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WEBSITE DOCS\"/>
    </mc:Choice>
  </mc:AlternateContent>
  <bookViews>
    <workbookView xWindow="0" yWindow="0" windowWidth="20490" windowHeight="7755"/>
  </bookViews>
  <sheets>
    <sheet name="Smry" sheetId="1" r:id="rId1"/>
    <sheet name="Cuncl" sheetId="2" r:id="rId2"/>
    <sheet name="MM" sheetId="3" r:id="rId3"/>
    <sheet name="BTO" sheetId="4" r:id="rId4"/>
    <sheet name="CORP" sheetId="5" r:id="rId5"/>
    <sheet name="C+S" sheetId="6" r:id="rId6"/>
    <sheet name="INFR" sheetId="7" r:id="rId7"/>
    <sheet name="STR+DEV" sheetId="8" r:id="rId8"/>
    <sheet name="New Employees" sheetId="11" state="hidden" r:id="rId9"/>
    <sheet name="New Councillors" sheetId="16" state="hidden" r:id="rId10"/>
    <sheet name="COUNCIL SALARIES" sheetId="10" state="hidden" r:id="rId11"/>
    <sheet name="Budget analysis" sheetId="12" r:id="rId12"/>
    <sheet name="Sheet1" sheetId="19" state="hidden" r:id="rId13"/>
    <sheet name="WORKINGS" sheetId="17" r:id="rId14"/>
    <sheet name="Adjustments" sheetId="23" r:id="rId15"/>
    <sheet name="PROJECTS" sheetId="18" state="hidden" r:id="rId16"/>
    <sheet name="ADVERT" sheetId="20" state="hidden" r:id="rId17"/>
  </sheets>
  <externalReferences>
    <externalReference r:id="rId18"/>
    <externalReference r:id="rId19"/>
    <externalReference r:id="rId20"/>
  </externalReferences>
  <definedNames>
    <definedName name="_GoBack" localSheetId="16">ADVERT!$C$3</definedName>
    <definedName name="Excel_BuiltIn__FilterDatabase_21" localSheetId="16">#REF!</definedName>
    <definedName name="Excel_BuiltIn__FilterDatabase_21">#REF!</definedName>
    <definedName name="_xlnm.Print_Area" localSheetId="14">Adjustments!$A$1:$E$254</definedName>
    <definedName name="_xlnm.Print_Area" localSheetId="16">ADVERT!$B$2:$F$45</definedName>
    <definedName name="_xlnm.Print_Area" localSheetId="3">BTO!$A$1:$W$291</definedName>
    <definedName name="_xlnm.Print_Area" localSheetId="11">'Budget analysis'!$A$2:$D$30</definedName>
    <definedName name="_xlnm.Print_Area" localSheetId="5">'C+S'!$A$1:$W$292</definedName>
    <definedName name="_xlnm.Print_Area" localSheetId="4">CORP!$A$1:$W$292</definedName>
    <definedName name="_xlnm.Print_Area" localSheetId="1">Cuncl!$A$1:$W$291</definedName>
    <definedName name="_xlnm.Print_Area" localSheetId="6">INFR!$A$1:$W$292</definedName>
    <definedName name="_xlnm.Print_Area" localSheetId="2">MM!$A$1:$W$291</definedName>
    <definedName name="_xlnm.Print_Area" localSheetId="15">PROJECTS!$A$1:$C$65</definedName>
    <definedName name="_xlnm.Print_Area" localSheetId="0">Smry!$A$1:$U$299</definedName>
    <definedName name="_xlnm.Print_Area" localSheetId="7">'STR+DEV'!$A$1:$W$291</definedName>
    <definedName name="_xlnm.Print_Area" localSheetId="13">WORKINGS!$B$1:$I$64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3" i="17" l="1"/>
  <c r="H32" i="17"/>
  <c r="E253" i="23" l="1"/>
  <c r="D253" i="23"/>
  <c r="E238" i="23"/>
  <c r="E57" i="17"/>
  <c r="W288" i="1" l="1"/>
  <c r="W287" i="1"/>
  <c r="W286" i="1"/>
  <c r="W285" i="1"/>
  <c r="W284" i="1"/>
  <c r="W283" i="1"/>
  <c r="W282" i="1"/>
  <c r="W281" i="1"/>
  <c r="W280" i="1"/>
  <c r="W279" i="1"/>
  <c r="W278" i="1"/>
  <c r="W277" i="1"/>
  <c r="W276" i="1"/>
  <c r="W275" i="1"/>
  <c r="W274" i="1"/>
  <c r="W273" i="1"/>
  <c r="W272" i="1"/>
  <c r="W271" i="1"/>
  <c r="W270" i="1"/>
  <c r="W269" i="1"/>
  <c r="W268" i="1"/>
  <c r="W267" i="1"/>
  <c r="W266" i="1"/>
  <c r="W265" i="1"/>
  <c r="W264" i="1"/>
  <c r="W263" i="1"/>
  <c r="W262" i="1"/>
  <c r="W261" i="1"/>
  <c r="W260" i="1"/>
  <c r="W259" i="1"/>
  <c r="W258" i="1"/>
  <c r="W257" i="1"/>
  <c r="W256" i="1"/>
  <c r="W255" i="1"/>
  <c r="W254" i="1"/>
  <c r="W253" i="1"/>
  <c r="W252" i="1"/>
  <c r="W251" i="1"/>
  <c r="W250" i="1"/>
  <c r="W249" i="1"/>
  <c r="W248" i="1"/>
  <c r="W247" i="1"/>
  <c r="W246" i="1"/>
  <c r="W245" i="1"/>
  <c r="W244" i="1"/>
  <c r="W243" i="1"/>
  <c r="W242" i="1"/>
  <c r="W241" i="1"/>
  <c r="W240" i="1"/>
  <c r="W239" i="1"/>
  <c r="W238" i="1"/>
  <c r="W237" i="1"/>
  <c r="W236" i="1"/>
  <c r="W235" i="1"/>
  <c r="W234" i="1"/>
  <c r="W233" i="1"/>
  <c r="W232" i="1"/>
  <c r="W231" i="1"/>
  <c r="W230" i="1"/>
  <c r="W229" i="1"/>
  <c r="W228" i="1"/>
  <c r="W227" i="1"/>
  <c r="W226" i="1"/>
  <c r="W225" i="1"/>
  <c r="W224" i="1"/>
  <c r="W223" i="1"/>
  <c r="W222" i="1"/>
  <c r="W221" i="1"/>
  <c r="W220" i="1"/>
  <c r="W219" i="1"/>
  <c r="W218" i="1"/>
  <c r="W217" i="1"/>
  <c r="W216" i="1"/>
  <c r="W215" i="1"/>
  <c r="W209" i="1"/>
  <c r="W208" i="1"/>
  <c r="W207" i="1"/>
  <c r="W206" i="1"/>
  <c r="W205" i="1"/>
  <c r="W204" i="1"/>
  <c r="W203" i="1"/>
  <c r="W202" i="1"/>
  <c r="W201" i="1"/>
  <c r="W200" i="1"/>
  <c r="W199" i="1"/>
  <c r="W198" i="1"/>
  <c r="W197" i="1"/>
  <c r="W196" i="1"/>
  <c r="W195" i="1"/>
  <c r="W194" i="1"/>
  <c r="W193" i="1"/>
  <c r="W192" i="1"/>
  <c r="W191" i="1"/>
  <c r="W190" i="1"/>
  <c r="W189" i="1"/>
  <c r="W188" i="1"/>
  <c r="W187" i="1"/>
  <c r="W186" i="1"/>
  <c r="W185" i="1"/>
  <c r="W184" i="1"/>
  <c r="W183" i="1"/>
  <c r="W182" i="1"/>
  <c r="W181" i="1"/>
  <c r="W180" i="1"/>
  <c r="W179" i="1"/>
  <c r="W178" i="1"/>
  <c r="W177" i="1"/>
  <c r="W176" i="1"/>
  <c r="W175" i="1"/>
  <c r="W174" i="1"/>
  <c r="W173" i="1"/>
  <c r="W172" i="1"/>
  <c r="W171" i="1"/>
  <c r="W170" i="1"/>
  <c r="W169" i="1"/>
  <c r="W168" i="1"/>
  <c r="W167" i="1"/>
  <c r="W166" i="1"/>
  <c r="W165" i="1"/>
  <c r="W164" i="1"/>
  <c r="W163" i="1"/>
  <c r="W162" i="1"/>
  <c r="W161" i="1"/>
  <c r="W153" i="1"/>
  <c r="W152" i="1"/>
  <c r="W151" i="1"/>
  <c r="W150" i="1"/>
  <c r="W149" i="1"/>
  <c r="W148" i="1"/>
  <c r="W147" i="1"/>
  <c r="W146" i="1"/>
  <c r="W145" i="1"/>
  <c r="W144" i="1"/>
  <c r="W143" i="1"/>
  <c r="W142" i="1"/>
  <c r="W141" i="1"/>
  <c r="W137" i="1"/>
  <c r="W136" i="1"/>
  <c r="W135" i="1"/>
  <c r="W134" i="1"/>
  <c r="W133" i="1"/>
  <c r="W132" i="1"/>
  <c r="W131" i="1"/>
  <c r="W130" i="1"/>
  <c r="W129" i="1"/>
  <c r="W128" i="1"/>
  <c r="W127" i="1"/>
  <c r="W126" i="1"/>
  <c r="W125" i="1"/>
  <c r="W124" i="1"/>
  <c r="W123" i="1"/>
  <c r="W122" i="1"/>
  <c r="W121" i="1"/>
  <c r="W120" i="1"/>
  <c r="W119" i="1"/>
  <c r="W118" i="1"/>
  <c r="W117" i="1"/>
  <c r="W116" i="1"/>
  <c r="W115" i="1"/>
  <c r="W114" i="1"/>
  <c r="W113" i="1"/>
  <c r="W112" i="1"/>
  <c r="W111" i="1"/>
  <c r="W110" i="1"/>
  <c r="W109" i="1"/>
  <c r="W108"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W74" i="1"/>
  <c r="W73" i="1"/>
  <c r="W72" i="1"/>
  <c r="W71" i="1"/>
  <c r="W70" i="1"/>
  <c r="W69" i="1"/>
  <c r="W68" i="1"/>
  <c r="W67" i="1"/>
  <c r="W66" i="1"/>
  <c r="W65" i="1"/>
  <c r="W64" i="1"/>
  <c r="W63" i="1"/>
  <c r="W62" i="1"/>
  <c r="W61" i="1"/>
  <c r="W60" i="1"/>
  <c r="W59" i="1"/>
  <c r="W58" i="1"/>
  <c r="W57" i="1"/>
  <c r="W56" i="1"/>
  <c r="W55" i="1"/>
  <c r="W54" i="1"/>
  <c r="W53" i="1"/>
  <c r="W52" i="1"/>
  <c r="W51" i="1"/>
  <c r="W50" i="1"/>
  <c r="W49" i="1"/>
  <c r="W48" i="1"/>
  <c r="W47" i="1"/>
  <c r="W46" i="1"/>
  <c r="W45" i="1"/>
  <c r="W44" i="1"/>
  <c r="W43" i="1"/>
  <c r="W42" i="1"/>
  <c r="W41" i="1"/>
  <c r="W40" i="1"/>
  <c r="W39" i="1"/>
  <c r="W38" i="1"/>
  <c r="W37" i="1"/>
  <c r="W36" i="1"/>
  <c r="W35" i="1"/>
  <c r="W34" i="1"/>
  <c r="S288" i="6"/>
  <c r="R250" i="1" l="1"/>
  <c r="Y41" i="1"/>
  <c r="Y40" i="1"/>
  <c r="F2" i="23" l="1"/>
  <c r="G2" i="23"/>
  <c r="F3" i="23"/>
  <c r="G3" i="23"/>
  <c r="F4" i="23"/>
  <c r="G4" i="23"/>
  <c r="F5" i="23"/>
  <c r="G5" i="23"/>
  <c r="F6" i="23"/>
  <c r="G6" i="23"/>
  <c r="F7" i="23"/>
  <c r="G7" i="23"/>
  <c r="F8" i="23"/>
  <c r="G8" i="23"/>
  <c r="F9" i="23"/>
  <c r="G9" i="23"/>
  <c r="F10" i="23"/>
  <c r="G10" i="23"/>
  <c r="F11" i="23"/>
  <c r="G11" i="23"/>
  <c r="F12" i="23"/>
  <c r="G12" i="23"/>
  <c r="F13" i="23"/>
  <c r="G13" i="23"/>
  <c r="F14" i="23"/>
  <c r="G14" i="23"/>
  <c r="F15" i="23"/>
  <c r="G15" i="23"/>
  <c r="F16" i="23"/>
  <c r="G16" i="23"/>
  <c r="F17" i="23"/>
  <c r="G17" i="23"/>
  <c r="F18" i="23"/>
  <c r="G18" i="23"/>
  <c r="F19" i="23"/>
  <c r="G19" i="23"/>
  <c r="F20" i="23"/>
  <c r="G20" i="23"/>
  <c r="F21" i="23"/>
  <c r="G21" i="23"/>
  <c r="F22" i="23"/>
  <c r="G22" i="23"/>
  <c r="F23" i="23"/>
  <c r="G23" i="23"/>
  <c r="F24" i="23"/>
  <c r="G24" i="23"/>
  <c r="F25" i="23"/>
  <c r="G25" i="23"/>
  <c r="F26" i="23"/>
  <c r="G26" i="23"/>
  <c r="F27" i="23"/>
  <c r="G27" i="23"/>
  <c r="F28" i="23"/>
  <c r="G28" i="23"/>
  <c r="F29" i="23"/>
  <c r="G29" i="23"/>
  <c r="F30" i="23"/>
  <c r="G30" i="23"/>
  <c r="F31" i="23"/>
  <c r="G31" i="23"/>
  <c r="F32" i="23"/>
  <c r="G32" i="23"/>
  <c r="F33" i="23"/>
  <c r="G33" i="23"/>
  <c r="F34" i="23"/>
  <c r="G34" i="23"/>
  <c r="F35" i="23"/>
  <c r="G35" i="23"/>
  <c r="F36" i="23"/>
  <c r="G36" i="23"/>
  <c r="F37" i="23"/>
  <c r="G37" i="23"/>
  <c r="F38" i="23"/>
  <c r="G38" i="23"/>
  <c r="F39" i="23"/>
  <c r="G39" i="23"/>
  <c r="F40" i="23"/>
  <c r="G40" i="23"/>
  <c r="F41" i="23"/>
  <c r="G41" i="23"/>
  <c r="F42" i="23"/>
  <c r="G42" i="23"/>
  <c r="F43" i="23"/>
  <c r="G43" i="23"/>
  <c r="F44" i="23"/>
  <c r="G44" i="23"/>
  <c r="F45" i="23"/>
  <c r="G45" i="23"/>
  <c r="F46" i="23"/>
  <c r="G46" i="23"/>
  <c r="F47" i="23"/>
  <c r="G47" i="23"/>
  <c r="F48" i="23"/>
  <c r="G48" i="23"/>
  <c r="F49" i="23"/>
  <c r="G49" i="23"/>
  <c r="F50" i="23"/>
  <c r="G50" i="23"/>
  <c r="F51" i="23"/>
  <c r="G51" i="23"/>
  <c r="F52" i="23"/>
  <c r="G52" i="23"/>
  <c r="F53" i="23"/>
  <c r="G53" i="23"/>
  <c r="F54" i="23"/>
  <c r="G54" i="23"/>
  <c r="F55" i="23"/>
  <c r="G55" i="23"/>
  <c r="F56" i="23"/>
  <c r="G56" i="23"/>
  <c r="F57" i="23"/>
  <c r="G57" i="23"/>
  <c r="F58" i="23"/>
  <c r="G58" i="23"/>
  <c r="F59" i="23"/>
  <c r="G59" i="23"/>
  <c r="F60" i="23"/>
  <c r="G60" i="23"/>
  <c r="F61" i="23"/>
  <c r="G61" i="23"/>
  <c r="F62" i="23"/>
  <c r="G62" i="23"/>
  <c r="F63" i="23"/>
  <c r="G63" i="23"/>
  <c r="F64" i="23"/>
  <c r="G64" i="23"/>
  <c r="F65" i="23"/>
  <c r="G65" i="23"/>
  <c r="F66" i="23"/>
  <c r="G66" i="23"/>
  <c r="F67" i="23"/>
  <c r="G67" i="23"/>
  <c r="F68" i="23"/>
  <c r="G68" i="23"/>
  <c r="F69" i="23"/>
  <c r="G69" i="23"/>
  <c r="F70" i="23"/>
  <c r="G70" i="23"/>
  <c r="F71" i="23"/>
  <c r="G71" i="23"/>
  <c r="F72" i="23"/>
  <c r="G72" i="23"/>
  <c r="F73" i="23"/>
  <c r="G73" i="23"/>
  <c r="F74" i="23"/>
  <c r="G74" i="23"/>
  <c r="F75" i="23"/>
  <c r="G75" i="23"/>
  <c r="F76" i="23"/>
  <c r="G76" i="23"/>
  <c r="I105" i="23"/>
  <c r="F108" i="23"/>
  <c r="G108" i="23"/>
  <c r="F109" i="23"/>
  <c r="G109" i="23"/>
  <c r="F110" i="23"/>
  <c r="G110" i="23"/>
  <c r="F111" i="23"/>
  <c r="G111" i="23"/>
  <c r="F112" i="23"/>
  <c r="G112" i="23"/>
  <c r="F113" i="23"/>
  <c r="G113" i="23"/>
  <c r="F114" i="23"/>
  <c r="G114" i="23"/>
  <c r="F115" i="23"/>
  <c r="G115" i="23"/>
  <c r="F116" i="23"/>
  <c r="G116" i="23"/>
  <c r="F117" i="23"/>
  <c r="G117" i="23"/>
  <c r="F118" i="23"/>
  <c r="G118" i="23"/>
  <c r="F119" i="23"/>
  <c r="G119" i="23"/>
  <c r="I120" i="23"/>
  <c r="F128" i="23"/>
  <c r="G128" i="23"/>
  <c r="F129" i="23"/>
  <c r="G129" i="23"/>
  <c r="F130" i="23"/>
  <c r="G130" i="23"/>
  <c r="F131" i="23"/>
  <c r="G131" i="23"/>
  <c r="F132" i="23"/>
  <c r="G132" i="23"/>
  <c r="F133" i="23"/>
  <c r="G133" i="23"/>
  <c r="F134" i="23"/>
  <c r="G134" i="23"/>
  <c r="F135" i="23"/>
  <c r="G135" i="23"/>
  <c r="F136" i="23"/>
  <c r="G136" i="23"/>
  <c r="F137" i="23"/>
  <c r="G137" i="23"/>
  <c r="F138" i="23"/>
  <c r="G138" i="23"/>
  <c r="F139" i="23"/>
  <c r="G139" i="23"/>
  <c r="F140" i="23"/>
  <c r="G140" i="23"/>
  <c r="F141" i="23"/>
  <c r="G141" i="23"/>
  <c r="F142" i="23"/>
  <c r="G142" i="23"/>
  <c r="F143" i="23"/>
  <c r="G143" i="23"/>
  <c r="F144" i="23"/>
  <c r="G144" i="23"/>
  <c r="F145" i="23"/>
  <c r="G145" i="23"/>
  <c r="F146" i="23"/>
  <c r="G146" i="23"/>
  <c r="F147" i="23"/>
  <c r="G147" i="23"/>
  <c r="F148" i="23"/>
  <c r="G148" i="23"/>
  <c r="F149" i="23"/>
  <c r="G149" i="23"/>
  <c r="F150" i="23"/>
  <c r="G150" i="23"/>
  <c r="F151" i="23"/>
  <c r="G151" i="23"/>
  <c r="F152" i="23"/>
  <c r="G152" i="23"/>
  <c r="F153" i="23"/>
  <c r="G153" i="23"/>
  <c r="F154" i="23"/>
  <c r="G154" i="23"/>
  <c r="F155" i="23"/>
  <c r="G155" i="23"/>
  <c r="F156" i="23"/>
  <c r="G156" i="23"/>
  <c r="F157" i="23"/>
  <c r="G157" i="23"/>
  <c r="F158" i="23"/>
  <c r="G158" i="23"/>
  <c r="F159" i="23"/>
  <c r="G159" i="23"/>
  <c r="F160" i="23"/>
  <c r="G160" i="23"/>
  <c r="F161" i="23"/>
  <c r="G161" i="23"/>
  <c r="F162" i="23"/>
  <c r="G162" i="23"/>
  <c r="F163" i="23"/>
  <c r="G163" i="23"/>
  <c r="F164" i="23"/>
  <c r="G164" i="23"/>
  <c r="F165" i="23"/>
  <c r="G165" i="23"/>
  <c r="F166" i="23"/>
  <c r="G166" i="23"/>
  <c r="F167" i="23"/>
  <c r="G167" i="23"/>
  <c r="F168" i="23"/>
  <c r="G168" i="23"/>
  <c r="F169" i="23"/>
  <c r="G169" i="23"/>
  <c r="F170" i="23"/>
  <c r="G170" i="23"/>
  <c r="F171" i="23"/>
  <c r="G171" i="23"/>
  <c r="F172" i="23"/>
  <c r="G172" i="23"/>
  <c r="F173" i="23"/>
  <c r="G173" i="23"/>
  <c r="F174" i="23"/>
  <c r="G174" i="23"/>
  <c r="F175" i="23"/>
  <c r="G175" i="23"/>
  <c r="F176" i="23"/>
  <c r="G176" i="23"/>
  <c r="F180" i="23"/>
  <c r="G180" i="23"/>
  <c r="F181" i="23"/>
  <c r="G181" i="23"/>
  <c r="F182" i="23"/>
  <c r="G182" i="23"/>
  <c r="F183" i="23"/>
  <c r="G183" i="23"/>
  <c r="F184" i="23"/>
  <c r="G184" i="23"/>
  <c r="F185" i="23"/>
  <c r="G185" i="23"/>
  <c r="F186" i="23"/>
  <c r="G186" i="23"/>
  <c r="F187" i="23"/>
  <c r="G187" i="23"/>
  <c r="F188" i="23"/>
  <c r="G188" i="23"/>
  <c r="F189" i="23"/>
  <c r="G189" i="23"/>
  <c r="F190" i="23"/>
  <c r="G190" i="23"/>
  <c r="F191" i="23"/>
  <c r="G191" i="23"/>
  <c r="F192" i="23"/>
  <c r="G192" i="23"/>
  <c r="F193" i="23"/>
  <c r="G193" i="23"/>
  <c r="F194" i="23"/>
  <c r="G194" i="23"/>
  <c r="F195" i="23"/>
  <c r="G195" i="23"/>
  <c r="F196" i="23"/>
  <c r="G196" i="23"/>
  <c r="F197" i="23"/>
  <c r="G197" i="23"/>
  <c r="F198" i="23"/>
  <c r="G198" i="23"/>
  <c r="F199" i="23"/>
  <c r="G199" i="23"/>
  <c r="F200" i="23"/>
  <c r="G200" i="23"/>
  <c r="F201" i="23"/>
  <c r="G201" i="23"/>
  <c r="F202" i="23"/>
  <c r="G202" i="23"/>
  <c r="F203" i="23"/>
  <c r="G203" i="23"/>
  <c r="F204" i="23"/>
  <c r="G204" i="23"/>
  <c r="F205" i="23"/>
  <c r="G205" i="23"/>
  <c r="F206" i="23"/>
  <c r="G206" i="23"/>
  <c r="F207" i="23"/>
  <c r="G207" i="23"/>
  <c r="F208" i="23"/>
  <c r="G208" i="23"/>
  <c r="F209" i="23"/>
  <c r="G209" i="23"/>
  <c r="F210" i="23"/>
  <c r="G210" i="23"/>
  <c r="F211" i="23"/>
  <c r="G211" i="23"/>
  <c r="F212" i="23"/>
  <c r="G212" i="23"/>
  <c r="F213" i="23"/>
  <c r="G213" i="23"/>
  <c r="F214" i="23"/>
  <c r="G214" i="23"/>
  <c r="F215" i="23"/>
  <c r="G215" i="23"/>
  <c r="F216" i="23"/>
  <c r="G216" i="23"/>
  <c r="F217" i="23"/>
  <c r="G217" i="23"/>
  <c r="F218" i="23"/>
  <c r="G218" i="23"/>
  <c r="F219" i="23"/>
  <c r="G219" i="23"/>
  <c r="F220" i="23"/>
  <c r="G220" i="23"/>
  <c r="F221" i="23"/>
  <c r="G221" i="23"/>
  <c r="F222" i="23"/>
  <c r="G222" i="23"/>
  <c r="F223" i="23"/>
  <c r="G223" i="23"/>
  <c r="F224" i="23"/>
  <c r="G224" i="23"/>
  <c r="F225" i="23"/>
  <c r="G225" i="23"/>
  <c r="F226" i="23"/>
  <c r="G226" i="23"/>
  <c r="F227" i="23"/>
  <c r="G227" i="23"/>
  <c r="F228" i="23"/>
  <c r="G228" i="23"/>
  <c r="F229" i="23"/>
  <c r="G229" i="23"/>
  <c r="F230" i="23"/>
  <c r="G230" i="23"/>
  <c r="F231" i="23"/>
  <c r="G231" i="23"/>
  <c r="F232" i="23"/>
  <c r="G232" i="23"/>
  <c r="F233" i="23"/>
  <c r="G233" i="23"/>
  <c r="F234" i="23"/>
  <c r="G234" i="23"/>
  <c r="F235" i="23"/>
  <c r="G235" i="23"/>
  <c r="F236" i="23"/>
  <c r="G236" i="23"/>
  <c r="F237" i="23"/>
  <c r="G237" i="23"/>
  <c r="F238" i="23"/>
  <c r="G238" i="23"/>
  <c r="F239" i="23"/>
  <c r="G239" i="23"/>
  <c r="F240" i="23"/>
  <c r="G240" i="23"/>
  <c r="F241" i="23"/>
  <c r="G241" i="23"/>
  <c r="F242" i="23"/>
  <c r="G242" i="23"/>
  <c r="F243" i="23"/>
  <c r="G243" i="23"/>
  <c r="F244" i="23"/>
  <c r="G244" i="23"/>
  <c r="F245" i="23"/>
  <c r="G245" i="23"/>
  <c r="F246" i="23"/>
  <c r="G246" i="23"/>
  <c r="F247" i="23"/>
  <c r="G247" i="23"/>
  <c r="F248" i="23"/>
  <c r="G248" i="23"/>
  <c r="F249" i="23"/>
  <c r="G249" i="23"/>
  <c r="F250" i="23"/>
  <c r="G250" i="23"/>
  <c r="F251" i="23"/>
  <c r="G251" i="23"/>
  <c r="F252" i="23"/>
  <c r="G252" i="23"/>
  <c r="F253" i="23"/>
  <c r="G253" i="23"/>
  <c r="F254" i="23"/>
  <c r="G254" i="23"/>
  <c r="F120" i="23" l="1"/>
  <c r="G120" i="23"/>
  <c r="G177" i="23"/>
  <c r="F177" i="23"/>
  <c r="S94" i="7"/>
  <c r="F15" i="17" l="1"/>
  <c r="U143" i="1"/>
  <c r="T143" i="1"/>
  <c r="S143" i="1"/>
  <c r="R143" i="1"/>
  <c r="S176" i="8" l="1"/>
  <c r="V216" i="4" l="1"/>
  <c r="U216" i="4"/>
  <c r="Y175" i="8"/>
  <c r="Y174" i="8"/>
  <c r="Y173" i="8"/>
  <c r="Y118" i="8"/>
  <c r="Y117" i="8"/>
  <c r="Y116" i="8"/>
  <c r="Y115" i="8"/>
  <c r="Y114" i="8"/>
  <c r="Y113" i="8"/>
  <c r="Y112" i="8"/>
  <c r="Y111" i="8"/>
  <c r="Y110" i="8"/>
  <c r="Y109" i="8"/>
  <c r="Y108" i="8"/>
  <c r="Y107" i="8"/>
  <c r="Y106" i="8"/>
  <c r="Y105" i="8"/>
  <c r="Y104" i="8"/>
  <c r="Y103" i="8"/>
  <c r="Y102" i="8"/>
  <c r="Y101" i="8"/>
  <c r="Y99" i="8"/>
  <c r="Y98" i="8"/>
  <c r="Y97" i="8"/>
  <c r="Y96" i="8"/>
  <c r="Y95" i="8"/>
  <c r="Y94" i="8"/>
  <c r="Y92" i="8"/>
  <c r="Y91" i="8"/>
  <c r="Y90" i="8"/>
  <c r="Y89" i="8"/>
  <c r="Y88" i="8"/>
  <c r="Y87" i="8"/>
  <c r="Y86" i="8"/>
  <c r="Y85" i="8"/>
  <c r="Y84" i="8"/>
  <c r="Y83" i="8"/>
  <c r="Y82" i="8"/>
  <c r="Y81" i="8"/>
  <c r="Y80" i="8"/>
  <c r="Y79" i="8"/>
  <c r="Y78" i="8"/>
  <c r="Y77" i="8"/>
  <c r="Y76" i="8"/>
  <c r="Y74" i="8"/>
  <c r="Y73" i="8"/>
  <c r="Y25" i="8"/>
  <c r="Y24" i="8"/>
  <c r="Y23" i="8"/>
  <c r="Y22" i="8"/>
  <c r="Y21" i="8"/>
  <c r="Y20" i="8"/>
  <c r="Y19" i="8"/>
  <c r="Y18" i="8"/>
  <c r="Y17" i="8"/>
  <c r="Y16" i="8"/>
  <c r="Y15" i="8"/>
  <c r="Y14" i="8"/>
  <c r="Y13" i="8"/>
  <c r="Y12" i="8"/>
  <c r="Y11" i="8"/>
  <c r="Y10" i="8"/>
  <c r="Y9" i="8"/>
  <c r="Y8" i="8"/>
  <c r="S12" i="7"/>
  <c r="S129" i="5"/>
  <c r="S16" i="6"/>
  <c r="Y19" i="3"/>
  <c r="O8" i="8"/>
  <c r="O8" i="7"/>
  <c r="O8" i="6"/>
  <c r="O8" i="5"/>
  <c r="O8" i="4"/>
  <c r="O8" i="3"/>
  <c r="W30" i="1"/>
  <c r="W29" i="1"/>
  <c r="W28" i="1"/>
  <c r="W23" i="1"/>
  <c r="W21" i="1"/>
  <c r="W20" i="1"/>
  <c r="W13" i="1"/>
  <c r="N288" i="1"/>
  <c r="U288" i="1"/>
  <c r="T288" i="1"/>
  <c r="R288" i="1"/>
  <c r="Q288" i="1"/>
  <c r="P288" i="1"/>
  <c r="O288" i="1"/>
  <c r="U287" i="1"/>
  <c r="T287" i="1"/>
  <c r="S287" i="1"/>
  <c r="R287" i="1"/>
  <c r="Q287" i="1"/>
  <c r="P287" i="1"/>
  <c r="O287" i="1"/>
  <c r="N287" i="1"/>
  <c r="U286" i="1"/>
  <c r="T286" i="1"/>
  <c r="S286" i="1"/>
  <c r="R286" i="1"/>
  <c r="Q286" i="1"/>
  <c r="P286" i="1"/>
  <c r="O286" i="1"/>
  <c r="N286" i="1"/>
  <c r="U285" i="1"/>
  <c r="T285" i="1"/>
  <c r="S285" i="1"/>
  <c r="R285" i="1"/>
  <c r="Q285" i="1"/>
  <c r="P285" i="1"/>
  <c r="O285" i="1"/>
  <c r="N285" i="1"/>
  <c r="R284" i="1"/>
  <c r="P284" i="1"/>
  <c r="O284" i="1"/>
  <c r="R283" i="1"/>
  <c r="P283" i="1"/>
  <c r="O283" i="1"/>
  <c r="N283" i="1"/>
  <c r="R282" i="1"/>
  <c r="P282" i="1"/>
  <c r="O282" i="1"/>
  <c r="N282" i="1"/>
  <c r="R281" i="1"/>
  <c r="P281" i="1"/>
  <c r="O281" i="1"/>
  <c r="N281" i="1"/>
  <c r="R280" i="1"/>
  <c r="P280" i="1"/>
  <c r="O280" i="1"/>
  <c r="N280" i="1"/>
  <c r="R279" i="1"/>
  <c r="P279" i="1"/>
  <c r="O279" i="1"/>
  <c r="N279" i="1"/>
  <c r="R278" i="1"/>
  <c r="P278" i="1"/>
  <c r="O278" i="1"/>
  <c r="N278" i="1"/>
  <c r="R277" i="1"/>
  <c r="P277" i="1"/>
  <c r="O277" i="1"/>
  <c r="N277" i="1"/>
  <c r="R276" i="1"/>
  <c r="P276" i="1"/>
  <c r="O276" i="1"/>
  <c r="N276" i="1"/>
  <c r="R275" i="1"/>
  <c r="P275" i="1"/>
  <c r="O275" i="1"/>
  <c r="N275" i="1"/>
  <c r="R274" i="1"/>
  <c r="P274" i="1"/>
  <c r="O274" i="1"/>
  <c r="N274" i="1"/>
  <c r="R273" i="1"/>
  <c r="P273" i="1"/>
  <c r="O273" i="1"/>
  <c r="N273" i="1"/>
  <c r="R272" i="1"/>
  <c r="P272" i="1"/>
  <c r="O272" i="1"/>
  <c r="N272" i="1"/>
  <c r="R271" i="1"/>
  <c r="P271" i="1"/>
  <c r="O271" i="1"/>
  <c r="U270" i="1"/>
  <c r="T270" i="1"/>
  <c r="S270" i="1"/>
  <c r="R270" i="1"/>
  <c r="Q270" i="1"/>
  <c r="P270" i="1"/>
  <c r="O270" i="1"/>
  <c r="N270" i="1"/>
  <c r="U269" i="1"/>
  <c r="T269" i="1"/>
  <c r="S269" i="1"/>
  <c r="R269" i="1"/>
  <c r="Q269" i="1"/>
  <c r="P269" i="1"/>
  <c r="O269" i="1"/>
  <c r="N269" i="1"/>
  <c r="U268" i="1"/>
  <c r="T268" i="1"/>
  <c r="S268" i="1"/>
  <c r="R268" i="1"/>
  <c r="Q268" i="1"/>
  <c r="P268" i="1"/>
  <c r="O268" i="1"/>
  <c r="N268" i="1"/>
  <c r="U267" i="1"/>
  <c r="T267" i="1"/>
  <c r="S267" i="1"/>
  <c r="R267" i="1"/>
  <c r="Q267" i="1"/>
  <c r="P267" i="1"/>
  <c r="O267" i="1"/>
  <c r="N267" i="1"/>
  <c r="U266" i="1"/>
  <c r="T266" i="1"/>
  <c r="S266" i="1"/>
  <c r="R266" i="1"/>
  <c r="Q266" i="1"/>
  <c r="P266" i="1"/>
  <c r="O266" i="1"/>
  <c r="N266" i="1"/>
  <c r="U265" i="1"/>
  <c r="T265" i="1"/>
  <c r="S265" i="1"/>
  <c r="R265" i="1"/>
  <c r="Q265" i="1"/>
  <c r="P265" i="1"/>
  <c r="O265" i="1"/>
  <c r="N265" i="1"/>
  <c r="U264" i="1"/>
  <c r="T264" i="1"/>
  <c r="S264" i="1"/>
  <c r="R264" i="1"/>
  <c r="Q264" i="1"/>
  <c r="P264" i="1"/>
  <c r="O264" i="1"/>
  <c r="N264" i="1"/>
  <c r="U263" i="1"/>
  <c r="T263" i="1"/>
  <c r="S263" i="1"/>
  <c r="R263" i="1"/>
  <c r="Q263" i="1"/>
  <c r="P263" i="1"/>
  <c r="O263" i="1"/>
  <c r="N263" i="1"/>
  <c r="U262" i="1"/>
  <c r="T262" i="1"/>
  <c r="S262" i="1"/>
  <c r="R262" i="1"/>
  <c r="Q262" i="1"/>
  <c r="P262" i="1"/>
  <c r="O262" i="1"/>
  <c r="N262" i="1"/>
  <c r="U261" i="1"/>
  <c r="T261" i="1"/>
  <c r="R261" i="1"/>
  <c r="Q261" i="1"/>
  <c r="P261" i="1"/>
  <c r="O261" i="1"/>
  <c r="N261" i="1"/>
  <c r="U260" i="1"/>
  <c r="T260" i="1"/>
  <c r="S260" i="1"/>
  <c r="R260" i="1"/>
  <c r="Q260" i="1"/>
  <c r="P260" i="1"/>
  <c r="O260" i="1"/>
  <c r="N260" i="1"/>
  <c r="U259" i="1"/>
  <c r="T259" i="1"/>
  <c r="S259" i="1"/>
  <c r="R259" i="1"/>
  <c r="Q259" i="1"/>
  <c r="P259" i="1"/>
  <c r="O259" i="1"/>
  <c r="N259" i="1"/>
  <c r="U258" i="1"/>
  <c r="T258" i="1"/>
  <c r="S258" i="1"/>
  <c r="R258" i="1"/>
  <c r="Q258" i="1"/>
  <c r="P258" i="1"/>
  <c r="O258" i="1"/>
  <c r="N258" i="1"/>
  <c r="U257" i="1"/>
  <c r="T257" i="1"/>
  <c r="S257" i="1"/>
  <c r="R257" i="1"/>
  <c r="Q257" i="1"/>
  <c r="P257" i="1"/>
  <c r="O257" i="1"/>
  <c r="N257" i="1"/>
  <c r="U256" i="1"/>
  <c r="S256" i="1"/>
  <c r="R256" i="1"/>
  <c r="Q256" i="1"/>
  <c r="P256" i="1"/>
  <c r="O256" i="1"/>
  <c r="N256" i="1"/>
  <c r="S255" i="1"/>
  <c r="R255" i="1"/>
  <c r="Q255" i="1"/>
  <c r="P255" i="1"/>
  <c r="O255" i="1"/>
  <c r="N255" i="1"/>
  <c r="U254" i="1"/>
  <c r="T254" i="1"/>
  <c r="S254" i="1"/>
  <c r="R254" i="1"/>
  <c r="Q254" i="1"/>
  <c r="P254" i="1"/>
  <c r="O254" i="1"/>
  <c r="N254" i="1"/>
  <c r="U253" i="1"/>
  <c r="T253" i="1"/>
  <c r="S253" i="1"/>
  <c r="R253" i="1"/>
  <c r="Q253" i="1"/>
  <c r="P253" i="1"/>
  <c r="O253" i="1"/>
  <c r="N253" i="1"/>
  <c r="U252" i="1"/>
  <c r="T252" i="1"/>
  <c r="S252" i="1"/>
  <c r="R252" i="1"/>
  <c r="Q252" i="1"/>
  <c r="P252" i="1"/>
  <c r="O252" i="1"/>
  <c r="N252" i="1"/>
  <c r="U251" i="1"/>
  <c r="T251" i="1"/>
  <c r="S251" i="1"/>
  <c r="R251" i="1"/>
  <c r="Q251" i="1"/>
  <c r="P251" i="1"/>
  <c r="O251" i="1"/>
  <c r="N251" i="1"/>
  <c r="U250" i="1"/>
  <c r="T250" i="1"/>
  <c r="Q250" i="1"/>
  <c r="P250" i="1"/>
  <c r="O250" i="1"/>
  <c r="N250" i="1"/>
  <c r="U249" i="1"/>
  <c r="T249" i="1"/>
  <c r="S249" i="1"/>
  <c r="R249" i="1"/>
  <c r="Q249" i="1"/>
  <c r="P249" i="1"/>
  <c r="O249" i="1"/>
  <c r="N249" i="1"/>
  <c r="U248" i="1"/>
  <c r="T248" i="1"/>
  <c r="S248" i="1"/>
  <c r="R248" i="1"/>
  <c r="Q248" i="1"/>
  <c r="P248" i="1"/>
  <c r="O248" i="1"/>
  <c r="N248" i="1"/>
  <c r="U247" i="1"/>
  <c r="T247" i="1"/>
  <c r="S247" i="1"/>
  <c r="R247" i="1"/>
  <c r="Q247" i="1"/>
  <c r="P247" i="1"/>
  <c r="O247" i="1"/>
  <c r="N247" i="1"/>
  <c r="U246" i="1"/>
  <c r="T246" i="1"/>
  <c r="S246" i="1"/>
  <c r="R246" i="1"/>
  <c r="Q246" i="1"/>
  <c r="P246" i="1"/>
  <c r="O246" i="1"/>
  <c r="N246" i="1"/>
  <c r="U245" i="1"/>
  <c r="T245" i="1"/>
  <c r="S245" i="1"/>
  <c r="R245" i="1"/>
  <c r="Q245" i="1"/>
  <c r="P245" i="1"/>
  <c r="O245" i="1"/>
  <c r="N245" i="1"/>
  <c r="U244" i="1"/>
  <c r="T244" i="1"/>
  <c r="S244" i="1"/>
  <c r="R244" i="1"/>
  <c r="Q244" i="1"/>
  <c r="P244" i="1"/>
  <c r="O244" i="1"/>
  <c r="N244" i="1"/>
  <c r="U243" i="1"/>
  <c r="T243" i="1"/>
  <c r="R243" i="1"/>
  <c r="Q243" i="1"/>
  <c r="P243" i="1"/>
  <c r="O243" i="1"/>
  <c r="N243" i="1"/>
  <c r="U242" i="1"/>
  <c r="T242" i="1"/>
  <c r="R242" i="1"/>
  <c r="Q242" i="1"/>
  <c r="P242" i="1"/>
  <c r="O242" i="1"/>
  <c r="N242" i="1"/>
  <c r="U241" i="1"/>
  <c r="T241" i="1"/>
  <c r="S241" i="1"/>
  <c r="R241" i="1"/>
  <c r="Q241" i="1"/>
  <c r="P241" i="1"/>
  <c r="O241" i="1"/>
  <c r="N241" i="1"/>
  <c r="U240" i="1"/>
  <c r="T240" i="1"/>
  <c r="S240" i="1"/>
  <c r="R240" i="1"/>
  <c r="Q240" i="1"/>
  <c r="P240" i="1"/>
  <c r="O240" i="1"/>
  <c r="N240" i="1"/>
  <c r="U239" i="1"/>
  <c r="T239" i="1"/>
  <c r="S239" i="1"/>
  <c r="R239" i="1"/>
  <c r="Q239" i="1"/>
  <c r="P239" i="1"/>
  <c r="O239" i="1"/>
  <c r="N239" i="1"/>
  <c r="U238" i="1"/>
  <c r="T238" i="1"/>
  <c r="S238" i="1"/>
  <c r="R238" i="1"/>
  <c r="Q238" i="1"/>
  <c r="P238" i="1"/>
  <c r="O238" i="1"/>
  <c r="N238" i="1"/>
  <c r="U237" i="1"/>
  <c r="T237" i="1"/>
  <c r="S237" i="1"/>
  <c r="R237" i="1"/>
  <c r="Q237" i="1"/>
  <c r="P237" i="1"/>
  <c r="O237" i="1"/>
  <c r="N237" i="1"/>
  <c r="U236" i="1"/>
  <c r="T236" i="1"/>
  <c r="S236" i="1"/>
  <c r="R236" i="1"/>
  <c r="Q236" i="1"/>
  <c r="P236" i="1"/>
  <c r="O236" i="1"/>
  <c r="N236" i="1"/>
  <c r="U235" i="1"/>
  <c r="T235" i="1"/>
  <c r="S235" i="1"/>
  <c r="R235" i="1"/>
  <c r="Q235" i="1"/>
  <c r="P235" i="1"/>
  <c r="O235" i="1"/>
  <c r="N235" i="1"/>
  <c r="U234" i="1"/>
  <c r="T234" i="1"/>
  <c r="S234" i="1"/>
  <c r="R234" i="1"/>
  <c r="Q234" i="1"/>
  <c r="P234" i="1"/>
  <c r="O234" i="1"/>
  <c r="N234" i="1"/>
  <c r="U233" i="1"/>
  <c r="T233" i="1"/>
  <c r="S233" i="1"/>
  <c r="R233" i="1"/>
  <c r="Q233" i="1"/>
  <c r="P233" i="1"/>
  <c r="O233" i="1"/>
  <c r="N233" i="1"/>
  <c r="U232" i="1"/>
  <c r="T232" i="1"/>
  <c r="S232" i="1"/>
  <c r="R232" i="1"/>
  <c r="Q232" i="1"/>
  <c r="P232" i="1"/>
  <c r="O232" i="1"/>
  <c r="N232" i="1"/>
  <c r="S231" i="1"/>
  <c r="R231" i="1"/>
  <c r="Q231" i="1"/>
  <c r="P231" i="1"/>
  <c r="O231" i="1"/>
  <c r="N231" i="1"/>
  <c r="U230" i="1"/>
  <c r="T230" i="1"/>
  <c r="S230" i="1"/>
  <c r="R230" i="1"/>
  <c r="Q230" i="1"/>
  <c r="P230" i="1"/>
  <c r="O230" i="1"/>
  <c r="N230" i="1"/>
  <c r="U229" i="1"/>
  <c r="T229" i="1"/>
  <c r="S229" i="1"/>
  <c r="R229" i="1"/>
  <c r="Q229" i="1"/>
  <c r="P229" i="1"/>
  <c r="O229" i="1"/>
  <c r="N229" i="1"/>
  <c r="U228" i="1"/>
  <c r="S228" i="1"/>
  <c r="R228" i="1"/>
  <c r="Q228" i="1"/>
  <c r="P228" i="1"/>
  <c r="O228" i="1"/>
  <c r="N228" i="1"/>
  <c r="U227" i="1"/>
  <c r="T227" i="1"/>
  <c r="S227" i="1"/>
  <c r="R227" i="1"/>
  <c r="Q227" i="1"/>
  <c r="P227" i="1"/>
  <c r="O227" i="1"/>
  <c r="N227" i="1"/>
  <c r="U226" i="1"/>
  <c r="T226" i="1"/>
  <c r="S226" i="1"/>
  <c r="R226" i="1"/>
  <c r="Q226" i="1"/>
  <c r="P226" i="1"/>
  <c r="O226" i="1"/>
  <c r="N226" i="1"/>
  <c r="S225" i="1"/>
  <c r="R225" i="1"/>
  <c r="Q225" i="1"/>
  <c r="P225" i="1"/>
  <c r="O225" i="1"/>
  <c r="N225" i="1"/>
  <c r="U224" i="1"/>
  <c r="T224" i="1"/>
  <c r="S224" i="1"/>
  <c r="R224" i="1"/>
  <c r="Q224" i="1"/>
  <c r="P224" i="1"/>
  <c r="O224" i="1"/>
  <c r="N224" i="1"/>
  <c r="U223" i="1"/>
  <c r="T223" i="1"/>
  <c r="S223" i="1"/>
  <c r="R223" i="1"/>
  <c r="Q223" i="1"/>
  <c r="P223" i="1"/>
  <c r="O223" i="1"/>
  <c r="N223" i="1"/>
  <c r="U222" i="1"/>
  <c r="T222" i="1"/>
  <c r="S222" i="1"/>
  <c r="R222" i="1"/>
  <c r="Q222" i="1"/>
  <c r="P222" i="1"/>
  <c r="O222" i="1"/>
  <c r="N222" i="1"/>
  <c r="U221" i="1"/>
  <c r="S221" i="1"/>
  <c r="R221" i="1"/>
  <c r="Q221" i="1"/>
  <c r="P221" i="1"/>
  <c r="O221" i="1"/>
  <c r="N221" i="1"/>
  <c r="U220" i="1"/>
  <c r="T220" i="1"/>
  <c r="S220" i="1"/>
  <c r="R220" i="1"/>
  <c r="Q220" i="1"/>
  <c r="P220" i="1"/>
  <c r="O220" i="1"/>
  <c r="N220" i="1"/>
  <c r="U219" i="1"/>
  <c r="T219" i="1"/>
  <c r="S219" i="1"/>
  <c r="R219" i="1"/>
  <c r="Q219" i="1"/>
  <c r="P219" i="1"/>
  <c r="O219" i="1"/>
  <c r="N219" i="1"/>
  <c r="U218" i="1"/>
  <c r="T218" i="1"/>
  <c r="S218" i="1"/>
  <c r="R218" i="1"/>
  <c r="Q218" i="1"/>
  <c r="P218" i="1"/>
  <c r="O218" i="1"/>
  <c r="N218" i="1"/>
  <c r="U217" i="1"/>
  <c r="T217" i="1"/>
  <c r="S217" i="1"/>
  <c r="R217" i="1"/>
  <c r="Q217" i="1"/>
  <c r="P217" i="1"/>
  <c r="O217" i="1"/>
  <c r="N217" i="1"/>
  <c r="U216" i="1"/>
  <c r="T216" i="1"/>
  <c r="S216" i="1"/>
  <c r="R216" i="1"/>
  <c r="Q216" i="1"/>
  <c r="P216" i="1"/>
  <c r="O216" i="1"/>
  <c r="N216" i="1"/>
  <c r="U215" i="1"/>
  <c r="T215" i="1"/>
  <c r="S215" i="1"/>
  <c r="R215" i="1"/>
  <c r="Q215" i="1"/>
  <c r="P215" i="1"/>
  <c r="P289" i="1" s="1"/>
  <c r="O215" i="1"/>
  <c r="N215" i="1"/>
  <c r="U209" i="1"/>
  <c r="T209" i="1"/>
  <c r="S209" i="1"/>
  <c r="R209" i="1"/>
  <c r="Q209" i="1"/>
  <c r="P209" i="1"/>
  <c r="O209" i="1"/>
  <c r="N209" i="1"/>
  <c r="U208" i="1"/>
  <c r="T208" i="1"/>
  <c r="S208" i="1"/>
  <c r="R208" i="1"/>
  <c r="Q208" i="1"/>
  <c r="P208" i="1"/>
  <c r="O208" i="1"/>
  <c r="N208" i="1"/>
  <c r="U207" i="1"/>
  <c r="T207" i="1"/>
  <c r="S207" i="1"/>
  <c r="R207" i="1"/>
  <c r="Q207" i="1"/>
  <c r="P207" i="1"/>
  <c r="O207" i="1"/>
  <c r="N207" i="1"/>
  <c r="U206" i="1"/>
  <c r="T206" i="1"/>
  <c r="S206" i="1"/>
  <c r="R206" i="1"/>
  <c r="Q206" i="1"/>
  <c r="P206" i="1"/>
  <c r="O206" i="1"/>
  <c r="N206" i="1"/>
  <c r="U205" i="1"/>
  <c r="T205" i="1"/>
  <c r="S205" i="1"/>
  <c r="R205" i="1"/>
  <c r="Q205" i="1"/>
  <c r="P205" i="1"/>
  <c r="O205" i="1"/>
  <c r="N205" i="1"/>
  <c r="U204" i="1"/>
  <c r="T204" i="1"/>
  <c r="S204" i="1"/>
  <c r="R204" i="1"/>
  <c r="Q204" i="1"/>
  <c r="P204" i="1"/>
  <c r="O204" i="1"/>
  <c r="N204" i="1"/>
  <c r="U203" i="1"/>
  <c r="T203" i="1"/>
  <c r="S203" i="1"/>
  <c r="R203" i="1"/>
  <c r="Q203" i="1"/>
  <c r="P203" i="1"/>
  <c r="O203" i="1"/>
  <c r="N203" i="1"/>
  <c r="U202" i="1"/>
  <c r="T202" i="1"/>
  <c r="S202" i="1"/>
  <c r="R202" i="1"/>
  <c r="Q202" i="1"/>
  <c r="P202" i="1"/>
  <c r="O202" i="1"/>
  <c r="N202" i="1"/>
  <c r="U201" i="1"/>
  <c r="T201" i="1"/>
  <c r="S201" i="1"/>
  <c r="R201" i="1"/>
  <c r="Q201" i="1"/>
  <c r="P201" i="1"/>
  <c r="O201" i="1"/>
  <c r="N201" i="1"/>
  <c r="U200" i="1"/>
  <c r="T200" i="1"/>
  <c r="S200" i="1"/>
  <c r="E52" i="17" s="1"/>
  <c r="R200" i="1"/>
  <c r="Q200" i="1"/>
  <c r="P200" i="1"/>
  <c r="O200" i="1"/>
  <c r="N200" i="1"/>
  <c r="U199" i="1"/>
  <c r="T199" i="1"/>
  <c r="S199" i="1"/>
  <c r="R199" i="1"/>
  <c r="Q199" i="1"/>
  <c r="P199" i="1"/>
  <c r="O199" i="1"/>
  <c r="N199" i="1"/>
  <c r="U198" i="1"/>
  <c r="T198" i="1"/>
  <c r="S198" i="1"/>
  <c r="R198" i="1"/>
  <c r="Q198" i="1"/>
  <c r="P198" i="1"/>
  <c r="O198" i="1"/>
  <c r="N198" i="1"/>
  <c r="U197" i="1"/>
  <c r="T197" i="1"/>
  <c r="S197" i="1"/>
  <c r="E54" i="17" s="1"/>
  <c r="R197" i="1"/>
  <c r="Q197" i="1"/>
  <c r="P197" i="1"/>
  <c r="O197" i="1"/>
  <c r="N197" i="1"/>
  <c r="U196" i="1"/>
  <c r="T196" i="1"/>
  <c r="S196" i="1"/>
  <c r="R196" i="1"/>
  <c r="Q196" i="1"/>
  <c r="P196" i="1"/>
  <c r="O196" i="1"/>
  <c r="N196" i="1"/>
  <c r="U195" i="1"/>
  <c r="T195" i="1"/>
  <c r="S195" i="1"/>
  <c r="R195" i="1"/>
  <c r="Q195" i="1"/>
  <c r="P195" i="1"/>
  <c r="O195" i="1"/>
  <c r="N195" i="1"/>
  <c r="U194" i="1"/>
  <c r="T194" i="1"/>
  <c r="S194" i="1"/>
  <c r="E60" i="17" s="1"/>
  <c r="R194" i="1"/>
  <c r="Q194" i="1"/>
  <c r="P194" i="1"/>
  <c r="O194" i="1"/>
  <c r="N194" i="1"/>
  <c r="U193" i="1"/>
  <c r="T193" i="1"/>
  <c r="S193" i="1"/>
  <c r="R193" i="1"/>
  <c r="Q193" i="1"/>
  <c r="P193" i="1"/>
  <c r="O193" i="1"/>
  <c r="N193" i="1"/>
  <c r="U192" i="1"/>
  <c r="T192" i="1"/>
  <c r="S192" i="1"/>
  <c r="R192" i="1"/>
  <c r="Q192" i="1"/>
  <c r="P192" i="1"/>
  <c r="O192" i="1"/>
  <c r="N192" i="1"/>
  <c r="U191" i="1"/>
  <c r="T191" i="1"/>
  <c r="S191" i="1"/>
  <c r="E55" i="17" s="1"/>
  <c r="R191" i="1"/>
  <c r="Q191" i="1"/>
  <c r="P191" i="1"/>
  <c r="O191" i="1"/>
  <c r="N191" i="1"/>
  <c r="U190" i="1"/>
  <c r="T190" i="1"/>
  <c r="S190" i="1"/>
  <c r="R190" i="1"/>
  <c r="Q190" i="1"/>
  <c r="P190" i="1"/>
  <c r="O190" i="1"/>
  <c r="N190" i="1"/>
  <c r="U189" i="1"/>
  <c r="T189" i="1"/>
  <c r="S189" i="1"/>
  <c r="R189" i="1"/>
  <c r="Q189" i="1"/>
  <c r="P189" i="1"/>
  <c r="O189" i="1"/>
  <c r="N189" i="1"/>
  <c r="U188" i="1"/>
  <c r="T188" i="1"/>
  <c r="S188" i="1"/>
  <c r="R188" i="1"/>
  <c r="Q188" i="1"/>
  <c r="P188" i="1"/>
  <c r="O188" i="1"/>
  <c r="N188" i="1"/>
  <c r="U187" i="1"/>
  <c r="T187" i="1"/>
  <c r="S187" i="1"/>
  <c r="R187" i="1"/>
  <c r="Q187" i="1"/>
  <c r="P187" i="1"/>
  <c r="O187" i="1"/>
  <c r="N187" i="1"/>
  <c r="U186" i="1"/>
  <c r="T186" i="1"/>
  <c r="S186" i="1"/>
  <c r="R186" i="1"/>
  <c r="Q186" i="1"/>
  <c r="P186" i="1"/>
  <c r="O186" i="1"/>
  <c r="N186" i="1"/>
  <c r="U185" i="1"/>
  <c r="T185" i="1"/>
  <c r="S185" i="1"/>
  <c r="R185" i="1"/>
  <c r="Q185" i="1"/>
  <c r="P185" i="1"/>
  <c r="O185" i="1"/>
  <c r="N185" i="1"/>
  <c r="U184" i="1"/>
  <c r="T184" i="1"/>
  <c r="S184" i="1"/>
  <c r="R184" i="1"/>
  <c r="Q184" i="1"/>
  <c r="P184" i="1"/>
  <c r="O184" i="1"/>
  <c r="N184" i="1"/>
  <c r="U183" i="1"/>
  <c r="T183" i="1"/>
  <c r="S183" i="1"/>
  <c r="R183" i="1"/>
  <c r="Q183" i="1"/>
  <c r="P183" i="1"/>
  <c r="O183" i="1"/>
  <c r="N183" i="1"/>
  <c r="U182" i="1"/>
  <c r="T182" i="1"/>
  <c r="S182" i="1"/>
  <c r="R182" i="1"/>
  <c r="Q182" i="1"/>
  <c r="P182" i="1"/>
  <c r="O182" i="1"/>
  <c r="N182" i="1"/>
  <c r="U181" i="1"/>
  <c r="T181" i="1"/>
  <c r="S181" i="1"/>
  <c r="R181" i="1"/>
  <c r="Q181" i="1"/>
  <c r="P181" i="1"/>
  <c r="O181" i="1"/>
  <c r="N181" i="1"/>
  <c r="U180" i="1"/>
  <c r="T180" i="1"/>
  <c r="S180" i="1"/>
  <c r="R180" i="1"/>
  <c r="Q180" i="1"/>
  <c r="P180" i="1"/>
  <c r="O180" i="1"/>
  <c r="N180" i="1"/>
  <c r="U179" i="1"/>
  <c r="T179" i="1"/>
  <c r="S179" i="1"/>
  <c r="E53" i="17" s="1"/>
  <c r="R179" i="1"/>
  <c r="Q179" i="1"/>
  <c r="P179" i="1"/>
  <c r="O179" i="1"/>
  <c r="N179" i="1"/>
  <c r="U178" i="1"/>
  <c r="T178" i="1"/>
  <c r="S178" i="1"/>
  <c r="R178" i="1"/>
  <c r="Q178" i="1"/>
  <c r="P178" i="1"/>
  <c r="O178" i="1"/>
  <c r="N178" i="1"/>
  <c r="U177" i="1"/>
  <c r="T177" i="1"/>
  <c r="S177" i="1"/>
  <c r="R177" i="1"/>
  <c r="Q177" i="1"/>
  <c r="P177" i="1"/>
  <c r="O177" i="1"/>
  <c r="N177" i="1"/>
  <c r="U176" i="1"/>
  <c r="T176" i="1"/>
  <c r="R176" i="1"/>
  <c r="Q176" i="1"/>
  <c r="P176" i="1"/>
  <c r="O176" i="1"/>
  <c r="N176" i="1"/>
  <c r="U175" i="1"/>
  <c r="T175" i="1"/>
  <c r="S175" i="1"/>
  <c r="R175" i="1"/>
  <c r="Q175" i="1"/>
  <c r="P175" i="1"/>
  <c r="O175" i="1"/>
  <c r="N175" i="1"/>
  <c r="U174" i="1"/>
  <c r="T174" i="1"/>
  <c r="S174" i="1"/>
  <c r="R174" i="1"/>
  <c r="Q174" i="1"/>
  <c r="P174" i="1"/>
  <c r="O174" i="1"/>
  <c r="N174" i="1"/>
  <c r="U173" i="1"/>
  <c r="T173" i="1"/>
  <c r="S173" i="1"/>
  <c r="R173" i="1"/>
  <c r="Q173" i="1"/>
  <c r="P173" i="1"/>
  <c r="O173" i="1"/>
  <c r="N173" i="1"/>
  <c r="U172" i="1"/>
  <c r="T172" i="1"/>
  <c r="S172" i="1"/>
  <c r="R172" i="1"/>
  <c r="Q172" i="1"/>
  <c r="P172" i="1"/>
  <c r="O172" i="1"/>
  <c r="N172" i="1"/>
  <c r="U171" i="1"/>
  <c r="T171" i="1"/>
  <c r="S171" i="1"/>
  <c r="R171" i="1"/>
  <c r="Q171" i="1"/>
  <c r="P171" i="1"/>
  <c r="O171" i="1"/>
  <c r="N171" i="1"/>
  <c r="R170" i="1"/>
  <c r="P170" i="1"/>
  <c r="O170" i="1"/>
  <c r="N170" i="1"/>
  <c r="U169" i="1"/>
  <c r="T169" i="1"/>
  <c r="R169" i="1"/>
  <c r="Q169" i="1"/>
  <c r="P169" i="1"/>
  <c r="O169" i="1"/>
  <c r="N169" i="1"/>
  <c r="U168" i="1"/>
  <c r="T168" i="1"/>
  <c r="S168" i="1"/>
  <c r="R168" i="1"/>
  <c r="Q168" i="1"/>
  <c r="P168" i="1"/>
  <c r="O168" i="1"/>
  <c r="N168" i="1"/>
  <c r="U167" i="1"/>
  <c r="T167" i="1"/>
  <c r="S167" i="1"/>
  <c r="E58" i="17" s="1"/>
  <c r="R167" i="1"/>
  <c r="Q167" i="1"/>
  <c r="P167" i="1"/>
  <c r="O167" i="1"/>
  <c r="N167" i="1"/>
  <c r="U166" i="1"/>
  <c r="T166" i="1"/>
  <c r="R166" i="1"/>
  <c r="P166" i="1"/>
  <c r="O166" i="1"/>
  <c r="N166" i="1"/>
  <c r="U165" i="1"/>
  <c r="T165" i="1"/>
  <c r="R165" i="1"/>
  <c r="P165" i="1"/>
  <c r="O165" i="1"/>
  <c r="N165" i="1"/>
  <c r="U164" i="1"/>
  <c r="T164" i="1"/>
  <c r="R164" i="1"/>
  <c r="P164" i="1"/>
  <c r="O164" i="1"/>
  <c r="N164" i="1"/>
  <c r="U163" i="1"/>
  <c r="T163" i="1"/>
  <c r="R163" i="1"/>
  <c r="P163" i="1"/>
  <c r="O163" i="1"/>
  <c r="N163" i="1"/>
  <c r="U162" i="1"/>
  <c r="T162" i="1"/>
  <c r="R162" i="1"/>
  <c r="P162" i="1"/>
  <c r="O162" i="1"/>
  <c r="N162" i="1"/>
  <c r="U161" i="1"/>
  <c r="T161" i="1"/>
  <c r="S161" i="1"/>
  <c r="E61" i="17" s="1"/>
  <c r="R161" i="1"/>
  <c r="Q161" i="1"/>
  <c r="P161" i="1"/>
  <c r="O161" i="1"/>
  <c r="N161" i="1"/>
  <c r="U152" i="1"/>
  <c r="T152" i="1"/>
  <c r="S152" i="1"/>
  <c r="R152" i="1"/>
  <c r="Q152" i="1"/>
  <c r="P152" i="1"/>
  <c r="O152" i="1"/>
  <c r="N152" i="1"/>
  <c r="U151" i="1"/>
  <c r="T151" i="1"/>
  <c r="S151" i="1"/>
  <c r="R151" i="1"/>
  <c r="Q151" i="1"/>
  <c r="P151" i="1"/>
  <c r="O151" i="1"/>
  <c r="N151" i="1"/>
  <c r="U150" i="1"/>
  <c r="T150" i="1"/>
  <c r="S150" i="1"/>
  <c r="H55" i="17" s="1"/>
  <c r="R150" i="1"/>
  <c r="Q150" i="1"/>
  <c r="P150" i="1"/>
  <c r="O150" i="1"/>
  <c r="N150" i="1"/>
  <c r="U149" i="1"/>
  <c r="T149" i="1"/>
  <c r="S149" i="1"/>
  <c r="R149" i="1"/>
  <c r="Q149" i="1"/>
  <c r="P149" i="1"/>
  <c r="O149" i="1"/>
  <c r="N149" i="1"/>
  <c r="U148" i="1"/>
  <c r="T148" i="1"/>
  <c r="S148" i="1"/>
  <c r="R148" i="1"/>
  <c r="Q148" i="1"/>
  <c r="P148" i="1"/>
  <c r="O148" i="1"/>
  <c r="N148" i="1"/>
  <c r="U147" i="1"/>
  <c r="T147" i="1"/>
  <c r="S147" i="1"/>
  <c r="R147" i="1"/>
  <c r="Q147" i="1"/>
  <c r="P147" i="1"/>
  <c r="O147" i="1"/>
  <c r="N147" i="1"/>
  <c r="U146" i="1"/>
  <c r="T146" i="1"/>
  <c r="S146" i="1"/>
  <c r="H53" i="17" s="1"/>
  <c r="R146" i="1"/>
  <c r="Q146" i="1"/>
  <c r="P146" i="1"/>
  <c r="O146" i="1"/>
  <c r="N146" i="1"/>
  <c r="R145" i="1"/>
  <c r="P145" i="1"/>
  <c r="O145" i="1"/>
  <c r="R144" i="1"/>
  <c r="P144" i="1"/>
  <c r="O144" i="1"/>
  <c r="R142" i="1"/>
  <c r="P142" i="1"/>
  <c r="O142" i="1"/>
  <c r="R141" i="1"/>
  <c r="P141" i="1"/>
  <c r="O141" i="1"/>
  <c r="R137" i="1"/>
  <c r="P137" i="1"/>
  <c r="O137" i="1"/>
  <c r="R136" i="1"/>
  <c r="P136" i="1"/>
  <c r="O136" i="1"/>
  <c r="R135" i="1"/>
  <c r="P135" i="1"/>
  <c r="O135" i="1"/>
  <c r="R134" i="1"/>
  <c r="P134" i="1"/>
  <c r="O134" i="1"/>
  <c r="R133" i="1"/>
  <c r="P133" i="1"/>
  <c r="O133" i="1"/>
  <c r="R132" i="1"/>
  <c r="P132" i="1"/>
  <c r="O132" i="1"/>
  <c r="R131" i="1"/>
  <c r="P131" i="1"/>
  <c r="O131" i="1"/>
  <c r="R130" i="1"/>
  <c r="P130" i="1"/>
  <c r="O130" i="1"/>
  <c r="R129" i="1"/>
  <c r="P129" i="1"/>
  <c r="O129" i="1"/>
  <c r="R128" i="1"/>
  <c r="P128" i="1"/>
  <c r="O128" i="1"/>
  <c r="R127" i="1"/>
  <c r="P127" i="1"/>
  <c r="O127" i="1"/>
  <c r="R126" i="1"/>
  <c r="P126" i="1"/>
  <c r="O126" i="1"/>
  <c r="R125" i="1"/>
  <c r="P125" i="1"/>
  <c r="O125" i="1"/>
  <c r="R124" i="1"/>
  <c r="P124" i="1"/>
  <c r="O124" i="1"/>
  <c r="R123" i="1"/>
  <c r="P123" i="1"/>
  <c r="O123" i="1"/>
  <c r="R122" i="1"/>
  <c r="P122" i="1"/>
  <c r="O122" i="1"/>
  <c r="R121" i="1"/>
  <c r="P121" i="1"/>
  <c r="O121" i="1"/>
  <c r="R120" i="1"/>
  <c r="P120" i="1"/>
  <c r="O120" i="1"/>
  <c r="R119" i="1"/>
  <c r="P119" i="1"/>
  <c r="O119" i="1"/>
  <c r="R118" i="1"/>
  <c r="Q118" i="1"/>
  <c r="P118" i="1"/>
  <c r="O118" i="1"/>
  <c r="R117" i="1"/>
  <c r="P117" i="1"/>
  <c r="O117" i="1"/>
  <c r="N117" i="1"/>
  <c r="S116" i="1"/>
  <c r="R116" i="1"/>
  <c r="Q116" i="1"/>
  <c r="P116" i="1"/>
  <c r="O116" i="1"/>
  <c r="N116" i="1"/>
  <c r="S115" i="1"/>
  <c r="R115" i="1"/>
  <c r="Q115" i="1"/>
  <c r="P115" i="1"/>
  <c r="O115" i="1"/>
  <c r="N115" i="1"/>
  <c r="S114" i="1"/>
  <c r="R114" i="1"/>
  <c r="Q114" i="1"/>
  <c r="P114" i="1"/>
  <c r="O114" i="1"/>
  <c r="N114" i="1"/>
  <c r="R113" i="1"/>
  <c r="Q113" i="1"/>
  <c r="P113" i="1"/>
  <c r="O113" i="1"/>
  <c r="N113" i="1"/>
  <c r="S112" i="1"/>
  <c r="R112" i="1"/>
  <c r="Q112" i="1"/>
  <c r="P112" i="1"/>
  <c r="O112" i="1"/>
  <c r="N112" i="1"/>
  <c r="R111" i="1"/>
  <c r="Q111" i="1"/>
  <c r="P111" i="1"/>
  <c r="O111" i="1"/>
  <c r="N111" i="1"/>
  <c r="S110" i="1"/>
  <c r="R110" i="1"/>
  <c r="Q110" i="1"/>
  <c r="P110" i="1"/>
  <c r="O110" i="1"/>
  <c r="N110" i="1"/>
  <c r="S109" i="1"/>
  <c r="R109" i="1"/>
  <c r="Q109" i="1"/>
  <c r="P109" i="1"/>
  <c r="O109" i="1"/>
  <c r="N109" i="1"/>
  <c r="U108" i="1"/>
  <c r="T108" i="1"/>
  <c r="S108" i="1"/>
  <c r="R108" i="1"/>
  <c r="Q108" i="1"/>
  <c r="P108" i="1"/>
  <c r="O108" i="1"/>
  <c r="N108" i="1"/>
  <c r="U107" i="1"/>
  <c r="T107" i="1"/>
  <c r="S107" i="1"/>
  <c r="R107" i="1"/>
  <c r="Q107" i="1"/>
  <c r="P107" i="1"/>
  <c r="O107" i="1"/>
  <c r="N107" i="1"/>
  <c r="U106" i="1"/>
  <c r="T106" i="1"/>
  <c r="S106" i="1"/>
  <c r="R106" i="1"/>
  <c r="Q106" i="1"/>
  <c r="P106" i="1"/>
  <c r="O106" i="1"/>
  <c r="N106" i="1"/>
  <c r="U105" i="1"/>
  <c r="T105" i="1"/>
  <c r="S105" i="1"/>
  <c r="R105" i="1"/>
  <c r="Q105" i="1"/>
  <c r="P105" i="1"/>
  <c r="O105" i="1"/>
  <c r="N105" i="1"/>
  <c r="U104" i="1"/>
  <c r="T104" i="1"/>
  <c r="S104" i="1"/>
  <c r="R104" i="1"/>
  <c r="Q104" i="1"/>
  <c r="P104" i="1"/>
  <c r="O104" i="1"/>
  <c r="N104" i="1"/>
  <c r="U103" i="1"/>
  <c r="T103" i="1"/>
  <c r="S103" i="1"/>
  <c r="R103" i="1"/>
  <c r="Q103" i="1"/>
  <c r="P103" i="1"/>
  <c r="O103" i="1"/>
  <c r="N103" i="1"/>
  <c r="U102" i="1"/>
  <c r="T102" i="1"/>
  <c r="S102" i="1"/>
  <c r="R102" i="1"/>
  <c r="Q102" i="1"/>
  <c r="P102" i="1"/>
  <c r="O102" i="1"/>
  <c r="N102" i="1"/>
  <c r="U101" i="1"/>
  <c r="T101" i="1"/>
  <c r="S101" i="1"/>
  <c r="R101" i="1"/>
  <c r="Q101" i="1"/>
  <c r="P101" i="1"/>
  <c r="O101" i="1"/>
  <c r="N101" i="1"/>
  <c r="U100" i="1"/>
  <c r="T100" i="1"/>
  <c r="R100" i="1"/>
  <c r="Q100" i="1"/>
  <c r="P100" i="1"/>
  <c r="O100" i="1"/>
  <c r="N100" i="1"/>
  <c r="U99" i="1"/>
  <c r="T99" i="1"/>
  <c r="S99" i="1"/>
  <c r="R99" i="1"/>
  <c r="Q99" i="1"/>
  <c r="P99" i="1"/>
  <c r="O99" i="1"/>
  <c r="N99" i="1"/>
  <c r="U98" i="1"/>
  <c r="T98" i="1"/>
  <c r="S98" i="1"/>
  <c r="R98" i="1"/>
  <c r="Q98" i="1"/>
  <c r="P98" i="1"/>
  <c r="O98" i="1"/>
  <c r="N98" i="1"/>
  <c r="U97" i="1"/>
  <c r="T97" i="1"/>
  <c r="S97" i="1"/>
  <c r="R97" i="1"/>
  <c r="Q97" i="1"/>
  <c r="P97" i="1"/>
  <c r="O97" i="1"/>
  <c r="N97" i="1"/>
  <c r="U96" i="1"/>
  <c r="T96" i="1"/>
  <c r="S96" i="1"/>
  <c r="R96" i="1"/>
  <c r="Q96" i="1"/>
  <c r="P96" i="1"/>
  <c r="O96" i="1"/>
  <c r="N96" i="1"/>
  <c r="U95" i="1"/>
  <c r="T95" i="1"/>
  <c r="S95" i="1"/>
  <c r="R95" i="1"/>
  <c r="Q95" i="1"/>
  <c r="P95" i="1"/>
  <c r="O95" i="1"/>
  <c r="N95" i="1"/>
  <c r="U94" i="1"/>
  <c r="T94" i="1"/>
  <c r="R94" i="1"/>
  <c r="Q94" i="1"/>
  <c r="P94" i="1"/>
  <c r="O94" i="1"/>
  <c r="N94" i="1"/>
  <c r="U93" i="1"/>
  <c r="T93" i="1"/>
  <c r="R93" i="1"/>
  <c r="Q93" i="1"/>
  <c r="P93" i="1"/>
  <c r="O93" i="1"/>
  <c r="N93" i="1"/>
  <c r="U92" i="1"/>
  <c r="T92" i="1"/>
  <c r="S92" i="1"/>
  <c r="R92" i="1"/>
  <c r="Q92" i="1"/>
  <c r="P92" i="1"/>
  <c r="O92" i="1"/>
  <c r="N92" i="1"/>
  <c r="U91" i="1"/>
  <c r="T91" i="1"/>
  <c r="S91" i="1"/>
  <c r="R91" i="1"/>
  <c r="Q91" i="1"/>
  <c r="P91" i="1"/>
  <c r="O91" i="1"/>
  <c r="N91" i="1"/>
  <c r="U90" i="1"/>
  <c r="T90" i="1"/>
  <c r="S90" i="1"/>
  <c r="R90" i="1"/>
  <c r="Q90" i="1"/>
  <c r="P90" i="1"/>
  <c r="O90" i="1"/>
  <c r="N90" i="1"/>
  <c r="U89" i="1"/>
  <c r="T89" i="1"/>
  <c r="S89" i="1"/>
  <c r="R89" i="1"/>
  <c r="Q89" i="1"/>
  <c r="P89" i="1"/>
  <c r="O89" i="1"/>
  <c r="N89" i="1"/>
  <c r="U88" i="1"/>
  <c r="T88" i="1"/>
  <c r="S88" i="1"/>
  <c r="R88" i="1"/>
  <c r="Q88" i="1"/>
  <c r="P88" i="1"/>
  <c r="O88" i="1"/>
  <c r="N88" i="1"/>
  <c r="U87" i="1"/>
  <c r="T87" i="1"/>
  <c r="S87" i="1"/>
  <c r="R87" i="1"/>
  <c r="Q87" i="1"/>
  <c r="P87" i="1"/>
  <c r="O87" i="1"/>
  <c r="N87" i="1"/>
  <c r="U86" i="1"/>
  <c r="T86" i="1"/>
  <c r="S86" i="1"/>
  <c r="R86" i="1"/>
  <c r="Q86" i="1"/>
  <c r="P86" i="1"/>
  <c r="O86" i="1"/>
  <c r="N86" i="1"/>
  <c r="U85" i="1"/>
  <c r="T85" i="1"/>
  <c r="S85" i="1"/>
  <c r="R85" i="1"/>
  <c r="Q85" i="1"/>
  <c r="P85" i="1"/>
  <c r="O85" i="1"/>
  <c r="N85" i="1"/>
  <c r="U84" i="1"/>
  <c r="T84" i="1"/>
  <c r="S84" i="1"/>
  <c r="R84" i="1"/>
  <c r="Q84" i="1"/>
  <c r="P84" i="1"/>
  <c r="O84" i="1"/>
  <c r="N84" i="1"/>
  <c r="U83" i="1"/>
  <c r="T83" i="1"/>
  <c r="S83" i="1"/>
  <c r="R83" i="1"/>
  <c r="Q83" i="1"/>
  <c r="P83" i="1"/>
  <c r="O83" i="1"/>
  <c r="N83" i="1"/>
  <c r="U82" i="1"/>
  <c r="T82" i="1"/>
  <c r="S82" i="1"/>
  <c r="R82" i="1"/>
  <c r="Q82" i="1"/>
  <c r="P82" i="1"/>
  <c r="O82" i="1"/>
  <c r="N82" i="1"/>
  <c r="U81" i="1"/>
  <c r="T81" i="1"/>
  <c r="S81" i="1"/>
  <c r="R81" i="1"/>
  <c r="Q81" i="1"/>
  <c r="P81" i="1"/>
  <c r="O81" i="1"/>
  <c r="N81" i="1"/>
  <c r="U80" i="1"/>
  <c r="T80" i="1"/>
  <c r="S80" i="1"/>
  <c r="R80" i="1"/>
  <c r="Q80" i="1"/>
  <c r="P80" i="1"/>
  <c r="O80" i="1"/>
  <c r="N80" i="1"/>
  <c r="U79" i="1"/>
  <c r="T79" i="1"/>
  <c r="S79" i="1"/>
  <c r="R79" i="1"/>
  <c r="Q79" i="1"/>
  <c r="P79" i="1"/>
  <c r="O79" i="1"/>
  <c r="N79" i="1"/>
  <c r="U78" i="1"/>
  <c r="T78" i="1"/>
  <c r="R78" i="1"/>
  <c r="Q78" i="1"/>
  <c r="P78" i="1"/>
  <c r="O78" i="1"/>
  <c r="N78" i="1"/>
  <c r="U77" i="1"/>
  <c r="T77" i="1"/>
  <c r="S77" i="1"/>
  <c r="R77" i="1"/>
  <c r="Q77" i="1"/>
  <c r="P77" i="1"/>
  <c r="O77" i="1"/>
  <c r="N77" i="1"/>
  <c r="U76" i="1"/>
  <c r="T76" i="1"/>
  <c r="S76" i="1"/>
  <c r="R76" i="1"/>
  <c r="Q76" i="1"/>
  <c r="P76" i="1"/>
  <c r="O76" i="1"/>
  <c r="N76" i="1"/>
  <c r="U75" i="1"/>
  <c r="T75" i="1"/>
  <c r="R75" i="1"/>
  <c r="Q75" i="1"/>
  <c r="P75" i="1"/>
  <c r="O75" i="1"/>
  <c r="N75" i="1"/>
  <c r="U74" i="1"/>
  <c r="T74" i="1"/>
  <c r="S74" i="1"/>
  <c r="R74" i="1"/>
  <c r="Q74" i="1"/>
  <c r="P74" i="1"/>
  <c r="O74" i="1"/>
  <c r="N74" i="1"/>
  <c r="R73" i="1"/>
  <c r="P73" i="1"/>
  <c r="O73" i="1"/>
  <c r="R72" i="1"/>
  <c r="P72" i="1"/>
  <c r="O72" i="1"/>
  <c r="R71" i="1"/>
  <c r="P71" i="1"/>
  <c r="O71" i="1"/>
  <c r="R70" i="1"/>
  <c r="P70" i="1"/>
  <c r="O70" i="1"/>
  <c r="R69" i="1"/>
  <c r="P69" i="1"/>
  <c r="O69" i="1"/>
  <c r="R68" i="1"/>
  <c r="P68" i="1"/>
  <c r="O68" i="1"/>
  <c r="R67" i="1"/>
  <c r="P67" i="1"/>
  <c r="O67" i="1"/>
  <c r="R66" i="1"/>
  <c r="P66" i="1"/>
  <c r="O66" i="1"/>
  <c r="R65" i="1"/>
  <c r="P65" i="1"/>
  <c r="O65" i="1"/>
  <c r="R64" i="1"/>
  <c r="P64" i="1"/>
  <c r="O64" i="1"/>
  <c r="R63" i="1"/>
  <c r="P63" i="1"/>
  <c r="O63" i="1"/>
  <c r="R62" i="1"/>
  <c r="P62" i="1"/>
  <c r="O62" i="1"/>
  <c r="R61" i="1"/>
  <c r="P61" i="1"/>
  <c r="O61" i="1"/>
  <c r="N61" i="1"/>
  <c r="R60" i="1"/>
  <c r="P60" i="1"/>
  <c r="O60" i="1"/>
  <c r="N60" i="1"/>
  <c r="U59" i="1"/>
  <c r="T59" i="1"/>
  <c r="S59" i="1"/>
  <c r="R59" i="1"/>
  <c r="Q59" i="1"/>
  <c r="P59" i="1"/>
  <c r="O59" i="1"/>
  <c r="N59" i="1"/>
  <c r="U58" i="1"/>
  <c r="T58" i="1"/>
  <c r="S58" i="1"/>
  <c r="R58" i="1"/>
  <c r="Q58" i="1"/>
  <c r="P58" i="1"/>
  <c r="O58" i="1"/>
  <c r="N58" i="1"/>
  <c r="R57" i="1"/>
  <c r="P57" i="1"/>
  <c r="O57" i="1"/>
  <c r="N57" i="1"/>
  <c r="U56" i="1"/>
  <c r="T56" i="1"/>
  <c r="S56" i="1"/>
  <c r="R56" i="1"/>
  <c r="Q56" i="1"/>
  <c r="P56" i="1"/>
  <c r="O56" i="1"/>
  <c r="N56" i="1"/>
  <c r="U55" i="1"/>
  <c r="T55" i="1"/>
  <c r="S55" i="1"/>
  <c r="R55" i="1"/>
  <c r="Q55" i="1"/>
  <c r="P55" i="1"/>
  <c r="O55" i="1"/>
  <c r="N55" i="1"/>
  <c r="U54" i="1"/>
  <c r="T54" i="1"/>
  <c r="S54" i="1"/>
  <c r="R54" i="1"/>
  <c r="Q54" i="1"/>
  <c r="P54" i="1"/>
  <c r="O54" i="1"/>
  <c r="N54" i="1"/>
  <c r="U53" i="1"/>
  <c r="T53" i="1"/>
  <c r="S53" i="1"/>
  <c r="R53" i="1"/>
  <c r="Q53" i="1"/>
  <c r="P53" i="1"/>
  <c r="O53" i="1"/>
  <c r="N53" i="1"/>
  <c r="U52" i="1"/>
  <c r="T52" i="1"/>
  <c r="S52" i="1"/>
  <c r="R52" i="1"/>
  <c r="Q52" i="1"/>
  <c r="P52" i="1"/>
  <c r="O52" i="1"/>
  <c r="N52" i="1"/>
  <c r="U51" i="1"/>
  <c r="T51" i="1"/>
  <c r="S51" i="1"/>
  <c r="R51" i="1"/>
  <c r="Q51" i="1"/>
  <c r="P51" i="1"/>
  <c r="O51" i="1"/>
  <c r="N51" i="1"/>
  <c r="U50" i="1"/>
  <c r="T50" i="1"/>
  <c r="S50" i="1"/>
  <c r="R50" i="1"/>
  <c r="Q50" i="1"/>
  <c r="P50" i="1"/>
  <c r="O50" i="1"/>
  <c r="N50" i="1"/>
  <c r="U49" i="1"/>
  <c r="T49" i="1"/>
  <c r="R49" i="1"/>
  <c r="Q49" i="1"/>
  <c r="P49" i="1"/>
  <c r="O49" i="1"/>
  <c r="N49" i="1"/>
  <c r="U48" i="1"/>
  <c r="T48" i="1"/>
  <c r="S48" i="1"/>
  <c r="R48" i="1"/>
  <c r="Q48" i="1"/>
  <c r="P48" i="1"/>
  <c r="O48" i="1"/>
  <c r="N48" i="1"/>
  <c r="U47" i="1"/>
  <c r="T47" i="1"/>
  <c r="S47" i="1"/>
  <c r="R47" i="1"/>
  <c r="Q47" i="1"/>
  <c r="P47" i="1"/>
  <c r="O47" i="1"/>
  <c r="N47" i="1"/>
  <c r="U46" i="1"/>
  <c r="T46" i="1"/>
  <c r="S46" i="1"/>
  <c r="R46" i="1"/>
  <c r="Q46" i="1"/>
  <c r="P46" i="1"/>
  <c r="O46" i="1"/>
  <c r="N46" i="1"/>
  <c r="U45" i="1"/>
  <c r="T45" i="1"/>
  <c r="S45" i="1"/>
  <c r="R45" i="1"/>
  <c r="Q45" i="1"/>
  <c r="P45" i="1"/>
  <c r="O45" i="1"/>
  <c r="N45" i="1"/>
  <c r="U44" i="1"/>
  <c r="T44" i="1"/>
  <c r="S44" i="1"/>
  <c r="R44" i="1"/>
  <c r="Q44" i="1"/>
  <c r="P44" i="1"/>
  <c r="O44" i="1"/>
  <c r="N44" i="1"/>
  <c r="U43" i="1"/>
  <c r="T43" i="1"/>
  <c r="S43" i="1"/>
  <c r="R43" i="1"/>
  <c r="Q43" i="1"/>
  <c r="P43" i="1"/>
  <c r="O43" i="1"/>
  <c r="N43" i="1"/>
  <c r="U42" i="1"/>
  <c r="T42" i="1"/>
  <c r="S42" i="1"/>
  <c r="R42" i="1"/>
  <c r="Q42" i="1"/>
  <c r="P42" i="1"/>
  <c r="O42" i="1"/>
  <c r="N42" i="1"/>
  <c r="U41" i="1"/>
  <c r="T41" i="1"/>
  <c r="R41" i="1"/>
  <c r="Q41" i="1"/>
  <c r="P41" i="1"/>
  <c r="O41" i="1"/>
  <c r="N41" i="1"/>
  <c r="U40" i="1"/>
  <c r="T40" i="1"/>
  <c r="S40" i="1"/>
  <c r="R40" i="1"/>
  <c r="Q40" i="1"/>
  <c r="P40" i="1"/>
  <c r="O40" i="1"/>
  <c r="N40" i="1"/>
  <c r="U39" i="1"/>
  <c r="T39" i="1"/>
  <c r="S39" i="1"/>
  <c r="R39" i="1"/>
  <c r="Q39" i="1"/>
  <c r="P39" i="1"/>
  <c r="O39" i="1"/>
  <c r="N39" i="1"/>
  <c r="U38" i="1"/>
  <c r="T38" i="1"/>
  <c r="S38" i="1"/>
  <c r="R38" i="1"/>
  <c r="Q38" i="1"/>
  <c r="P38" i="1"/>
  <c r="O38" i="1"/>
  <c r="N38" i="1"/>
  <c r="U37" i="1"/>
  <c r="T37" i="1"/>
  <c r="S37" i="1"/>
  <c r="R37" i="1"/>
  <c r="Q37" i="1"/>
  <c r="P37" i="1"/>
  <c r="O37" i="1"/>
  <c r="N37" i="1"/>
  <c r="U36" i="1"/>
  <c r="T36" i="1"/>
  <c r="S36" i="1"/>
  <c r="R36" i="1"/>
  <c r="Q36" i="1"/>
  <c r="P36" i="1"/>
  <c r="O36" i="1"/>
  <c r="N36" i="1"/>
  <c r="U35" i="1"/>
  <c r="T35" i="1"/>
  <c r="S35" i="1"/>
  <c r="R35" i="1"/>
  <c r="Q35" i="1"/>
  <c r="P35" i="1"/>
  <c r="O35" i="1"/>
  <c r="N35" i="1"/>
  <c r="U34" i="1"/>
  <c r="T34" i="1"/>
  <c r="S34" i="1"/>
  <c r="R34" i="1"/>
  <c r="Q34" i="1"/>
  <c r="P34" i="1"/>
  <c r="O34" i="1"/>
  <c r="N34" i="1"/>
  <c r="U30" i="1"/>
  <c r="U29" i="1"/>
  <c r="U28" i="1"/>
  <c r="U27" i="1"/>
  <c r="U26" i="1"/>
  <c r="U25" i="1"/>
  <c r="U24" i="1"/>
  <c r="U23" i="1"/>
  <c r="U22" i="1"/>
  <c r="U21" i="1"/>
  <c r="U20" i="1"/>
  <c r="U19" i="1"/>
  <c r="U18" i="1"/>
  <c r="U17" i="1"/>
  <c r="U16" i="1"/>
  <c r="U15" i="1"/>
  <c r="U14" i="1"/>
  <c r="U13" i="1"/>
  <c r="U12" i="1"/>
  <c r="U11" i="1"/>
  <c r="U10" i="1"/>
  <c r="U9" i="1"/>
  <c r="T30" i="1"/>
  <c r="T29" i="1"/>
  <c r="T28" i="1"/>
  <c r="T27" i="1"/>
  <c r="T26" i="1"/>
  <c r="T25" i="1"/>
  <c r="T24" i="1"/>
  <c r="T23" i="1"/>
  <c r="T22" i="1"/>
  <c r="T21" i="1"/>
  <c r="T20" i="1"/>
  <c r="T19" i="1"/>
  <c r="T18" i="1"/>
  <c r="T17" i="1"/>
  <c r="T16" i="1"/>
  <c r="T15" i="1"/>
  <c r="T14" i="1"/>
  <c r="T13" i="1"/>
  <c r="T12" i="1"/>
  <c r="T11" i="1"/>
  <c r="T10" i="1"/>
  <c r="T9" i="1"/>
  <c r="S30" i="1"/>
  <c r="S29" i="1"/>
  <c r="S28" i="1"/>
  <c r="S27" i="1"/>
  <c r="S26" i="1"/>
  <c r="S25" i="1"/>
  <c r="S24" i="1"/>
  <c r="S23" i="1"/>
  <c r="S21" i="1"/>
  <c r="S20" i="1"/>
  <c r="S13" i="1"/>
  <c r="S10" i="1"/>
  <c r="R30" i="1"/>
  <c r="R29" i="1"/>
  <c r="R28" i="1"/>
  <c r="R27" i="1"/>
  <c r="R26" i="1"/>
  <c r="R25" i="1"/>
  <c r="R24" i="1"/>
  <c r="R23" i="1"/>
  <c r="R22" i="1"/>
  <c r="R21" i="1"/>
  <c r="R20" i="1"/>
  <c r="R19" i="1"/>
  <c r="R18" i="1"/>
  <c r="R17" i="1"/>
  <c r="R16" i="1"/>
  <c r="R15" i="1"/>
  <c r="R14" i="1"/>
  <c r="R13" i="1"/>
  <c r="R12" i="1"/>
  <c r="R11" i="1"/>
  <c r="R10" i="1"/>
  <c r="R9" i="1"/>
  <c r="R8" i="1"/>
  <c r="Q30" i="1"/>
  <c r="Q29" i="1"/>
  <c r="Q28" i="1"/>
  <c r="Q27" i="1"/>
  <c r="Q26" i="1"/>
  <c r="Q25" i="1"/>
  <c r="Q24" i="1"/>
  <c r="Q23" i="1"/>
  <c r="Q22" i="1"/>
  <c r="Q21" i="1"/>
  <c r="Q20" i="1"/>
  <c r="Q19" i="1"/>
  <c r="Q18" i="1"/>
  <c r="Q17" i="1"/>
  <c r="Q16" i="1"/>
  <c r="Q15" i="1"/>
  <c r="Q14" i="1"/>
  <c r="Q13" i="1"/>
  <c r="Q12" i="1"/>
  <c r="Q11" i="1"/>
  <c r="Q10" i="1"/>
  <c r="Q9" i="1"/>
  <c r="P30" i="1"/>
  <c r="P29" i="1"/>
  <c r="P28" i="1"/>
  <c r="P27" i="1"/>
  <c r="W27" i="1" s="1"/>
  <c r="P26" i="1"/>
  <c r="W26" i="1" s="1"/>
  <c r="P25" i="1"/>
  <c r="W25" i="1" s="1"/>
  <c r="P24" i="1"/>
  <c r="W24" i="1" s="1"/>
  <c r="P23" i="1"/>
  <c r="P22" i="1"/>
  <c r="P21" i="1"/>
  <c r="P20" i="1"/>
  <c r="P19" i="1"/>
  <c r="P18" i="1"/>
  <c r="P17" i="1"/>
  <c r="P16" i="1"/>
  <c r="P15" i="1"/>
  <c r="P14" i="1"/>
  <c r="P13" i="1"/>
  <c r="P12" i="1"/>
  <c r="P11" i="1"/>
  <c r="P10" i="1"/>
  <c r="W10" i="1" s="1"/>
  <c r="P9" i="1"/>
  <c r="P8" i="1"/>
  <c r="P31" i="1" s="1"/>
  <c r="O30" i="1"/>
  <c r="O29" i="1"/>
  <c r="O28" i="1"/>
  <c r="O27" i="1"/>
  <c r="O26" i="1"/>
  <c r="O25" i="1"/>
  <c r="O24" i="1"/>
  <c r="O23" i="1"/>
  <c r="O22" i="1"/>
  <c r="O21" i="1"/>
  <c r="O20" i="1"/>
  <c r="O19" i="1"/>
  <c r="O18" i="1"/>
  <c r="O17" i="1"/>
  <c r="O16" i="1"/>
  <c r="O15" i="1"/>
  <c r="O14" i="1"/>
  <c r="O13" i="1"/>
  <c r="O12" i="1"/>
  <c r="O11" i="1"/>
  <c r="O10" i="1"/>
  <c r="O9" i="1"/>
  <c r="O8" i="1"/>
  <c r="O31" i="1" s="1"/>
  <c r="N30" i="1"/>
  <c r="N29" i="1"/>
  <c r="N28" i="1"/>
  <c r="N27" i="1"/>
  <c r="N26" i="1"/>
  <c r="N25" i="1"/>
  <c r="N24" i="1"/>
  <c r="N23" i="1"/>
  <c r="N22" i="1"/>
  <c r="N21" i="1"/>
  <c r="N20" i="1"/>
  <c r="N19" i="1"/>
  <c r="N18" i="1"/>
  <c r="N17" i="1"/>
  <c r="N16" i="1"/>
  <c r="N15" i="1"/>
  <c r="N14" i="1"/>
  <c r="N13" i="1"/>
  <c r="N12" i="1"/>
  <c r="N11" i="1"/>
  <c r="N10" i="1"/>
  <c r="N9" i="1"/>
  <c r="N8" i="1"/>
  <c r="P210" i="1" l="1"/>
  <c r="N210" i="1"/>
  <c r="O210" i="1"/>
  <c r="O289" i="1"/>
  <c r="N31" i="1"/>
  <c r="R153" i="1"/>
  <c r="R289" i="1"/>
  <c r="P138" i="1"/>
  <c r="O138" i="1"/>
  <c r="R210" i="1"/>
  <c r="R138" i="1"/>
  <c r="R31" i="1"/>
  <c r="R212" i="1" l="1"/>
  <c r="R291" i="1" s="1"/>
  <c r="Q216" i="4" l="1"/>
  <c r="Y258" i="4"/>
  <c r="Y257" i="4"/>
  <c r="Y256" i="4"/>
  <c r="Y255" i="4"/>
  <c r="Y254" i="4"/>
  <c r="Y253" i="4"/>
  <c r="Y252" i="4"/>
  <c r="Y251" i="4"/>
  <c r="Y250" i="4"/>
  <c r="Y249" i="4"/>
  <c r="Y248" i="4"/>
  <c r="Y247" i="4"/>
  <c r="Y246" i="4"/>
  <c r="Y244" i="4"/>
  <c r="Y243" i="4"/>
  <c r="Y242" i="4"/>
  <c r="Y241" i="4"/>
  <c r="Y240" i="4"/>
  <c r="Y239" i="4"/>
  <c r="Y238" i="4"/>
  <c r="Y237" i="4"/>
  <c r="Y236" i="4"/>
  <c r="Y235" i="4"/>
  <c r="Y234" i="4"/>
  <c r="Y233" i="4"/>
  <c r="Y232" i="4"/>
  <c r="Y231" i="4"/>
  <c r="Y230" i="4"/>
  <c r="Y229" i="4"/>
  <c r="Y228" i="4"/>
  <c r="Y227" i="4"/>
  <c r="Y226" i="4"/>
  <c r="Y225" i="4"/>
  <c r="Y224" i="4"/>
  <c r="Y223" i="4"/>
  <c r="Y222" i="4"/>
  <c r="Y221" i="4"/>
  <c r="Y220" i="4"/>
  <c r="Y219" i="4"/>
  <c r="Y218" i="4"/>
  <c r="Y217" i="4"/>
  <c r="Y136" i="4"/>
  <c r="Y135" i="4"/>
  <c r="Y134" i="4"/>
  <c r="Y133" i="4"/>
  <c r="Y132" i="4"/>
  <c r="Y131" i="4"/>
  <c r="Y130" i="4"/>
  <c r="Y129" i="4"/>
  <c r="Y128" i="4"/>
  <c r="Y127" i="4"/>
  <c r="Y126" i="4"/>
  <c r="Y125" i="4"/>
  <c r="Y124" i="4"/>
  <c r="Y123" i="4"/>
  <c r="Y122" i="4"/>
  <c r="Y121" i="4"/>
  <c r="Y120" i="4"/>
  <c r="Y119" i="4"/>
  <c r="Y118" i="4"/>
  <c r="Y117" i="4"/>
  <c r="Y116" i="4"/>
  <c r="Y115" i="4"/>
  <c r="Y114" i="4"/>
  <c r="Y113" i="4"/>
  <c r="Y112" i="4"/>
  <c r="Y111" i="4"/>
  <c r="Y110" i="4"/>
  <c r="Y109" i="4"/>
  <c r="Y107" i="4"/>
  <c r="Y106" i="4"/>
  <c r="Y105" i="4"/>
  <c r="Y104" i="4"/>
  <c r="Y103" i="4"/>
  <c r="Y102" i="4"/>
  <c r="Y101" i="4"/>
  <c r="Y100" i="4"/>
  <c r="Y99" i="4"/>
  <c r="Y98" i="4"/>
  <c r="Y97" i="4"/>
  <c r="Y96" i="4"/>
  <c r="Y95" i="4"/>
  <c r="Y94" i="4"/>
  <c r="Y93" i="4"/>
  <c r="Y91" i="4"/>
  <c r="Y90" i="4"/>
  <c r="Y89" i="4"/>
  <c r="Y88" i="4"/>
  <c r="Y87" i="4"/>
  <c r="Y86" i="4"/>
  <c r="Y85" i="4"/>
  <c r="Y84" i="4"/>
  <c r="Y83" i="4"/>
  <c r="Y82" i="4"/>
  <c r="Y81" i="4"/>
  <c r="Y80" i="4"/>
  <c r="Y79" i="4"/>
  <c r="Y78" i="4"/>
  <c r="Y77" i="4"/>
  <c r="Y75" i="4"/>
  <c r="Y74" i="4"/>
  <c r="Y72" i="4"/>
  <c r="Y71" i="4"/>
  <c r="Y70" i="4"/>
  <c r="Y69" i="4"/>
  <c r="Y68" i="4"/>
  <c r="Y67" i="4"/>
  <c r="Y66" i="4"/>
  <c r="Y65" i="4"/>
  <c r="Y64" i="4"/>
  <c r="Y63" i="4"/>
  <c r="Y62" i="4"/>
  <c r="Y61" i="4"/>
  <c r="Y60" i="4"/>
  <c r="Y59" i="4"/>
  <c r="Y58" i="4"/>
  <c r="Y57" i="4"/>
  <c r="Y56" i="4"/>
  <c r="Y55" i="4"/>
  <c r="Y54" i="4"/>
  <c r="Y53" i="4"/>
  <c r="Y51" i="4"/>
  <c r="Y50" i="4"/>
  <c r="Y49" i="4"/>
  <c r="Y48" i="4"/>
  <c r="Y47" i="4"/>
  <c r="Y46" i="4"/>
  <c r="Y45" i="4"/>
  <c r="Y44" i="4"/>
  <c r="Y43" i="4"/>
  <c r="Y42" i="4"/>
  <c r="Y41" i="4"/>
  <c r="Y40" i="4"/>
  <c r="Y38" i="4"/>
  <c r="Y37" i="4"/>
  <c r="Y36" i="4"/>
  <c r="Y35" i="4"/>
  <c r="Y34" i="4"/>
  <c r="Y25" i="4"/>
  <c r="Y24" i="4"/>
  <c r="Y23" i="4"/>
  <c r="Y22" i="4"/>
  <c r="Y21" i="4"/>
  <c r="Y20" i="4"/>
  <c r="Y19" i="4"/>
  <c r="Y18" i="4"/>
  <c r="Y15" i="4"/>
  <c r="Y13" i="4"/>
  <c r="Y12" i="4"/>
  <c r="Y10" i="4"/>
  <c r="S101" i="6"/>
  <c r="S40" i="6"/>
  <c r="Y209" i="6"/>
  <c r="Y208" i="6"/>
  <c r="Y207" i="6"/>
  <c r="Y206" i="6"/>
  <c r="Y205" i="6"/>
  <c r="Y204" i="6"/>
  <c r="Y203" i="6"/>
  <c r="Y202" i="6"/>
  <c r="Y201" i="6"/>
  <c r="Y200" i="6"/>
  <c r="Y199" i="6"/>
  <c r="Y198" i="6"/>
  <c r="Y197" i="6"/>
  <c r="Y196" i="6"/>
  <c r="Y195" i="6"/>
  <c r="Y194" i="6"/>
  <c r="Y193" i="6"/>
  <c r="Y192" i="6"/>
  <c r="Y191" i="6"/>
  <c r="Y190" i="6"/>
  <c r="Y189" i="6"/>
  <c r="Y188" i="6"/>
  <c r="Y187" i="6"/>
  <c r="Y186" i="6"/>
  <c r="Y185" i="6"/>
  <c r="Y184" i="6"/>
  <c r="Y183" i="6"/>
  <c r="Y182" i="6"/>
  <c r="Y181" i="6"/>
  <c r="Y180" i="6"/>
  <c r="Y179" i="6"/>
  <c r="Y178" i="6"/>
  <c r="Y177" i="6"/>
  <c r="Y176" i="6"/>
  <c r="Y175" i="6"/>
  <c r="Y174" i="6"/>
  <c r="Y173" i="6"/>
  <c r="Y172" i="6"/>
  <c r="Y171" i="6"/>
  <c r="Y170" i="6"/>
  <c r="Y169" i="6"/>
  <c r="Y168" i="6"/>
  <c r="Y167" i="6"/>
  <c r="Y161" i="6"/>
  <c r="Y137" i="6"/>
  <c r="Y136" i="6"/>
  <c r="Y135" i="6"/>
  <c r="Y134" i="6"/>
  <c r="Y133" i="6"/>
  <c r="Y132" i="6"/>
  <c r="Y131" i="6"/>
  <c r="Y130" i="6"/>
  <c r="Y129" i="6"/>
  <c r="Y128" i="6"/>
  <c r="Y127" i="6"/>
  <c r="Y126" i="6"/>
  <c r="Y125" i="6"/>
  <c r="Y124" i="6"/>
  <c r="Y123" i="6"/>
  <c r="Y122" i="6"/>
  <c r="Y120" i="6"/>
  <c r="Y119" i="6"/>
  <c r="Y118" i="6"/>
  <c r="Y117" i="6"/>
  <c r="Y116" i="6"/>
  <c r="Y115" i="6"/>
  <c r="Y113" i="6"/>
  <c r="Y112" i="6"/>
  <c r="Y111" i="6"/>
  <c r="Y109" i="6"/>
  <c r="Y108" i="6"/>
  <c r="Y107" i="6"/>
  <c r="Y104" i="6"/>
  <c r="Y103" i="6"/>
  <c r="Y102" i="6"/>
  <c r="Y100" i="6"/>
  <c r="Y99" i="6"/>
  <c r="Y98" i="6"/>
  <c r="Y97" i="6"/>
  <c r="Y96" i="6"/>
  <c r="Y95" i="6"/>
  <c r="Y94" i="6"/>
  <c r="Y93" i="6"/>
  <c r="Y92" i="6"/>
  <c r="Y91" i="6"/>
  <c r="Y89" i="6"/>
  <c r="Y88" i="6"/>
  <c r="Y87" i="6"/>
  <c r="Y86" i="6"/>
  <c r="Y85" i="6"/>
  <c r="Y84" i="6"/>
  <c r="Y83" i="6"/>
  <c r="Y82" i="6"/>
  <c r="Y81" i="6"/>
  <c r="Y80" i="6"/>
  <c r="Y79" i="6"/>
  <c r="Y78" i="6"/>
  <c r="Y77" i="6"/>
  <c r="Y76" i="6"/>
  <c r="Y75" i="6"/>
  <c r="Y74" i="6"/>
  <c r="Y72" i="6"/>
  <c r="Y71" i="6"/>
  <c r="Y69" i="6"/>
  <c r="Y68" i="6"/>
  <c r="Y67" i="6"/>
  <c r="Y66" i="6"/>
  <c r="Y65" i="6"/>
  <c r="Y59" i="6"/>
  <c r="Y58" i="6"/>
  <c r="Y56" i="6"/>
  <c r="Y55" i="6"/>
  <c r="Y54" i="6"/>
  <c r="Y53" i="6"/>
  <c r="Y52" i="6"/>
  <c r="Y51" i="6"/>
  <c r="Y50" i="6"/>
  <c r="Y49" i="6"/>
  <c r="Y47" i="6"/>
  <c r="Y46" i="6"/>
  <c r="Y45" i="6"/>
  <c r="Y44" i="6"/>
  <c r="Y42" i="6"/>
  <c r="Y41" i="6"/>
  <c r="Y39" i="6"/>
  <c r="Y38" i="6"/>
  <c r="Y37" i="6"/>
  <c r="Y35" i="6"/>
  <c r="Y34" i="6"/>
  <c r="Y30" i="6"/>
  <c r="Y29" i="6"/>
  <c r="Y28" i="6"/>
  <c r="Y27" i="6"/>
  <c r="Y26" i="6"/>
  <c r="Y25" i="6"/>
  <c r="Y24" i="6"/>
  <c r="Y23" i="6"/>
  <c r="Y21" i="6"/>
  <c r="Y20" i="6"/>
  <c r="Y19" i="6"/>
  <c r="Y18" i="6"/>
  <c r="Y15" i="6"/>
  <c r="Y14" i="6"/>
  <c r="Y13" i="6"/>
  <c r="Y11" i="6"/>
  <c r="Y10" i="6"/>
  <c r="Y9" i="6"/>
  <c r="Y136" i="3" l="1"/>
  <c r="Y135" i="3"/>
  <c r="Y134" i="3"/>
  <c r="Y133" i="3"/>
  <c r="Y132" i="3"/>
  <c r="Y131" i="3"/>
  <c r="Y130" i="3"/>
  <c r="Y129" i="3"/>
  <c r="Y128" i="3"/>
  <c r="Y127" i="3"/>
  <c r="Y126" i="3"/>
  <c r="Y125" i="3"/>
  <c r="Y124" i="3"/>
  <c r="Y123" i="3"/>
  <c r="Y122" i="3"/>
  <c r="Y121" i="3"/>
  <c r="Y120" i="3"/>
  <c r="Y119" i="3"/>
  <c r="Y118" i="3"/>
  <c r="Y116" i="3"/>
  <c r="Y115" i="3"/>
  <c r="Y114" i="3"/>
  <c r="Y112" i="3"/>
  <c r="Y111" i="3"/>
  <c r="Y110" i="3"/>
  <c r="Y109" i="3"/>
  <c r="Y108" i="3"/>
  <c r="Y107" i="3"/>
  <c r="Y106" i="3"/>
  <c r="Y105" i="3"/>
  <c r="Y104" i="3"/>
  <c r="Y103" i="3"/>
  <c r="Y102" i="3"/>
  <c r="Y101" i="3"/>
  <c r="Y100" i="3"/>
  <c r="Y99" i="3"/>
  <c r="Y98" i="3"/>
  <c r="Y97" i="3"/>
  <c r="Y96" i="3"/>
  <c r="Y95" i="3"/>
  <c r="Y94" i="3"/>
  <c r="Y93" i="3"/>
  <c r="Y92" i="3"/>
  <c r="Y91" i="3"/>
  <c r="Y90" i="3"/>
  <c r="Y89" i="3"/>
  <c r="Y88" i="3"/>
  <c r="Y87" i="3"/>
  <c r="Y86" i="3"/>
  <c r="Y85" i="3"/>
  <c r="Y84" i="3"/>
  <c r="Y83" i="3"/>
  <c r="Y82" i="3"/>
  <c r="Y80" i="3"/>
  <c r="Y79" i="3"/>
  <c r="Y77" i="3"/>
  <c r="Y76" i="3"/>
  <c r="Y75" i="3"/>
  <c r="Y74" i="3"/>
  <c r="Y73" i="3"/>
  <c r="Y72" i="3"/>
  <c r="Y71" i="3"/>
  <c r="Y70" i="3"/>
  <c r="Y69" i="3"/>
  <c r="Y68" i="3"/>
  <c r="Y67" i="3"/>
  <c r="Y66" i="3"/>
  <c r="Y65" i="3"/>
  <c r="Y64" i="3"/>
  <c r="Y63" i="3"/>
  <c r="Y62" i="3"/>
  <c r="Y61" i="3"/>
  <c r="Y60" i="3"/>
  <c r="Y59" i="3"/>
  <c r="Y58" i="3"/>
  <c r="Y57" i="3"/>
  <c r="Y56" i="3"/>
  <c r="Y55" i="3"/>
  <c r="Y54" i="3"/>
  <c r="Y53" i="3"/>
  <c r="Y52" i="3"/>
  <c r="Y51" i="3"/>
  <c r="Y50" i="3"/>
  <c r="Y48" i="3"/>
  <c r="Y47" i="3"/>
  <c r="Y46" i="3"/>
  <c r="Y44" i="3"/>
  <c r="Y43" i="3"/>
  <c r="Y42" i="3"/>
  <c r="Y41" i="3"/>
  <c r="Y40" i="3"/>
  <c r="Y39" i="3"/>
  <c r="Y38" i="3"/>
  <c r="Y37" i="3"/>
  <c r="Y25" i="3"/>
  <c r="Y24" i="3"/>
  <c r="Y23" i="3"/>
  <c r="Y22" i="3"/>
  <c r="Y21" i="3"/>
  <c r="Y20" i="3"/>
  <c r="Y18" i="3"/>
  <c r="Y17" i="3"/>
  <c r="Y15" i="3"/>
  <c r="Y13" i="3"/>
  <c r="Y12" i="3"/>
  <c r="Y11" i="3"/>
  <c r="Y10" i="3"/>
  <c r="Y9" i="3"/>
  <c r="S16" i="5" l="1"/>
  <c r="Y182" i="5"/>
  <c r="Y181" i="5"/>
  <c r="Y180" i="5"/>
  <c r="Y179" i="5"/>
  <c r="Y178" i="5"/>
  <c r="Y177" i="5"/>
  <c r="Y176" i="5"/>
  <c r="Y175" i="5"/>
  <c r="Y174" i="5"/>
  <c r="Y173" i="5"/>
  <c r="Y172" i="5"/>
  <c r="Y171" i="5"/>
  <c r="Y170" i="5"/>
  <c r="Y169" i="5"/>
  <c r="Y168" i="5"/>
  <c r="Y167" i="5"/>
  <c r="Y166" i="5"/>
  <c r="Y165" i="5"/>
  <c r="Y164" i="5"/>
  <c r="Y152" i="5"/>
  <c r="Y151" i="5"/>
  <c r="Y150" i="5"/>
  <c r="Y149" i="5"/>
  <c r="Y148" i="5"/>
  <c r="Y147" i="5"/>
  <c r="Y146" i="5"/>
  <c r="Y145" i="5"/>
  <c r="Y144" i="5"/>
  <c r="Y143" i="5"/>
  <c r="Y142" i="5"/>
  <c r="Y141" i="5"/>
  <c r="Y128" i="5"/>
  <c r="Y126" i="5"/>
  <c r="Y125" i="5"/>
  <c r="Y124" i="5"/>
  <c r="Y121" i="5"/>
  <c r="Y120" i="5"/>
  <c r="Y119" i="5"/>
  <c r="Y117" i="5"/>
  <c r="Y116" i="5"/>
  <c r="Y115" i="5"/>
  <c r="Y114" i="5"/>
  <c r="Y113" i="5"/>
  <c r="Y112" i="5"/>
  <c r="Y111" i="5"/>
  <c r="Y110" i="5"/>
  <c r="Y109" i="5"/>
  <c r="Y108" i="5"/>
  <c r="Y107" i="5"/>
  <c r="Y106" i="5"/>
  <c r="Y105" i="5"/>
  <c r="Y104" i="5"/>
  <c r="Y103" i="5"/>
  <c r="Y102" i="5"/>
  <c r="Y101" i="5"/>
  <c r="Y100" i="5"/>
  <c r="Y99" i="5"/>
  <c r="Y98" i="5"/>
  <c r="Y97" i="5"/>
  <c r="Y96" i="5"/>
  <c r="Y95" i="5"/>
  <c r="Y94" i="5"/>
  <c r="Y93" i="5"/>
  <c r="Y92" i="5"/>
  <c r="Y91" i="5"/>
  <c r="Y90" i="5"/>
  <c r="Y89" i="5"/>
  <c r="Y88" i="5"/>
  <c r="Y87" i="5"/>
  <c r="Y86" i="5"/>
  <c r="Y85" i="5"/>
  <c r="Y84" i="5"/>
  <c r="Y83" i="5"/>
  <c r="Y82" i="5"/>
  <c r="Y81" i="5"/>
  <c r="Y80" i="5"/>
  <c r="Y79" i="5"/>
  <c r="Y78" i="5"/>
  <c r="Y77" i="5"/>
  <c r="Y76" i="5"/>
  <c r="Y75" i="5"/>
  <c r="Y74" i="5"/>
  <c r="Y73" i="5"/>
  <c r="Y72" i="5"/>
  <c r="Y71" i="5"/>
  <c r="Y70" i="5"/>
  <c r="Y69" i="5"/>
  <c r="Y68" i="5"/>
  <c r="Y67" i="5"/>
  <c r="Y66" i="5"/>
  <c r="Y65" i="5"/>
  <c r="Y64" i="5"/>
  <c r="Y63" i="5"/>
  <c r="Y62" i="5"/>
  <c r="Y61" i="5"/>
  <c r="Y60" i="5"/>
  <c r="Y59" i="5"/>
  <c r="Y58" i="5"/>
  <c r="Y57" i="5"/>
  <c r="Y56" i="5"/>
  <c r="Y55" i="5"/>
  <c r="Y54" i="5"/>
  <c r="Y53" i="5"/>
  <c r="Y52" i="5"/>
  <c r="Y51" i="5"/>
  <c r="Y50" i="5"/>
  <c r="Y49" i="5"/>
  <c r="Y48" i="5"/>
  <c r="Y47" i="5"/>
  <c r="Y46" i="5"/>
  <c r="Y45" i="5"/>
  <c r="Y44" i="5"/>
  <c r="Y43" i="5"/>
  <c r="Y42" i="5"/>
  <c r="Y40" i="5"/>
  <c r="Y39" i="5"/>
  <c r="Y38" i="5"/>
  <c r="Y28" i="5"/>
  <c r="Y27" i="5"/>
  <c r="Y26" i="5"/>
  <c r="Y25" i="5"/>
  <c r="Y24" i="5"/>
  <c r="Y20" i="5"/>
  <c r="Y19" i="5"/>
  <c r="Y17" i="5"/>
  <c r="Y15" i="5"/>
  <c r="Y14" i="5"/>
  <c r="Y13" i="5"/>
  <c r="Y11" i="5"/>
  <c r="Y10" i="5"/>
  <c r="S200" i="7"/>
  <c r="Y199" i="7"/>
  <c r="Y198" i="7"/>
  <c r="Y197" i="7"/>
  <c r="Y196" i="7"/>
  <c r="Y195" i="7"/>
  <c r="Y194" i="7"/>
  <c r="Y193" i="7"/>
  <c r="Y192" i="7"/>
  <c r="Y191" i="7"/>
  <c r="Y190" i="7"/>
  <c r="Y189" i="7"/>
  <c r="Y188" i="7"/>
  <c r="Y187" i="7"/>
  <c r="Y186" i="7"/>
  <c r="Y185" i="7"/>
  <c r="Y184" i="7"/>
  <c r="Y183" i="7"/>
  <c r="Y182" i="7"/>
  <c r="Y181" i="7"/>
  <c r="Y180" i="7"/>
  <c r="Y179" i="7"/>
  <c r="Y178" i="7"/>
  <c r="Y177" i="7"/>
  <c r="Y176" i="7"/>
  <c r="Y175" i="7"/>
  <c r="Y174" i="7"/>
  <c r="Y173" i="7"/>
  <c r="Y172" i="7"/>
  <c r="Y171" i="7"/>
  <c r="Y170" i="7"/>
  <c r="Y169" i="7"/>
  <c r="Y168" i="7"/>
  <c r="Y167" i="7"/>
  <c r="Y166" i="7"/>
  <c r="Y165" i="7"/>
  <c r="Y164" i="7"/>
  <c r="Y162" i="7"/>
  <c r="Y152" i="7"/>
  <c r="Y151" i="7"/>
  <c r="Y150" i="7"/>
  <c r="Y149" i="7"/>
  <c r="Y148" i="7"/>
  <c r="Y147" i="7"/>
  <c r="Y146" i="7"/>
  <c r="Y137" i="7"/>
  <c r="Y136" i="7"/>
  <c r="Y135" i="7"/>
  <c r="Y134" i="7"/>
  <c r="Y133" i="7"/>
  <c r="Y132" i="7"/>
  <c r="Y131" i="7"/>
  <c r="Y130" i="7"/>
  <c r="Y129" i="7"/>
  <c r="Y128" i="7"/>
  <c r="Y127" i="7"/>
  <c r="Y126" i="7"/>
  <c r="Y125" i="7"/>
  <c r="Y124" i="7"/>
  <c r="Y123" i="7"/>
  <c r="Y122" i="7"/>
  <c r="Y121" i="7"/>
  <c r="Y120" i="7"/>
  <c r="Y119" i="7"/>
  <c r="Y118" i="7"/>
  <c r="Y117" i="7"/>
  <c r="Y116" i="7"/>
  <c r="Y115" i="7"/>
  <c r="Y114" i="7"/>
  <c r="Y113" i="7"/>
  <c r="Y112" i="7"/>
  <c r="Y111" i="7"/>
  <c r="Y110" i="7"/>
  <c r="Y109" i="7"/>
  <c r="Y108" i="7"/>
  <c r="Y107" i="7"/>
  <c r="Y106" i="7"/>
  <c r="Y105" i="7"/>
  <c r="Y104" i="7"/>
  <c r="Y103" i="7"/>
  <c r="Y102" i="7"/>
  <c r="Y100" i="7"/>
  <c r="Y99" i="7"/>
  <c r="Y98" i="7"/>
  <c r="Y97" i="7"/>
  <c r="Y96" i="7"/>
  <c r="Y95" i="7"/>
  <c r="Y93" i="7"/>
  <c r="Y92" i="7"/>
  <c r="Y91" i="7"/>
  <c r="Y90" i="7"/>
  <c r="Y89" i="7"/>
  <c r="Y88" i="7"/>
  <c r="Y87" i="7"/>
  <c r="Y86" i="7"/>
  <c r="Y85" i="7"/>
  <c r="Y84" i="7"/>
  <c r="Y83" i="7"/>
  <c r="Y82" i="7"/>
  <c r="Y81" i="7"/>
  <c r="Y80" i="7"/>
  <c r="Y79" i="7"/>
  <c r="Y78" i="7"/>
  <c r="Y77" i="7"/>
  <c r="Y76" i="7"/>
  <c r="Y75" i="7"/>
  <c r="Y74" i="7"/>
  <c r="Y61" i="7"/>
  <c r="Y60" i="7"/>
  <c r="Y59" i="7"/>
  <c r="Y58" i="7"/>
  <c r="Y57" i="7"/>
  <c r="Y56" i="7"/>
  <c r="Y55" i="7"/>
  <c r="Y54" i="7"/>
  <c r="Y53" i="7"/>
  <c r="Y52" i="7"/>
  <c r="Y51" i="7"/>
  <c r="Y50" i="7"/>
  <c r="Y49" i="7"/>
  <c r="Y48" i="7"/>
  <c r="Y47" i="7"/>
  <c r="Y46" i="7"/>
  <c r="Y45" i="7"/>
  <c r="Y44" i="7"/>
  <c r="Y43" i="7"/>
  <c r="Y42" i="7"/>
  <c r="Y41" i="7"/>
  <c r="Y40" i="7"/>
  <c r="Y39" i="7"/>
  <c r="Y38" i="7"/>
  <c r="Y37" i="7"/>
  <c r="Y36" i="7"/>
  <c r="Y35" i="7"/>
  <c r="Y34" i="7"/>
  <c r="Y30" i="7"/>
  <c r="Y29" i="7"/>
  <c r="Y28" i="7"/>
  <c r="Y27" i="7"/>
  <c r="Y26" i="7"/>
  <c r="Y25" i="7"/>
  <c r="Y24" i="7"/>
  <c r="Y23" i="7"/>
  <c r="Y22" i="7"/>
  <c r="Y21" i="7"/>
  <c r="Y20" i="7"/>
  <c r="Y19" i="7"/>
  <c r="Y18" i="7"/>
  <c r="Y17" i="7"/>
  <c r="Y16" i="7"/>
  <c r="Y13" i="7"/>
  <c r="Y11" i="7"/>
  <c r="Y10" i="7"/>
  <c r="Y9" i="7"/>
  <c r="O14" i="8" l="1"/>
  <c r="Y261" i="3" l="1"/>
  <c r="Y36" i="3"/>
  <c r="Y35" i="3"/>
  <c r="Y29" i="3"/>
  <c r="Y28" i="3"/>
  <c r="Y27" i="3"/>
  <c r="Y26" i="3"/>
  <c r="R8" i="3"/>
  <c r="T288" i="8" l="1"/>
  <c r="T287" i="8"/>
  <c r="T286" i="8"/>
  <c r="T285" i="8"/>
  <c r="T284" i="8"/>
  <c r="T283" i="8"/>
  <c r="T282" i="8"/>
  <c r="T281" i="8"/>
  <c r="T280" i="8"/>
  <c r="T279" i="8"/>
  <c r="T278" i="8"/>
  <c r="T277" i="8"/>
  <c r="T276" i="8"/>
  <c r="T275" i="8"/>
  <c r="T274" i="8"/>
  <c r="T273" i="8"/>
  <c r="T272" i="8"/>
  <c r="T271" i="8"/>
  <c r="T270" i="8"/>
  <c r="T269" i="8"/>
  <c r="T268" i="8"/>
  <c r="T267" i="8"/>
  <c r="T266" i="8"/>
  <c r="T265" i="8"/>
  <c r="T264" i="8"/>
  <c r="T263" i="8"/>
  <c r="T262" i="8"/>
  <c r="T261" i="8"/>
  <c r="T260" i="8"/>
  <c r="T259" i="8"/>
  <c r="T258" i="8"/>
  <c r="T257" i="8"/>
  <c r="T256" i="8"/>
  <c r="T255" i="8"/>
  <c r="T254" i="8"/>
  <c r="T253" i="8"/>
  <c r="T252" i="8"/>
  <c r="T251" i="8"/>
  <c r="T250" i="8"/>
  <c r="T249" i="8"/>
  <c r="T248" i="8"/>
  <c r="T247" i="8"/>
  <c r="T246" i="8"/>
  <c r="T245" i="8"/>
  <c r="T244" i="8"/>
  <c r="T243" i="8"/>
  <c r="S243" i="1" s="1"/>
  <c r="T242" i="8"/>
  <c r="S242" i="1" s="1"/>
  <c r="T241" i="8"/>
  <c r="T240" i="8"/>
  <c r="T239" i="8"/>
  <c r="T238" i="8"/>
  <c r="T237" i="8"/>
  <c r="T236" i="8"/>
  <c r="T235" i="8"/>
  <c r="T234" i="8"/>
  <c r="T233" i="8"/>
  <c r="T232" i="8"/>
  <c r="T231" i="8"/>
  <c r="T230" i="8"/>
  <c r="T229" i="8"/>
  <c r="T228" i="8"/>
  <c r="T227" i="8"/>
  <c r="T226" i="8"/>
  <c r="T225" i="8"/>
  <c r="T224" i="8"/>
  <c r="T223" i="8"/>
  <c r="T222" i="8"/>
  <c r="T221" i="8"/>
  <c r="T220" i="8"/>
  <c r="T219" i="8"/>
  <c r="T218" i="8"/>
  <c r="T217" i="8"/>
  <c r="T216" i="8"/>
  <c r="T215" i="8"/>
  <c r="S289" i="8"/>
  <c r="Q289" i="8"/>
  <c r="R288" i="8"/>
  <c r="R287" i="8"/>
  <c r="R286" i="8"/>
  <c r="R285" i="8"/>
  <c r="R284" i="8"/>
  <c r="R283" i="8"/>
  <c r="R282" i="8"/>
  <c r="R281" i="8"/>
  <c r="R280" i="8"/>
  <c r="R279" i="8"/>
  <c r="R278" i="8"/>
  <c r="R277" i="8"/>
  <c r="R276" i="8"/>
  <c r="R275" i="8"/>
  <c r="R274" i="8"/>
  <c r="R273" i="8"/>
  <c r="R272" i="8"/>
  <c r="R271" i="8"/>
  <c r="R270" i="8"/>
  <c r="R269" i="8"/>
  <c r="R268" i="8"/>
  <c r="R267" i="8"/>
  <c r="R266" i="8"/>
  <c r="R265" i="8"/>
  <c r="R264" i="8"/>
  <c r="R263" i="8"/>
  <c r="R262" i="8"/>
  <c r="R261" i="8"/>
  <c r="R260" i="8"/>
  <c r="R259" i="8"/>
  <c r="R258" i="8"/>
  <c r="R257" i="8"/>
  <c r="R256" i="8"/>
  <c r="R255" i="8"/>
  <c r="R254" i="8"/>
  <c r="R253" i="8"/>
  <c r="R252" i="8"/>
  <c r="R251" i="8"/>
  <c r="R250" i="8"/>
  <c r="R249" i="8"/>
  <c r="R248" i="8"/>
  <c r="R247" i="8"/>
  <c r="R246" i="8"/>
  <c r="R245" i="8"/>
  <c r="R244" i="8"/>
  <c r="R243" i="8"/>
  <c r="R242" i="8"/>
  <c r="R241" i="8"/>
  <c r="R240" i="8"/>
  <c r="R239" i="8"/>
  <c r="R238" i="8"/>
  <c r="R237" i="8"/>
  <c r="R236" i="8"/>
  <c r="R235" i="8"/>
  <c r="R234" i="8"/>
  <c r="R233" i="8"/>
  <c r="R232" i="8"/>
  <c r="R231" i="8"/>
  <c r="R230" i="8"/>
  <c r="R229" i="8"/>
  <c r="R228" i="8"/>
  <c r="R227" i="8"/>
  <c r="R226" i="8"/>
  <c r="R225" i="8"/>
  <c r="R224" i="8"/>
  <c r="R223" i="8"/>
  <c r="R222" i="8"/>
  <c r="R221" i="8"/>
  <c r="R220" i="8"/>
  <c r="R219" i="8"/>
  <c r="R218" i="8"/>
  <c r="R217" i="8"/>
  <c r="R216" i="8"/>
  <c r="R215" i="8"/>
  <c r="T209" i="8"/>
  <c r="T208" i="8"/>
  <c r="T207" i="8"/>
  <c r="T206" i="8"/>
  <c r="T205" i="8"/>
  <c r="T204" i="8"/>
  <c r="T203" i="8"/>
  <c r="T202" i="8"/>
  <c r="T201" i="8"/>
  <c r="T200" i="8"/>
  <c r="T199" i="8"/>
  <c r="T198" i="8"/>
  <c r="T197" i="8"/>
  <c r="T196" i="8"/>
  <c r="T195" i="8"/>
  <c r="T194" i="8"/>
  <c r="T193" i="8"/>
  <c r="T192" i="8"/>
  <c r="T191" i="8"/>
  <c r="T190" i="8"/>
  <c r="T189" i="8"/>
  <c r="T188" i="8"/>
  <c r="T187" i="8"/>
  <c r="T186" i="8"/>
  <c r="T185" i="8"/>
  <c r="T184" i="8"/>
  <c r="T183" i="8"/>
  <c r="T182" i="8"/>
  <c r="T181" i="8"/>
  <c r="T180" i="8"/>
  <c r="T179" i="8"/>
  <c r="T178" i="8"/>
  <c r="T177" i="8"/>
  <c r="T176" i="8"/>
  <c r="T175" i="8"/>
  <c r="T174" i="8"/>
  <c r="T173" i="8"/>
  <c r="T172" i="8"/>
  <c r="T171" i="8"/>
  <c r="T170" i="8"/>
  <c r="S170" i="1" s="1"/>
  <c r="T169" i="8"/>
  <c r="S169" i="1" s="1"/>
  <c r="T168" i="8"/>
  <c r="T167" i="8"/>
  <c r="T166" i="8"/>
  <c r="T165" i="8"/>
  <c r="T164" i="8"/>
  <c r="T163" i="8"/>
  <c r="T162" i="8"/>
  <c r="T210" i="8" s="1"/>
  <c r="T161" i="8"/>
  <c r="S210" i="8"/>
  <c r="Q210" i="8"/>
  <c r="R209" i="8"/>
  <c r="R208" i="8"/>
  <c r="R207" i="8"/>
  <c r="R206" i="8"/>
  <c r="R205" i="8"/>
  <c r="R204" i="8"/>
  <c r="R203" i="8"/>
  <c r="R202" i="8"/>
  <c r="R201" i="8"/>
  <c r="R200" i="8"/>
  <c r="R199" i="8"/>
  <c r="R198" i="8"/>
  <c r="R197" i="8"/>
  <c r="R196" i="8"/>
  <c r="R195" i="8"/>
  <c r="R194" i="8"/>
  <c r="R193" i="8"/>
  <c r="R192" i="8"/>
  <c r="R191" i="8"/>
  <c r="R190" i="8"/>
  <c r="R189" i="8"/>
  <c r="R188" i="8"/>
  <c r="R187" i="8"/>
  <c r="R186" i="8"/>
  <c r="R185" i="8"/>
  <c r="R184" i="8"/>
  <c r="R183" i="8"/>
  <c r="R182" i="8"/>
  <c r="R181" i="8"/>
  <c r="R180" i="8"/>
  <c r="R179" i="8"/>
  <c r="R178" i="8"/>
  <c r="R177" i="8"/>
  <c r="R176" i="8"/>
  <c r="R175" i="8"/>
  <c r="R174" i="8"/>
  <c r="R173" i="8"/>
  <c r="R172" i="8"/>
  <c r="R171" i="8"/>
  <c r="R170" i="8"/>
  <c r="Q170" i="1" s="1"/>
  <c r="R169" i="8"/>
  <c r="R168" i="8"/>
  <c r="R167" i="8"/>
  <c r="R166" i="8"/>
  <c r="R165" i="8"/>
  <c r="R164" i="8"/>
  <c r="R163" i="8"/>
  <c r="R162" i="8"/>
  <c r="R161" i="8"/>
  <c r="T118" i="8"/>
  <c r="T117" i="8"/>
  <c r="T116" i="8"/>
  <c r="T115" i="8"/>
  <c r="T114" i="8"/>
  <c r="T113" i="8"/>
  <c r="T112" i="8"/>
  <c r="T111" i="8"/>
  <c r="T110" i="8"/>
  <c r="T109" i="8"/>
  <c r="T108" i="8"/>
  <c r="T107" i="8"/>
  <c r="T106" i="8"/>
  <c r="T105" i="8"/>
  <c r="T104" i="8"/>
  <c r="T103" i="8"/>
  <c r="T102" i="8"/>
  <c r="T101" i="8"/>
  <c r="T100" i="8"/>
  <c r="T99" i="8"/>
  <c r="T98" i="8"/>
  <c r="T97" i="8"/>
  <c r="T96" i="8"/>
  <c r="T95" i="8"/>
  <c r="T94" i="8"/>
  <c r="T93" i="8"/>
  <c r="T92" i="8"/>
  <c r="T91" i="8"/>
  <c r="T90" i="8"/>
  <c r="T89" i="8"/>
  <c r="T88" i="8"/>
  <c r="T87" i="8"/>
  <c r="T86" i="8"/>
  <c r="T85" i="8"/>
  <c r="T84" i="8"/>
  <c r="T83" i="8"/>
  <c r="T82" i="8"/>
  <c r="T81" i="8"/>
  <c r="T80" i="8"/>
  <c r="T79" i="8"/>
  <c r="T78" i="8"/>
  <c r="T77" i="8"/>
  <c r="T76" i="8"/>
  <c r="T75" i="8"/>
  <c r="T74" i="8"/>
  <c r="T73" i="8"/>
  <c r="T72" i="8"/>
  <c r="T71" i="8"/>
  <c r="T70" i="8"/>
  <c r="T69" i="8"/>
  <c r="T68" i="8"/>
  <c r="T67" i="8"/>
  <c r="T66" i="8"/>
  <c r="T65" i="8"/>
  <c r="T64" i="8"/>
  <c r="T63" i="8"/>
  <c r="T62" i="8"/>
  <c r="T61" i="8"/>
  <c r="T60" i="8"/>
  <c r="T59" i="8"/>
  <c r="T58" i="8"/>
  <c r="T57" i="8"/>
  <c r="T56" i="8"/>
  <c r="T55" i="8"/>
  <c r="T54" i="8"/>
  <c r="T53" i="8"/>
  <c r="T52" i="8"/>
  <c r="T51" i="8"/>
  <c r="T50" i="8"/>
  <c r="T49" i="8"/>
  <c r="T48" i="8"/>
  <c r="T47" i="8"/>
  <c r="T46" i="8"/>
  <c r="T45" i="8"/>
  <c r="T44" i="8"/>
  <c r="T43" i="8"/>
  <c r="T42" i="8"/>
  <c r="T41" i="8"/>
  <c r="T40" i="8"/>
  <c r="T39" i="8"/>
  <c r="T38" i="8"/>
  <c r="T37" i="8"/>
  <c r="T36" i="8"/>
  <c r="T35" i="8"/>
  <c r="T34" i="8"/>
  <c r="S138" i="8"/>
  <c r="Q138" i="8"/>
  <c r="R118" i="8"/>
  <c r="R117" i="8"/>
  <c r="R116" i="8"/>
  <c r="R115" i="8"/>
  <c r="R114" i="8"/>
  <c r="R113" i="8"/>
  <c r="R112" i="8"/>
  <c r="R111" i="8"/>
  <c r="R110" i="8"/>
  <c r="R109" i="8"/>
  <c r="R108" i="8"/>
  <c r="R107" i="8"/>
  <c r="R106" i="8"/>
  <c r="R105" i="8"/>
  <c r="R104" i="8"/>
  <c r="R103" i="8"/>
  <c r="R102" i="8"/>
  <c r="R101" i="8"/>
  <c r="R100" i="8"/>
  <c r="R99" i="8"/>
  <c r="R98" i="8"/>
  <c r="R97" i="8"/>
  <c r="R96" i="8"/>
  <c r="R95" i="8"/>
  <c r="R94" i="8"/>
  <c r="R93" i="8"/>
  <c r="R92" i="8"/>
  <c r="R91" i="8"/>
  <c r="R90" i="8"/>
  <c r="R89" i="8"/>
  <c r="R88" i="8"/>
  <c r="R87" i="8"/>
  <c r="R86" i="8"/>
  <c r="R85" i="8"/>
  <c r="R84" i="8"/>
  <c r="R83" i="8"/>
  <c r="R82" i="8"/>
  <c r="R81" i="8"/>
  <c r="R80" i="8"/>
  <c r="R79" i="8"/>
  <c r="R78" i="8"/>
  <c r="R77" i="8"/>
  <c r="R76" i="8"/>
  <c r="R75" i="8"/>
  <c r="R74" i="8"/>
  <c r="R73" i="8"/>
  <c r="R72" i="8"/>
  <c r="R71" i="8"/>
  <c r="R70" i="8"/>
  <c r="R69" i="8"/>
  <c r="R68" i="8"/>
  <c r="R67" i="8"/>
  <c r="R66" i="8"/>
  <c r="R65" i="8"/>
  <c r="R64" i="8"/>
  <c r="R63" i="8"/>
  <c r="R62" i="8"/>
  <c r="R61" i="8"/>
  <c r="R60" i="8"/>
  <c r="R59" i="8"/>
  <c r="R58" i="8"/>
  <c r="R57" i="8"/>
  <c r="R56" i="8"/>
  <c r="R55" i="8"/>
  <c r="R54" i="8"/>
  <c r="R53" i="8"/>
  <c r="R52" i="8"/>
  <c r="R51" i="8"/>
  <c r="R50" i="8"/>
  <c r="R49" i="8"/>
  <c r="R48" i="8"/>
  <c r="R47" i="8"/>
  <c r="R46" i="8"/>
  <c r="R45" i="8"/>
  <c r="R44" i="8"/>
  <c r="R43" i="8"/>
  <c r="R42" i="8"/>
  <c r="R41" i="8"/>
  <c r="R40" i="8"/>
  <c r="R39" i="8"/>
  <c r="R38" i="8"/>
  <c r="R37" i="8"/>
  <c r="R36" i="8"/>
  <c r="R35" i="8"/>
  <c r="R34" i="8"/>
  <c r="T30" i="8"/>
  <c r="T29" i="8"/>
  <c r="T28" i="8"/>
  <c r="T27" i="8"/>
  <c r="T26" i="8"/>
  <c r="T25" i="8"/>
  <c r="T24" i="8"/>
  <c r="T23" i="8"/>
  <c r="T22" i="8"/>
  <c r="T21" i="8"/>
  <c r="T20" i="8"/>
  <c r="T19" i="8"/>
  <c r="T18" i="8"/>
  <c r="T17" i="8"/>
  <c r="T16" i="8"/>
  <c r="T15" i="8"/>
  <c r="T14" i="8"/>
  <c r="T13" i="8"/>
  <c r="T12" i="8"/>
  <c r="T11" i="8"/>
  <c r="T9" i="8"/>
  <c r="T8" i="8"/>
  <c r="S31" i="8"/>
  <c r="Q31" i="8"/>
  <c r="R30" i="8"/>
  <c r="R29" i="8"/>
  <c r="R28" i="8"/>
  <c r="R27" i="8"/>
  <c r="R26" i="8"/>
  <c r="R25" i="8"/>
  <c r="R24" i="8"/>
  <c r="R23" i="8"/>
  <c r="R22" i="8"/>
  <c r="R21" i="8"/>
  <c r="R20" i="8"/>
  <c r="R19" i="8"/>
  <c r="R18" i="8"/>
  <c r="R17" i="8"/>
  <c r="R16" i="8"/>
  <c r="R15" i="8"/>
  <c r="R14" i="8"/>
  <c r="R13" i="8"/>
  <c r="R12" i="8"/>
  <c r="R11" i="8"/>
  <c r="R9" i="8"/>
  <c r="T288" i="7"/>
  <c r="T287" i="7"/>
  <c r="T286" i="7"/>
  <c r="T285" i="7"/>
  <c r="T284" i="7"/>
  <c r="T283" i="7"/>
  <c r="T282" i="7"/>
  <c r="T281" i="7"/>
  <c r="T280" i="7"/>
  <c r="T279" i="7"/>
  <c r="T278" i="7"/>
  <c r="T277" i="7"/>
  <c r="T276" i="7"/>
  <c r="T275" i="7"/>
  <c r="T274" i="7"/>
  <c r="T273" i="7"/>
  <c r="T272" i="7"/>
  <c r="T271" i="7"/>
  <c r="T270" i="7"/>
  <c r="T269" i="7"/>
  <c r="T268" i="7"/>
  <c r="T267" i="7"/>
  <c r="T266" i="7"/>
  <c r="T265" i="7"/>
  <c r="T264" i="7"/>
  <c r="T263" i="7"/>
  <c r="T262" i="7"/>
  <c r="T261" i="7"/>
  <c r="T260" i="7"/>
  <c r="T259" i="7"/>
  <c r="T258" i="7"/>
  <c r="T257" i="7"/>
  <c r="T256" i="7"/>
  <c r="T255" i="7"/>
  <c r="T254" i="7"/>
  <c r="T253" i="7"/>
  <c r="T252" i="7"/>
  <c r="T251" i="7"/>
  <c r="T250" i="7"/>
  <c r="T249" i="7"/>
  <c r="T248" i="7"/>
  <c r="T247" i="7"/>
  <c r="T246" i="7"/>
  <c r="T245" i="7"/>
  <c r="T244" i="7"/>
  <c r="T243" i="7"/>
  <c r="T242" i="7"/>
  <c r="T241" i="7"/>
  <c r="T240" i="7"/>
  <c r="T239" i="7"/>
  <c r="T238" i="7"/>
  <c r="T237" i="7"/>
  <c r="T236" i="7"/>
  <c r="T235" i="7"/>
  <c r="T234" i="7"/>
  <c r="T233" i="7"/>
  <c r="T232" i="7"/>
  <c r="T231" i="7"/>
  <c r="T230" i="7"/>
  <c r="T229" i="7"/>
  <c r="T228" i="7"/>
  <c r="T227" i="7"/>
  <c r="T226" i="7"/>
  <c r="T225" i="7"/>
  <c r="T224" i="7"/>
  <c r="T223" i="7"/>
  <c r="T222" i="7"/>
  <c r="T221" i="7"/>
  <c r="T220" i="7"/>
  <c r="T219" i="7"/>
  <c r="T218" i="7"/>
  <c r="T217" i="7"/>
  <c r="T289" i="7" s="1"/>
  <c r="T216" i="7"/>
  <c r="T215" i="7"/>
  <c r="S289" i="7"/>
  <c r="Q289" i="7"/>
  <c r="R288" i="7"/>
  <c r="R287" i="7"/>
  <c r="R286" i="7"/>
  <c r="R285" i="7"/>
  <c r="R284" i="7"/>
  <c r="R283" i="7"/>
  <c r="R282" i="7"/>
  <c r="R281" i="7"/>
  <c r="R280" i="7"/>
  <c r="R279" i="7"/>
  <c r="R278" i="7"/>
  <c r="R277" i="7"/>
  <c r="R276" i="7"/>
  <c r="R275" i="7"/>
  <c r="R274" i="7"/>
  <c r="R273" i="7"/>
  <c r="R272" i="7"/>
  <c r="R271" i="7"/>
  <c r="R270" i="7"/>
  <c r="R269" i="7"/>
  <c r="R268" i="7"/>
  <c r="R267" i="7"/>
  <c r="R266" i="7"/>
  <c r="R265" i="7"/>
  <c r="R264" i="7"/>
  <c r="R263" i="7"/>
  <c r="R262" i="7"/>
  <c r="R261" i="7"/>
  <c r="R260" i="7"/>
  <c r="R259" i="7"/>
  <c r="R258" i="7"/>
  <c r="R257" i="7"/>
  <c r="R256" i="7"/>
  <c r="R255" i="7"/>
  <c r="R254" i="7"/>
  <c r="R253" i="7"/>
  <c r="R252" i="7"/>
  <c r="R251" i="7"/>
  <c r="R250" i="7"/>
  <c r="R249" i="7"/>
  <c r="R248" i="7"/>
  <c r="R247" i="7"/>
  <c r="R246" i="7"/>
  <c r="R245" i="7"/>
  <c r="R244" i="7"/>
  <c r="R243" i="7"/>
  <c r="R242" i="7"/>
  <c r="R241" i="7"/>
  <c r="R240" i="7"/>
  <c r="R239" i="7"/>
  <c r="R238" i="7"/>
  <c r="R237" i="7"/>
  <c r="R236" i="7"/>
  <c r="R235" i="7"/>
  <c r="R234" i="7"/>
  <c r="R233" i="7"/>
  <c r="R232" i="7"/>
  <c r="R231" i="7"/>
  <c r="R230" i="7"/>
  <c r="R229" i="7"/>
  <c r="R228" i="7"/>
  <c r="R227" i="7"/>
  <c r="R226" i="7"/>
  <c r="R225" i="7"/>
  <c r="R224" i="7"/>
  <c r="R223" i="7"/>
  <c r="R222" i="7"/>
  <c r="R221" i="7"/>
  <c r="R220" i="7"/>
  <c r="R219" i="7"/>
  <c r="R218" i="7"/>
  <c r="R217" i="7"/>
  <c r="R216" i="7"/>
  <c r="R215" i="7"/>
  <c r="S210" i="7"/>
  <c r="Q210" i="7"/>
  <c r="T209" i="7"/>
  <c r="T208" i="7"/>
  <c r="T207" i="7"/>
  <c r="T206" i="7"/>
  <c r="T205" i="7"/>
  <c r="T204" i="7"/>
  <c r="T203" i="7"/>
  <c r="T202" i="7"/>
  <c r="T201" i="7"/>
  <c r="T200" i="7"/>
  <c r="Y200" i="7" s="1"/>
  <c r="T199" i="7"/>
  <c r="T198" i="7"/>
  <c r="T197" i="7"/>
  <c r="T196" i="7"/>
  <c r="T195" i="7"/>
  <c r="T194" i="7"/>
  <c r="T193" i="7"/>
  <c r="T192" i="7"/>
  <c r="T191" i="7"/>
  <c r="T190" i="7"/>
  <c r="T189" i="7"/>
  <c r="T188" i="7"/>
  <c r="T187" i="7"/>
  <c r="T186" i="7"/>
  <c r="T185" i="7"/>
  <c r="T184" i="7"/>
  <c r="T183" i="7"/>
  <c r="T182" i="7"/>
  <c r="T181" i="7"/>
  <c r="T180" i="7"/>
  <c r="T179" i="7"/>
  <c r="T178" i="7"/>
  <c r="T177" i="7"/>
  <c r="T176" i="7"/>
  <c r="T175" i="7"/>
  <c r="T174" i="7"/>
  <c r="T173" i="7"/>
  <c r="T172" i="7"/>
  <c r="T171" i="7"/>
  <c r="T170" i="7"/>
  <c r="T169" i="7"/>
  <c r="T168" i="7"/>
  <c r="T167" i="7"/>
  <c r="T166" i="7"/>
  <c r="T165" i="7"/>
  <c r="T164" i="7"/>
  <c r="T163" i="7"/>
  <c r="Y163" i="7" s="1"/>
  <c r="T162" i="7"/>
  <c r="T161" i="7"/>
  <c r="Y161" i="7" s="1"/>
  <c r="R209" i="7"/>
  <c r="R208" i="7"/>
  <c r="R207" i="7"/>
  <c r="R206" i="7"/>
  <c r="R205" i="7"/>
  <c r="R204" i="7"/>
  <c r="R203" i="7"/>
  <c r="R202" i="7"/>
  <c r="R201" i="7"/>
  <c r="R200" i="7"/>
  <c r="R199" i="7"/>
  <c r="R198" i="7"/>
  <c r="R197" i="7"/>
  <c r="R196" i="7"/>
  <c r="R195" i="7"/>
  <c r="R194" i="7"/>
  <c r="R193" i="7"/>
  <c r="R192" i="7"/>
  <c r="R191" i="7"/>
  <c r="R190" i="7"/>
  <c r="R189" i="7"/>
  <c r="R188" i="7"/>
  <c r="R187" i="7"/>
  <c r="R186" i="7"/>
  <c r="R185" i="7"/>
  <c r="R184" i="7"/>
  <c r="R183" i="7"/>
  <c r="R182" i="7"/>
  <c r="R181" i="7"/>
  <c r="R180" i="7"/>
  <c r="R179" i="7"/>
  <c r="R178" i="7"/>
  <c r="R177" i="7"/>
  <c r="R176" i="7"/>
  <c r="R175" i="7"/>
  <c r="R174" i="7"/>
  <c r="R173" i="7"/>
  <c r="R172" i="7"/>
  <c r="R171" i="7"/>
  <c r="R170" i="7"/>
  <c r="R169" i="7"/>
  <c r="R168" i="7"/>
  <c r="R167" i="7"/>
  <c r="R166" i="7"/>
  <c r="R165" i="7"/>
  <c r="R164" i="7"/>
  <c r="R163" i="7"/>
  <c r="R162" i="7"/>
  <c r="R161" i="7"/>
  <c r="T152" i="7"/>
  <c r="T151" i="7"/>
  <c r="T150" i="7"/>
  <c r="T149" i="7"/>
  <c r="T148" i="7"/>
  <c r="T147" i="7"/>
  <c r="T146" i="7"/>
  <c r="S153" i="7"/>
  <c r="Q153" i="7"/>
  <c r="P153" i="7"/>
  <c r="R152" i="7"/>
  <c r="R151" i="7"/>
  <c r="R150" i="7"/>
  <c r="R149" i="7"/>
  <c r="R148" i="7"/>
  <c r="R147" i="7"/>
  <c r="R146" i="7"/>
  <c r="T137" i="7"/>
  <c r="T136" i="7"/>
  <c r="T135" i="7"/>
  <c r="T134" i="7"/>
  <c r="T133" i="7"/>
  <c r="T132" i="7"/>
  <c r="T131" i="7"/>
  <c r="T130" i="7"/>
  <c r="T129" i="7"/>
  <c r="T128" i="7"/>
  <c r="T127" i="7"/>
  <c r="T126" i="7"/>
  <c r="T125" i="7"/>
  <c r="T124" i="7"/>
  <c r="T123" i="7"/>
  <c r="T122" i="7"/>
  <c r="T121" i="7"/>
  <c r="T120" i="7"/>
  <c r="T119" i="7"/>
  <c r="T118" i="7"/>
  <c r="T117" i="7"/>
  <c r="T116" i="7"/>
  <c r="T115" i="7"/>
  <c r="T114" i="7"/>
  <c r="T113" i="7"/>
  <c r="T112" i="7"/>
  <c r="T111" i="7"/>
  <c r="T110" i="7"/>
  <c r="T109" i="7"/>
  <c r="T108" i="7"/>
  <c r="T107" i="7"/>
  <c r="T106" i="7"/>
  <c r="T105" i="7"/>
  <c r="T104" i="7"/>
  <c r="T103" i="7"/>
  <c r="T102" i="7"/>
  <c r="T101" i="7"/>
  <c r="Y101" i="7" s="1"/>
  <c r="T100" i="7"/>
  <c r="T99" i="7"/>
  <c r="T98" i="7"/>
  <c r="T97" i="7"/>
  <c r="T96" i="7"/>
  <c r="T95" i="7"/>
  <c r="T94" i="7"/>
  <c r="T93" i="7"/>
  <c r="T92" i="7"/>
  <c r="T91" i="7"/>
  <c r="T90" i="7"/>
  <c r="T89" i="7"/>
  <c r="T88" i="7"/>
  <c r="T87" i="7"/>
  <c r="T86" i="7"/>
  <c r="T85" i="7"/>
  <c r="T84" i="7"/>
  <c r="T83" i="7"/>
  <c r="T82" i="7"/>
  <c r="T81" i="7"/>
  <c r="T80" i="7"/>
  <c r="T79" i="7"/>
  <c r="T78" i="7"/>
  <c r="T77" i="7"/>
  <c r="T76" i="7"/>
  <c r="T75" i="7"/>
  <c r="T74" i="7"/>
  <c r="T61" i="7"/>
  <c r="T60" i="7"/>
  <c r="T59" i="7"/>
  <c r="T58" i="7"/>
  <c r="T57" i="7"/>
  <c r="T56" i="7"/>
  <c r="T55" i="7"/>
  <c r="T54" i="7"/>
  <c r="T53" i="7"/>
  <c r="T52" i="7"/>
  <c r="T51" i="7"/>
  <c r="T50" i="7"/>
  <c r="T49" i="7"/>
  <c r="T48" i="7"/>
  <c r="T47" i="7"/>
  <c r="T46" i="7"/>
  <c r="T45" i="7"/>
  <c r="T44" i="7"/>
  <c r="T43" i="7"/>
  <c r="T42" i="7"/>
  <c r="T41" i="7"/>
  <c r="T40" i="7"/>
  <c r="T39" i="7"/>
  <c r="T38" i="7"/>
  <c r="T37" i="7"/>
  <c r="T36" i="7"/>
  <c r="T35" i="7"/>
  <c r="T34" i="7"/>
  <c r="S138" i="7"/>
  <c r="Q138" i="7"/>
  <c r="R137" i="7"/>
  <c r="R136" i="7"/>
  <c r="R135" i="7"/>
  <c r="R134" i="7"/>
  <c r="R133" i="7"/>
  <c r="R132" i="7"/>
  <c r="R131" i="7"/>
  <c r="R130" i="7"/>
  <c r="R129" i="7"/>
  <c r="R128" i="7"/>
  <c r="R127" i="7"/>
  <c r="R126" i="7"/>
  <c r="R125" i="7"/>
  <c r="R124" i="7"/>
  <c r="R123" i="7"/>
  <c r="R122" i="7"/>
  <c r="R121" i="7"/>
  <c r="R120" i="7"/>
  <c r="R119" i="7"/>
  <c r="R118" i="7"/>
  <c r="R117" i="7"/>
  <c r="R116" i="7"/>
  <c r="R115" i="7"/>
  <c r="R114" i="7"/>
  <c r="R113" i="7"/>
  <c r="R112" i="7"/>
  <c r="R111" i="7"/>
  <c r="R110" i="7"/>
  <c r="R109" i="7"/>
  <c r="R108" i="7"/>
  <c r="R107" i="7"/>
  <c r="R106" i="7"/>
  <c r="R105" i="7"/>
  <c r="R104" i="7"/>
  <c r="R103" i="7"/>
  <c r="R102" i="7"/>
  <c r="R101" i="7"/>
  <c r="R100" i="7"/>
  <c r="R99" i="7"/>
  <c r="R98" i="7"/>
  <c r="R97" i="7"/>
  <c r="R96" i="7"/>
  <c r="R95" i="7"/>
  <c r="R94" i="7"/>
  <c r="R93" i="7"/>
  <c r="R92" i="7"/>
  <c r="R91" i="7"/>
  <c r="R90" i="7"/>
  <c r="R89" i="7"/>
  <c r="R88" i="7"/>
  <c r="R87" i="7"/>
  <c r="R86" i="7"/>
  <c r="R85" i="7"/>
  <c r="R84" i="7"/>
  <c r="R83" i="7"/>
  <c r="R82" i="7"/>
  <c r="R81" i="7"/>
  <c r="R80" i="7"/>
  <c r="R79" i="7"/>
  <c r="R78" i="7"/>
  <c r="R77" i="7"/>
  <c r="R76" i="7"/>
  <c r="R75" i="7"/>
  <c r="R74" i="7"/>
  <c r="R61" i="7"/>
  <c r="R60" i="7"/>
  <c r="R59" i="7"/>
  <c r="R58" i="7"/>
  <c r="R57" i="7"/>
  <c r="R56" i="7"/>
  <c r="R55" i="7"/>
  <c r="R54" i="7"/>
  <c r="R53" i="7"/>
  <c r="R52" i="7"/>
  <c r="R51" i="7"/>
  <c r="R50" i="7"/>
  <c r="R49" i="7"/>
  <c r="R48" i="7"/>
  <c r="R47" i="7"/>
  <c r="R46" i="7"/>
  <c r="R45" i="7"/>
  <c r="R44" i="7"/>
  <c r="R43" i="7"/>
  <c r="R42" i="7"/>
  <c r="R41" i="7"/>
  <c r="R40" i="7"/>
  <c r="R39" i="7"/>
  <c r="R38" i="7"/>
  <c r="R37" i="7"/>
  <c r="R36" i="7"/>
  <c r="R35" i="7"/>
  <c r="R34" i="7"/>
  <c r="T30" i="7"/>
  <c r="T29" i="7"/>
  <c r="T28" i="7"/>
  <c r="T27" i="7"/>
  <c r="T26" i="7"/>
  <c r="T25" i="7"/>
  <c r="T24" i="7"/>
  <c r="T23" i="7"/>
  <c r="T22" i="7"/>
  <c r="T21" i="7"/>
  <c r="T20" i="7"/>
  <c r="T19" i="7"/>
  <c r="T18" i="7"/>
  <c r="T17" i="7"/>
  <c r="T16" i="7"/>
  <c r="T15" i="7"/>
  <c r="T14" i="7"/>
  <c r="Y14" i="7" s="1"/>
  <c r="T13" i="7"/>
  <c r="T12" i="7"/>
  <c r="T11" i="7"/>
  <c r="T9" i="7"/>
  <c r="T8" i="7"/>
  <c r="Y8" i="7" s="1"/>
  <c r="S31" i="7"/>
  <c r="Q31" i="7"/>
  <c r="R30" i="7"/>
  <c r="R29" i="7"/>
  <c r="R28" i="7"/>
  <c r="R27" i="7"/>
  <c r="R26" i="7"/>
  <c r="R25" i="7"/>
  <c r="R24" i="7"/>
  <c r="R23" i="7"/>
  <c r="R22" i="7"/>
  <c r="R21" i="7"/>
  <c r="R20" i="7"/>
  <c r="R19" i="7"/>
  <c r="R18" i="7"/>
  <c r="R17" i="7"/>
  <c r="R16" i="7"/>
  <c r="R15" i="7"/>
  <c r="R14" i="7"/>
  <c r="R13" i="7"/>
  <c r="R12" i="7"/>
  <c r="R11" i="7"/>
  <c r="R9" i="7"/>
  <c r="T288" i="6"/>
  <c r="S288" i="1" s="1"/>
  <c r="T287" i="6"/>
  <c r="T286" i="6"/>
  <c r="T285" i="6"/>
  <c r="T283" i="6"/>
  <c r="S283" i="1" s="1"/>
  <c r="T282" i="6"/>
  <c r="S282" i="1" s="1"/>
  <c r="T281" i="6"/>
  <c r="S281" i="1" s="1"/>
  <c r="T280" i="6"/>
  <c r="S280" i="1" s="1"/>
  <c r="T279" i="6"/>
  <c r="S279" i="1" s="1"/>
  <c r="T278" i="6"/>
  <c r="S278" i="1" s="1"/>
  <c r="T277" i="6"/>
  <c r="S277" i="1" s="1"/>
  <c r="T276" i="6"/>
  <c r="T275" i="6"/>
  <c r="T274" i="6"/>
  <c r="S274" i="1" s="1"/>
  <c r="T273" i="6"/>
  <c r="S273" i="1" s="1"/>
  <c r="T272" i="6"/>
  <c r="S272" i="1" s="1"/>
  <c r="T270" i="6"/>
  <c r="T269" i="6"/>
  <c r="T268" i="6"/>
  <c r="T267" i="6"/>
  <c r="T266" i="6"/>
  <c r="T265" i="6"/>
  <c r="T264" i="6"/>
  <c r="T263" i="6"/>
  <c r="T262" i="6"/>
  <c r="T261" i="6"/>
  <c r="T260" i="6"/>
  <c r="T259" i="6"/>
  <c r="T258" i="6"/>
  <c r="T257" i="6"/>
  <c r="T256" i="6"/>
  <c r="T255" i="6"/>
  <c r="T254" i="6"/>
  <c r="T253" i="6"/>
  <c r="T252" i="6"/>
  <c r="T251" i="6"/>
  <c r="T250" i="6"/>
  <c r="T249" i="6"/>
  <c r="T248" i="6"/>
  <c r="T247" i="6"/>
  <c r="T246" i="6"/>
  <c r="T245" i="6"/>
  <c r="T244" i="6"/>
  <c r="T243" i="6"/>
  <c r="T242" i="6"/>
  <c r="T241" i="6"/>
  <c r="T240" i="6"/>
  <c r="T239" i="6"/>
  <c r="T238" i="6"/>
  <c r="T237" i="6"/>
  <c r="T236" i="6"/>
  <c r="T235" i="6"/>
  <c r="T234" i="6"/>
  <c r="T233" i="6"/>
  <c r="T232" i="6"/>
  <c r="T231" i="6"/>
  <c r="T230" i="6"/>
  <c r="T229" i="6"/>
  <c r="T228" i="6"/>
  <c r="T227" i="6"/>
  <c r="T226" i="6"/>
  <c r="T225" i="6"/>
  <c r="T224" i="6"/>
  <c r="T223" i="6"/>
  <c r="T222" i="6"/>
  <c r="T221" i="6"/>
  <c r="T220" i="6"/>
  <c r="T219" i="6"/>
  <c r="T218" i="6"/>
  <c r="T217" i="6"/>
  <c r="T216" i="6"/>
  <c r="T215" i="6"/>
  <c r="S289" i="6"/>
  <c r="Q289" i="6"/>
  <c r="R288" i="6"/>
  <c r="R287" i="6"/>
  <c r="R286" i="6"/>
  <c r="R285" i="6"/>
  <c r="R283" i="6"/>
  <c r="Q283" i="1" s="1"/>
  <c r="R282" i="6"/>
  <c r="Q282" i="1" s="1"/>
  <c r="R281" i="6"/>
  <c r="Q281" i="1" s="1"/>
  <c r="R280" i="6"/>
  <c r="Q280" i="1" s="1"/>
  <c r="R279" i="6"/>
  <c r="Q279" i="1" s="1"/>
  <c r="R278" i="6"/>
  <c r="Q278" i="1" s="1"/>
  <c r="R277" i="6"/>
  <c r="Q277" i="1" s="1"/>
  <c r="R276" i="6"/>
  <c r="Q276" i="1" s="1"/>
  <c r="R275" i="6"/>
  <c r="Q275" i="1" s="1"/>
  <c r="R274" i="6"/>
  <c r="Q274" i="1" s="1"/>
  <c r="R273" i="6"/>
  <c r="Q273" i="1" s="1"/>
  <c r="R272" i="6"/>
  <c r="Q272" i="1" s="1"/>
  <c r="R270" i="6"/>
  <c r="R269" i="6"/>
  <c r="R268" i="6"/>
  <c r="R267" i="6"/>
  <c r="R266" i="6"/>
  <c r="R265" i="6"/>
  <c r="R264" i="6"/>
  <c r="R263" i="6"/>
  <c r="R262" i="6"/>
  <c r="R261" i="6"/>
  <c r="R260" i="6"/>
  <c r="R259" i="6"/>
  <c r="R258" i="6"/>
  <c r="R257" i="6"/>
  <c r="R256" i="6"/>
  <c r="R255" i="6"/>
  <c r="R254" i="6"/>
  <c r="R253" i="6"/>
  <c r="R252" i="6"/>
  <c r="R251" i="6"/>
  <c r="R250" i="6"/>
  <c r="R249" i="6"/>
  <c r="R248" i="6"/>
  <c r="R247" i="6"/>
  <c r="R246" i="6"/>
  <c r="R245" i="6"/>
  <c r="R244" i="6"/>
  <c r="R243" i="6"/>
  <c r="R242" i="6"/>
  <c r="R241" i="6"/>
  <c r="R240" i="6"/>
  <c r="R239" i="6"/>
  <c r="R238" i="6"/>
  <c r="R237" i="6"/>
  <c r="R236" i="6"/>
  <c r="R235" i="6"/>
  <c r="R234" i="6"/>
  <c r="R233" i="6"/>
  <c r="R232" i="6"/>
  <c r="R231" i="6"/>
  <c r="R230" i="6"/>
  <c r="R229" i="6"/>
  <c r="R228" i="6"/>
  <c r="R227" i="6"/>
  <c r="R226" i="6"/>
  <c r="R225" i="6"/>
  <c r="R224" i="6"/>
  <c r="R223" i="6"/>
  <c r="R222" i="6"/>
  <c r="R221" i="6"/>
  <c r="R220" i="6"/>
  <c r="R219" i="6"/>
  <c r="R218" i="6"/>
  <c r="R217" i="6"/>
  <c r="R216" i="6"/>
  <c r="R215" i="6"/>
  <c r="T209" i="6"/>
  <c r="T208" i="6"/>
  <c r="T207" i="6"/>
  <c r="T206" i="6"/>
  <c r="T205" i="6"/>
  <c r="T204" i="6"/>
  <c r="T203" i="6"/>
  <c r="T202" i="6"/>
  <c r="T201" i="6"/>
  <c r="T200" i="6"/>
  <c r="T199" i="6"/>
  <c r="T198" i="6"/>
  <c r="T197" i="6"/>
  <c r="T196" i="6"/>
  <c r="T195" i="6"/>
  <c r="T194" i="6"/>
  <c r="T193" i="6"/>
  <c r="T192" i="6"/>
  <c r="T191" i="6"/>
  <c r="T190" i="6"/>
  <c r="T189" i="6"/>
  <c r="T188" i="6"/>
  <c r="T187" i="6"/>
  <c r="T186" i="6"/>
  <c r="T185" i="6"/>
  <c r="T184" i="6"/>
  <c r="T183" i="6"/>
  <c r="T182" i="6"/>
  <c r="T181" i="6"/>
  <c r="T180" i="6"/>
  <c r="T179" i="6"/>
  <c r="T178" i="6"/>
  <c r="T177" i="6"/>
  <c r="T176" i="6"/>
  <c r="T175" i="6"/>
  <c r="T174" i="6"/>
  <c r="T173" i="6"/>
  <c r="T172" i="6"/>
  <c r="T171" i="6"/>
  <c r="T170" i="6"/>
  <c r="T169" i="6"/>
  <c r="T168" i="6"/>
  <c r="T167" i="6"/>
  <c r="T166" i="6"/>
  <c r="T165" i="6"/>
  <c r="T164" i="6"/>
  <c r="T163" i="6"/>
  <c r="T162" i="6"/>
  <c r="T161" i="6"/>
  <c r="S210" i="6"/>
  <c r="Q210" i="6"/>
  <c r="R209" i="6"/>
  <c r="R208" i="6"/>
  <c r="R207" i="6"/>
  <c r="R206" i="6"/>
  <c r="R205" i="6"/>
  <c r="R204" i="6"/>
  <c r="R203" i="6"/>
  <c r="R202" i="6"/>
  <c r="R201" i="6"/>
  <c r="R200" i="6"/>
  <c r="R199" i="6"/>
  <c r="R198" i="6"/>
  <c r="R197" i="6"/>
  <c r="R196" i="6"/>
  <c r="R195" i="6"/>
  <c r="R194" i="6"/>
  <c r="R193" i="6"/>
  <c r="R192" i="6"/>
  <c r="R191" i="6"/>
  <c r="R190" i="6"/>
  <c r="R189" i="6"/>
  <c r="R188" i="6"/>
  <c r="R187" i="6"/>
  <c r="R186" i="6"/>
  <c r="R185" i="6"/>
  <c r="R184" i="6"/>
  <c r="R183" i="6"/>
  <c r="R182" i="6"/>
  <c r="R181" i="6"/>
  <c r="R180" i="6"/>
  <c r="R179" i="6"/>
  <c r="R178" i="6"/>
  <c r="R177" i="6"/>
  <c r="R176" i="6"/>
  <c r="R175" i="6"/>
  <c r="R174" i="6"/>
  <c r="R173" i="6"/>
  <c r="R172" i="6"/>
  <c r="R171" i="6"/>
  <c r="R170" i="6"/>
  <c r="R169" i="6"/>
  <c r="R168" i="6"/>
  <c r="R167" i="6"/>
  <c r="R166" i="6"/>
  <c r="Q166" i="1" s="1"/>
  <c r="R165" i="6"/>
  <c r="Q165" i="1" s="1"/>
  <c r="R164" i="6"/>
  <c r="Q164" i="1" s="1"/>
  <c r="R163" i="6"/>
  <c r="Q163" i="1" s="1"/>
  <c r="R162" i="6"/>
  <c r="Q162" i="1" s="1"/>
  <c r="R161" i="6"/>
  <c r="T137" i="6"/>
  <c r="T136" i="6"/>
  <c r="T135" i="6"/>
  <c r="T134" i="6"/>
  <c r="T133" i="6"/>
  <c r="T132" i="6"/>
  <c r="T131" i="6"/>
  <c r="T130" i="6"/>
  <c r="T129" i="6"/>
  <c r="T128" i="6"/>
  <c r="T127" i="6"/>
  <c r="T126" i="6"/>
  <c r="T125" i="6"/>
  <c r="T124" i="6"/>
  <c r="T123" i="6"/>
  <c r="T122" i="6"/>
  <c r="T121" i="6"/>
  <c r="Y121" i="6" s="1"/>
  <c r="T120" i="6"/>
  <c r="T119" i="6"/>
  <c r="T118" i="6"/>
  <c r="T117" i="6"/>
  <c r="T116" i="6"/>
  <c r="T115" i="6"/>
  <c r="T114" i="6"/>
  <c r="Y114" i="6" s="1"/>
  <c r="T113" i="6"/>
  <c r="T112" i="6"/>
  <c r="T111" i="6"/>
  <c r="T110" i="6"/>
  <c r="Y110" i="6" s="1"/>
  <c r="T109" i="6"/>
  <c r="T108" i="6"/>
  <c r="T107" i="6"/>
  <c r="T106" i="6"/>
  <c r="Y106" i="6" s="1"/>
  <c r="T105" i="6"/>
  <c r="Y105" i="6" s="1"/>
  <c r="T104" i="6"/>
  <c r="T103" i="6"/>
  <c r="T102" i="6"/>
  <c r="T101" i="6"/>
  <c r="Y101" i="6" s="1"/>
  <c r="T100" i="6"/>
  <c r="T99" i="6"/>
  <c r="T98" i="6"/>
  <c r="T97" i="6"/>
  <c r="T96" i="6"/>
  <c r="T95" i="6"/>
  <c r="T94" i="6"/>
  <c r="T93" i="6"/>
  <c r="T92" i="6"/>
  <c r="T91" i="6"/>
  <c r="T90" i="6"/>
  <c r="Y90" i="6" s="1"/>
  <c r="T89" i="6"/>
  <c r="T88" i="6"/>
  <c r="T87" i="6"/>
  <c r="T86" i="6"/>
  <c r="T85" i="6"/>
  <c r="T84" i="6"/>
  <c r="T83" i="6"/>
  <c r="T82" i="6"/>
  <c r="T81" i="6"/>
  <c r="T80" i="6"/>
  <c r="T79" i="6"/>
  <c r="T78" i="6"/>
  <c r="T77" i="6"/>
  <c r="T76" i="6"/>
  <c r="T75" i="6"/>
  <c r="T74" i="6"/>
  <c r="T73" i="6"/>
  <c r="Y73" i="6" s="1"/>
  <c r="T72" i="6"/>
  <c r="T71" i="6"/>
  <c r="T70" i="6"/>
  <c r="Y70" i="6" s="1"/>
  <c r="T69" i="6"/>
  <c r="T68" i="6"/>
  <c r="T67" i="6"/>
  <c r="T66" i="6"/>
  <c r="T65" i="6"/>
  <c r="T64" i="6"/>
  <c r="Y64" i="6" s="1"/>
  <c r="T63" i="6"/>
  <c r="Y63" i="6" s="1"/>
  <c r="T62" i="6"/>
  <c r="Y62" i="6" s="1"/>
  <c r="T61" i="6"/>
  <c r="T60" i="6"/>
  <c r="T59" i="6"/>
  <c r="T58" i="6"/>
  <c r="T57" i="6"/>
  <c r="T56" i="6"/>
  <c r="T55" i="6"/>
  <c r="T54" i="6"/>
  <c r="T53" i="6"/>
  <c r="T52" i="6"/>
  <c r="T51" i="6"/>
  <c r="T50" i="6"/>
  <c r="T49" i="6"/>
  <c r="T48" i="6"/>
  <c r="Y48" i="6" s="1"/>
  <c r="T47" i="6"/>
  <c r="T46" i="6"/>
  <c r="T45" i="6"/>
  <c r="T44" i="6"/>
  <c r="T43" i="6"/>
  <c r="Y43" i="6" s="1"/>
  <c r="T42" i="6"/>
  <c r="T41" i="6"/>
  <c r="T40" i="6"/>
  <c r="Y40" i="6" s="1"/>
  <c r="T39" i="6"/>
  <c r="T38" i="6"/>
  <c r="T37" i="6"/>
  <c r="T36" i="6"/>
  <c r="Y36" i="6" s="1"/>
  <c r="T35" i="6"/>
  <c r="T34" i="6"/>
  <c r="S138" i="6"/>
  <c r="Q138" i="6"/>
  <c r="R137" i="6"/>
  <c r="R136" i="6"/>
  <c r="R135" i="6"/>
  <c r="R134" i="6"/>
  <c r="R133" i="6"/>
  <c r="R132" i="6"/>
  <c r="R131" i="6"/>
  <c r="R130" i="6"/>
  <c r="R129" i="6"/>
  <c r="R128" i="6"/>
  <c r="R127" i="6"/>
  <c r="R126" i="6"/>
  <c r="R125" i="6"/>
  <c r="R124" i="6"/>
  <c r="R123" i="6"/>
  <c r="R122" i="6"/>
  <c r="R121" i="6"/>
  <c r="R120" i="6"/>
  <c r="R119" i="6"/>
  <c r="R118" i="6"/>
  <c r="R117" i="6"/>
  <c r="R116" i="6"/>
  <c r="R115" i="6"/>
  <c r="R114" i="6"/>
  <c r="R113" i="6"/>
  <c r="R112" i="6"/>
  <c r="R111" i="6"/>
  <c r="R110" i="6"/>
  <c r="R109" i="6"/>
  <c r="R108" i="6"/>
  <c r="R107" i="6"/>
  <c r="R106" i="6"/>
  <c r="R105" i="6"/>
  <c r="R104" i="6"/>
  <c r="R103" i="6"/>
  <c r="R102" i="6"/>
  <c r="R101" i="6"/>
  <c r="R100" i="6"/>
  <c r="R99" i="6"/>
  <c r="R98" i="6"/>
  <c r="R97" i="6"/>
  <c r="R96" i="6"/>
  <c r="R95" i="6"/>
  <c r="R94" i="6"/>
  <c r="R93" i="6"/>
  <c r="R92" i="6"/>
  <c r="R91" i="6"/>
  <c r="R90" i="6"/>
  <c r="R89" i="6"/>
  <c r="R88" i="6"/>
  <c r="R87" i="6"/>
  <c r="R86" i="6"/>
  <c r="R85" i="6"/>
  <c r="R84" i="6"/>
  <c r="R83" i="6"/>
  <c r="R82" i="6"/>
  <c r="R81" i="6"/>
  <c r="R80" i="6"/>
  <c r="R79" i="6"/>
  <c r="R78" i="6"/>
  <c r="R77" i="6"/>
  <c r="R76" i="6"/>
  <c r="R75" i="6"/>
  <c r="R74" i="6"/>
  <c r="R73" i="6"/>
  <c r="R72" i="6"/>
  <c r="R71" i="6"/>
  <c r="R70" i="6"/>
  <c r="R69" i="6"/>
  <c r="R68" i="6"/>
  <c r="R67" i="6"/>
  <c r="R66" i="6"/>
  <c r="R65" i="6"/>
  <c r="R64" i="6"/>
  <c r="R63" i="6"/>
  <c r="R62" i="6"/>
  <c r="R61" i="6"/>
  <c r="Q61" i="1" s="1"/>
  <c r="R60" i="6"/>
  <c r="Q60" i="1" s="1"/>
  <c r="R59" i="6"/>
  <c r="R58" i="6"/>
  <c r="R57" i="6"/>
  <c r="Q57" i="1" s="1"/>
  <c r="R56" i="6"/>
  <c r="R55" i="6"/>
  <c r="R54" i="6"/>
  <c r="R53" i="6"/>
  <c r="R52" i="6"/>
  <c r="R51" i="6"/>
  <c r="R50" i="6"/>
  <c r="R49" i="6"/>
  <c r="R48" i="6"/>
  <c r="R47" i="6"/>
  <c r="R46" i="6"/>
  <c r="R45" i="6"/>
  <c r="R44" i="6"/>
  <c r="R43" i="6"/>
  <c r="R42" i="6"/>
  <c r="R41" i="6"/>
  <c r="R40" i="6"/>
  <c r="R39" i="6"/>
  <c r="R38" i="6"/>
  <c r="R37" i="6"/>
  <c r="R36" i="6"/>
  <c r="R35" i="6"/>
  <c r="R34" i="6"/>
  <c r="T30" i="6"/>
  <c r="T29" i="6"/>
  <c r="T28" i="6"/>
  <c r="T27" i="6"/>
  <c r="T26" i="6"/>
  <c r="T25" i="6"/>
  <c r="T24" i="6"/>
  <c r="T23" i="6"/>
  <c r="T22" i="6"/>
  <c r="T21" i="6"/>
  <c r="T20" i="6"/>
  <c r="T19" i="6"/>
  <c r="T18" i="6"/>
  <c r="T17" i="6"/>
  <c r="T16" i="6"/>
  <c r="T15" i="6"/>
  <c r="T14" i="6"/>
  <c r="T13" i="6"/>
  <c r="T12" i="6"/>
  <c r="Y12" i="6" s="1"/>
  <c r="T11" i="6"/>
  <c r="T9" i="6"/>
  <c r="T8" i="6"/>
  <c r="Y8" i="6" s="1"/>
  <c r="S31" i="6"/>
  <c r="Q31" i="6"/>
  <c r="R30" i="6"/>
  <c r="R29" i="6"/>
  <c r="R28" i="6"/>
  <c r="R27" i="6"/>
  <c r="R26" i="6"/>
  <c r="R25" i="6"/>
  <c r="R24" i="6"/>
  <c r="R23" i="6"/>
  <c r="R22" i="6"/>
  <c r="R21" i="6"/>
  <c r="R20" i="6"/>
  <c r="R19" i="6"/>
  <c r="R18" i="6"/>
  <c r="R17" i="6"/>
  <c r="R16" i="6"/>
  <c r="R15" i="6"/>
  <c r="R14" i="6"/>
  <c r="R13" i="6"/>
  <c r="R12" i="6"/>
  <c r="R11" i="6"/>
  <c r="R9" i="6"/>
  <c r="S289" i="5"/>
  <c r="Q289" i="5"/>
  <c r="T250" i="5"/>
  <c r="S250" i="1" s="1"/>
  <c r="R250" i="5"/>
  <c r="R289" i="5" s="1"/>
  <c r="T209" i="5"/>
  <c r="T208" i="5"/>
  <c r="T207" i="5"/>
  <c r="T206" i="5"/>
  <c r="T205" i="5"/>
  <c r="T204" i="5"/>
  <c r="T203" i="5"/>
  <c r="T202" i="5"/>
  <c r="T201" i="5"/>
  <c r="T200" i="5"/>
  <c r="T199" i="5"/>
  <c r="T198" i="5"/>
  <c r="T197" i="5"/>
  <c r="T196" i="5"/>
  <c r="T195" i="5"/>
  <c r="T194" i="5"/>
  <c r="T193" i="5"/>
  <c r="T192" i="5"/>
  <c r="T191" i="5"/>
  <c r="T190" i="5"/>
  <c r="T189" i="5"/>
  <c r="T188" i="5"/>
  <c r="T187" i="5"/>
  <c r="T186" i="5"/>
  <c r="T185" i="5"/>
  <c r="T184" i="5"/>
  <c r="T183" i="5"/>
  <c r="T182" i="5"/>
  <c r="T181" i="5"/>
  <c r="T180" i="5"/>
  <c r="T179" i="5"/>
  <c r="T178" i="5"/>
  <c r="T177" i="5"/>
  <c r="T176" i="5"/>
  <c r="T175" i="5"/>
  <c r="T174" i="5"/>
  <c r="T173" i="5"/>
  <c r="T172" i="5"/>
  <c r="T171" i="5"/>
  <c r="T170" i="5"/>
  <c r="T169" i="5"/>
  <c r="T168" i="5"/>
  <c r="T167" i="5"/>
  <c r="T166" i="5"/>
  <c r="T165" i="5"/>
  <c r="T164" i="5"/>
  <c r="T163" i="5"/>
  <c r="T162" i="5"/>
  <c r="T210" i="5" s="1"/>
  <c r="T161" i="5"/>
  <c r="S210" i="5"/>
  <c r="Q210" i="5"/>
  <c r="R209" i="5"/>
  <c r="R208" i="5"/>
  <c r="R207" i="5"/>
  <c r="R206" i="5"/>
  <c r="R205" i="5"/>
  <c r="R204" i="5"/>
  <c r="R203" i="5"/>
  <c r="R202" i="5"/>
  <c r="R201" i="5"/>
  <c r="R200" i="5"/>
  <c r="R199" i="5"/>
  <c r="R198" i="5"/>
  <c r="R197" i="5"/>
  <c r="R196" i="5"/>
  <c r="R195" i="5"/>
  <c r="R194" i="5"/>
  <c r="R193" i="5"/>
  <c r="R192" i="5"/>
  <c r="R191" i="5"/>
  <c r="R190" i="5"/>
  <c r="R189" i="5"/>
  <c r="R188" i="5"/>
  <c r="R187" i="5"/>
  <c r="R186" i="5"/>
  <c r="R185" i="5"/>
  <c r="R184" i="5"/>
  <c r="R183" i="5"/>
  <c r="R182" i="5"/>
  <c r="R181" i="5"/>
  <c r="R180" i="5"/>
  <c r="R179" i="5"/>
  <c r="R178" i="5"/>
  <c r="R177" i="5"/>
  <c r="R176" i="5"/>
  <c r="R175" i="5"/>
  <c r="R174" i="5"/>
  <c r="R173" i="5"/>
  <c r="R172" i="5"/>
  <c r="R171" i="5"/>
  <c r="R170" i="5"/>
  <c r="R169" i="5"/>
  <c r="R168" i="5"/>
  <c r="R167" i="5"/>
  <c r="R166" i="5"/>
  <c r="R165" i="5"/>
  <c r="R164" i="5"/>
  <c r="R163" i="5"/>
  <c r="R162" i="5"/>
  <c r="R161" i="5"/>
  <c r="T153" i="5"/>
  <c r="S153" i="5"/>
  <c r="Q153" i="5"/>
  <c r="T152" i="5"/>
  <c r="T151" i="5"/>
  <c r="T150" i="5"/>
  <c r="T149" i="5"/>
  <c r="T148" i="5"/>
  <c r="T147" i="5"/>
  <c r="T146" i="5"/>
  <c r="T145" i="5"/>
  <c r="T144" i="5"/>
  <c r="T143" i="5"/>
  <c r="T142" i="5"/>
  <c r="T141" i="5"/>
  <c r="R152" i="5"/>
  <c r="R151" i="5"/>
  <c r="R150" i="5"/>
  <c r="R149" i="5"/>
  <c r="R148" i="5"/>
  <c r="R147" i="5"/>
  <c r="R146" i="5"/>
  <c r="R145" i="5"/>
  <c r="R144" i="5"/>
  <c r="R143" i="5"/>
  <c r="R142" i="5"/>
  <c r="R141" i="5"/>
  <c r="T137" i="5"/>
  <c r="T136" i="5"/>
  <c r="T135" i="5"/>
  <c r="T134" i="5"/>
  <c r="T133" i="5"/>
  <c r="T132" i="5"/>
  <c r="T131" i="5"/>
  <c r="T130" i="5"/>
  <c r="T129" i="5"/>
  <c r="T128" i="5"/>
  <c r="T127" i="5"/>
  <c r="T126" i="5"/>
  <c r="T125" i="5"/>
  <c r="T124" i="5"/>
  <c r="T123" i="5"/>
  <c r="T122" i="5"/>
  <c r="T121" i="5"/>
  <c r="T120" i="5"/>
  <c r="T119" i="5"/>
  <c r="T118" i="5"/>
  <c r="T117" i="5"/>
  <c r="T116" i="5"/>
  <c r="T115" i="5"/>
  <c r="T114" i="5"/>
  <c r="T113" i="5"/>
  <c r="T112" i="5"/>
  <c r="T111" i="5"/>
  <c r="T110" i="5"/>
  <c r="T109" i="5"/>
  <c r="T108" i="5"/>
  <c r="T107" i="5"/>
  <c r="T106" i="5"/>
  <c r="T105" i="5"/>
  <c r="T104" i="5"/>
  <c r="T103" i="5"/>
  <c r="T102" i="5"/>
  <c r="T101" i="5"/>
  <c r="T100" i="5"/>
  <c r="T99" i="5"/>
  <c r="T98" i="5"/>
  <c r="T97" i="5"/>
  <c r="T96" i="5"/>
  <c r="T95" i="5"/>
  <c r="T94" i="5"/>
  <c r="T93" i="5"/>
  <c r="T92" i="5"/>
  <c r="T91" i="5"/>
  <c r="T90" i="5"/>
  <c r="T89" i="5"/>
  <c r="T88" i="5"/>
  <c r="T87" i="5"/>
  <c r="T86" i="5"/>
  <c r="T85" i="5"/>
  <c r="T84" i="5"/>
  <c r="T83" i="5"/>
  <c r="T82" i="5"/>
  <c r="T81" i="5"/>
  <c r="T80" i="5"/>
  <c r="T79" i="5"/>
  <c r="T78" i="5"/>
  <c r="T77" i="5"/>
  <c r="T76" i="5"/>
  <c r="T75" i="5"/>
  <c r="T74" i="5"/>
  <c r="T73" i="5"/>
  <c r="T72" i="5"/>
  <c r="T71" i="5"/>
  <c r="T70" i="5"/>
  <c r="T69" i="5"/>
  <c r="T68" i="5"/>
  <c r="T67" i="5"/>
  <c r="T66" i="5"/>
  <c r="T65" i="5"/>
  <c r="T64" i="5"/>
  <c r="T63" i="5"/>
  <c r="T62" i="5"/>
  <c r="T61" i="5"/>
  <c r="T60" i="5"/>
  <c r="T59" i="5"/>
  <c r="T58" i="5"/>
  <c r="T57" i="5"/>
  <c r="T56" i="5"/>
  <c r="T55" i="5"/>
  <c r="T54" i="5"/>
  <c r="T53" i="5"/>
  <c r="T52" i="5"/>
  <c r="T51" i="5"/>
  <c r="T50" i="5"/>
  <c r="T49" i="5"/>
  <c r="T48" i="5"/>
  <c r="T47" i="5"/>
  <c r="T46" i="5"/>
  <c r="T45" i="5"/>
  <c r="T44" i="5"/>
  <c r="T43" i="5"/>
  <c r="T42" i="5"/>
  <c r="T41" i="5"/>
  <c r="T40" i="5"/>
  <c r="T39" i="5"/>
  <c r="T38" i="5"/>
  <c r="T37" i="5"/>
  <c r="T36" i="5"/>
  <c r="T35" i="5"/>
  <c r="T34" i="5"/>
  <c r="S138" i="5"/>
  <c r="Q138" i="5"/>
  <c r="R137" i="5"/>
  <c r="R136" i="5"/>
  <c r="R135" i="5"/>
  <c r="R134" i="5"/>
  <c r="R133" i="5"/>
  <c r="R132" i="5"/>
  <c r="R131" i="5"/>
  <c r="R130" i="5"/>
  <c r="R129" i="5"/>
  <c r="R128" i="5"/>
  <c r="R127" i="5"/>
  <c r="R126" i="5"/>
  <c r="R125" i="5"/>
  <c r="R124" i="5"/>
  <c r="R123" i="5"/>
  <c r="R122" i="5"/>
  <c r="R121" i="5"/>
  <c r="R120" i="5"/>
  <c r="R119" i="5"/>
  <c r="R118" i="5"/>
  <c r="R117" i="5"/>
  <c r="R116" i="5"/>
  <c r="R115" i="5"/>
  <c r="R114" i="5"/>
  <c r="R113" i="5"/>
  <c r="R112" i="5"/>
  <c r="R111" i="5"/>
  <c r="R110" i="5"/>
  <c r="R109" i="5"/>
  <c r="R108" i="5"/>
  <c r="R107" i="5"/>
  <c r="R106" i="5"/>
  <c r="R105" i="5"/>
  <c r="R104" i="5"/>
  <c r="R103" i="5"/>
  <c r="R102" i="5"/>
  <c r="R101" i="5"/>
  <c r="R100" i="5"/>
  <c r="R99" i="5"/>
  <c r="R98" i="5"/>
  <c r="R97" i="5"/>
  <c r="R96" i="5"/>
  <c r="R95" i="5"/>
  <c r="R94" i="5"/>
  <c r="R93" i="5"/>
  <c r="R92" i="5"/>
  <c r="R91" i="5"/>
  <c r="R90" i="5"/>
  <c r="R89" i="5"/>
  <c r="R88" i="5"/>
  <c r="R87" i="5"/>
  <c r="R86" i="5"/>
  <c r="R85" i="5"/>
  <c r="R84" i="5"/>
  <c r="R83" i="5"/>
  <c r="R82" i="5"/>
  <c r="R81" i="5"/>
  <c r="R80" i="5"/>
  <c r="R79" i="5"/>
  <c r="R78" i="5"/>
  <c r="R77" i="5"/>
  <c r="R76" i="5"/>
  <c r="R75" i="5"/>
  <c r="R74" i="5"/>
  <c r="R73" i="5"/>
  <c r="R72" i="5"/>
  <c r="R71" i="5"/>
  <c r="R70" i="5"/>
  <c r="R69" i="5"/>
  <c r="R68" i="5"/>
  <c r="R67" i="5"/>
  <c r="R66" i="5"/>
  <c r="R65" i="5"/>
  <c r="R64" i="5"/>
  <c r="R63" i="5"/>
  <c r="R62" i="5"/>
  <c r="R61" i="5"/>
  <c r="R60" i="5"/>
  <c r="R59" i="5"/>
  <c r="R58" i="5"/>
  <c r="R57" i="5"/>
  <c r="R56" i="5"/>
  <c r="R55" i="5"/>
  <c r="R54" i="5"/>
  <c r="R53" i="5"/>
  <c r="R52" i="5"/>
  <c r="R51" i="5"/>
  <c r="R50" i="5"/>
  <c r="R49" i="5"/>
  <c r="R48" i="5"/>
  <c r="R47" i="5"/>
  <c r="R46" i="5"/>
  <c r="R45" i="5"/>
  <c r="R44" i="5"/>
  <c r="R43" i="5"/>
  <c r="R42" i="5"/>
  <c r="R41" i="5"/>
  <c r="R40" i="5"/>
  <c r="R39" i="5"/>
  <c r="R38" i="5"/>
  <c r="R37" i="5"/>
  <c r="R36" i="5"/>
  <c r="R35" i="5"/>
  <c r="R34" i="5"/>
  <c r="S31" i="5"/>
  <c r="T30" i="5"/>
  <c r="T29" i="5"/>
  <c r="T28" i="5"/>
  <c r="T27" i="5"/>
  <c r="T26" i="5"/>
  <c r="T25" i="5"/>
  <c r="T24" i="5"/>
  <c r="T20" i="5"/>
  <c r="T19" i="5"/>
  <c r="T18" i="5"/>
  <c r="T17" i="5"/>
  <c r="T16" i="5"/>
  <c r="T15" i="5"/>
  <c r="T14" i="5"/>
  <c r="T13" i="5"/>
  <c r="T12" i="5"/>
  <c r="Y12" i="5" s="1"/>
  <c r="T11" i="5"/>
  <c r="T10" i="5"/>
  <c r="T9" i="5"/>
  <c r="Y9" i="5" s="1"/>
  <c r="T8" i="5"/>
  <c r="Y8" i="5" s="1"/>
  <c r="Q31" i="5"/>
  <c r="R30" i="5"/>
  <c r="R29" i="5"/>
  <c r="R28" i="5"/>
  <c r="R27" i="5"/>
  <c r="R26" i="5"/>
  <c r="R25" i="5"/>
  <c r="R24" i="5"/>
  <c r="R20" i="5"/>
  <c r="R19" i="5"/>
  <c r="R18" i="5"/>
  <c r="R17" i="5"/>
  <c r="R16" i="5"/>
  <c r="R15" i="5"/>
  <c r="R14" i="5"/>
  <c r="R13" i="5"/>
  <c r="R12" i="5"/>
  <c r="R11" i="5"/>
  <c r="R10" i="5"/>
  <c r="R9" i="5"/>
  <c r="Q291" i="2"/>
  <c r="P291" i="2"/>
  <c r="Q291" i="3"/>
  <c r="P291" i="3"/>
  <c r="P291" i="4"/>
  <c r="T288" i="4"/>
  <c r="T287" i="4"/>
  <c r="T286" i="4"/>
  <c r="T285" i="4"/>
  <c r="T284" i="4"/>
  <c r="T283" i="4"/>
  <c r="T282" i="4"/>
  <c r="T281" i="4"/>
  <c r="T280" i="4"/>
  <c r="T279" i="4"/>
  <c r="T278" i="4"/>
  <c r="T277" i="4"/>
  <c r="T276" i="4"/>
  <c r="T275" i="4"/>
  <c r="T274" i="4"/>
  <c r="T273" i="4"/>
  <c r="T272" i="4"/>
  <c r="T271" i="4"/>
  <c r="T270" i="4"/>
  <c r="T269" i="4"/>
  <c r="T268" i="4"/>
  <c r="T267" i="4"/>
  <c r="T266" i="4"/>
  <c r="T265" i="4"/>
  <c r="T264" i="4"/>
  <c r="T263" i="4"/>
  <c r="T262" i="4"/>
  <c r="T261" i="4"/>
  <c r="T260" i="4"/>
  <c r="T259" i="4"/>
  <c r="T258" i="4"/>
  <c r="T257" i="4"/>
  <c r="T256" i="4"/>
  <c r="T255" i="4"/>
  <c r="T254" i="4"/>
  <c r="T253" i="4"/>
  <c r="T252" i="4"/>
  <c r="T251" i="4"/>
  <c r="T250" i="4"/>
  <c r="T249" i="4"/>
  <c r="T248" i="4"/>
  <c r="T247" i="4"/>
  <c r="T246" i="4"/>
  <c r="T245" i="4"/>
  <c r="Y245" i="4" s="1"/>
  <c r="T244" i="4"/>
  <c r="T243" i="4"/>
  <c r="T242" i="4"/>
  <c r="T241" i="4"/>
  <c r="T240" i="4"/>
  <c r="T239" i="4"/>
  <c r="T238" i="4"/>
  <c r="T237" i="4"/>
  <c r="T236" i="4"/>
  <c r="T235" i="4"/>
  <c r="T234" i="4"/>
  <c r="T233" i="4"/>
  <c r="T232" i="4"/>
  <c r="T231" i="4"/>
  <c r="T230" i="4"/>
  <c r="T229" i="4"/>
  <c r="T228" i="4"/>
  <c r="T227" i="4"/>
  <c r="T226" i="4"/>
  <c r="T225" i="4"/>
  <c r="T224" i="4"/>
  <c r="T223" i="4"/>
  <c r="T222" i="4"/>
  <c r="T221" i="4"/>
  <c r="T220" i="4"/>
  <c r="T219" i="4"/>
  <c r="T218" i="4"/>
  <c r="T217" i="4"/>
  <c r="T216" i="4"/>
  <c r="Y216" i="4" s="1"/>
  <c r="T215" i="4"/>
  <c r="S289" i="4"/>
  <c r="Q289" i="4"/>
  <c r="R288" i="4"/>
  <c r="R287" i="4"/>
  <c r="R286" i="4"/>
  <c r="R285" i="4"/>
  <c r="R284" i="4"/>
  <c r="R283" i="4"/>
  <c r="R282" i="4"/>
  <c r="R281" i="4"/>
  <c r="R280" i="4"/>
  <c r="R279" i="4"/>
  <c r="R278" i="4"/>
  <c r="R277" i="4"/>
  <c r="R276" i="4"/>
  <c r="R275" i="4"/>
  <c r="R274" i="4"/>
  <c r="R273" i="4"/>
  <c r="R272" i="4"/>
  <c r="R271" i="4"/>
  <c r="R270" i="4"/>
  <c r="R269" i="4"/>
  <c r="R268" i="4"/>
  <c r="R267" i="4"/>
  <c r="R266" i="4"/>
  <c r="R265" i="4"/>
  <c r="R264" i="4"/>
  <c r="R263" i="4"/>
  <c r="R262" i="4"/>
  <c r="R261" i="4"/>
  <c r="R260" i="4"/>
  <c r="R259" i="4"/>
  <c r="R258" i="4"/>
  <c r="R257" i="4"/>
  <c r="R256" i="4"/>
  <c r="R255" i="4"/>
  <c r="R254" i="4"/>
  <c r="R253" i="4"/>
  <c r="R252" i="4"/>
  <c r="R251" i="4"/>
  <c r="R250" i="4"/>
  <c r="R249" i="4"/>
  <c r="R248" i="4"/>
  <c r="R247" i="4"/>
  <c r="R246" i="4"/>
  <c r="R245" i="4"/>
  <c r="R244" i="4"/>
  <c r="R243" i="4"/>
  <c r="R242" i="4"/>
  <c r="R241" i="4"/>
  <c r="R240" i="4"/>
  <c r="R239" i="4"/>
  <c r="R238" i="4"/>
  <c r="R237" i="4"/>
  <c r="R236" i="4"/>
  <c r="R235" i="4"/>
  <c r="R234" i="4"/>
  <c r="R233" i="4"/>
  <c r="R232" i="4"/>
  <c r="R231" i="4"/>
  <c r="R230" i="4"/>
  <c r="R229" i="4"/>
  <c r="R228" i="4"/>
  <c r="R227" i="4"/>
  <c r="R226" i="4"/>
  <c r="R225" i="4"/>
  <c r="R224" i="4"/>
  <c r="R223" i="4"/>
  <c r="R222" i="4"/>
  <c r="R221" i="4"/>
  <c r="R220" i="4"/>
  <c r="R219" i="4"/>
  <c r="R218" i="4"/>
  <c r="R217" i="4"/>
  <c r="R216" i="4"/>
  <c r="R215" i="4"/>
  <c r="P212" i="4"/>
  <c r="T34" i="4"/>
  <c r="T137" i="4"/>
  <c r="T136" i="4"/>
  <c r="T135" i="4"/>
  <c r="T134" i="4"/>
  <c r="T133" i="4"/>
  <c r="T132" i="4"/>
  <c r="T131" i="4"/>
  <c r="T130" i="4"/>
  <c r="T129" i="4"/>
  <c r="T128" i="4"/>
  <c r="T127" i="4"/>
  <c r="T126" i="4"/>
  <c r="T125" i="4"/>
  <c r="T124" i="4"/>
  <c r="T123" i="4"/>
  <c r="T122" i="4"/>
  <c r="T121" i="4"/>
  <c r="T120" i="4"/>
  <c r="T119" i="4"/>
  <c r="T118" i="4"/>
  <c r="T117" i="4"/>
  <c r="T116" i="4"/>
  <c r="T115" i="4"/>
  <c r="T114" i="4"/>
  <c r="T113" i="4"/>
  <c r="T112" i="4"/>
  <c r="T111" i="4"/>
  <c r="T110" i="4"/>
  <c r="T109" i="4"/>
  <c r="T108" i="4"/>
  <c r="Y108" i="4" s="1"/>
  <c r="T107" i="4"/>
  <c r="T106" i="4"/>
  <c r="T105" i="4"/>
  <c r="T104" i="4"/>
  <c r="T103" i="4"/>
  <c r="T102" i="4"/>
  <c r="T101" i="4"/>
  <c r="T100" i="4"/>
  <c r="T99" i="4"/>
  <c r="T98" i="4"/>
  <c r="T97" i="4"/>
  <c r="T96" i="4"/>
  <c r="T95" i="4"/>
  <c r="T94" i="4"/>
  <c r="T93" i="4"/>
  <c r="T92" i="4"/>
  <c r="Y92" i="4" s="1"/>
  <c r="T91" i="4"/>
  <c r="T90" i="4"/>
  <c r="T89" i="4"/>
  <c r="T88" i="4"/>
  <c r="T87" i="4"/>
  <c r="T86" i="4"/>
  <c r="T85" i="4"/>
  <c r="T84" i="4"/>
  <c r="T83" i="4"/>
  <c r="T82" i="4"/>
  <c r="T81" i="4"/>
  <c r="T80" i="4"/>
  <c r="T79" i="4"/>
  <c r="T78" i="4"/>
  <c r="T77" i="4"/>
  <c r="T76" i="4"/>
  <c r="Y76" i="4" s="1"/>
  <c r="T75" i="4"/>
  <c r="T74" i="4"/>
  <c r="T73" i="4"/>
  <c r="Y73" i="4" s="1"/>
  <c r="T72" i="4"/>
  <c r="T71" i="4"/>
  <c r="T70" i="4"/>
  <c r="T69" i="4"/>
  <c r="T68" i="4"/>
  <c r="T67" i="4"/>
  <c r="T66" i="4"/>
  <c r="T65" i="4"/>
  <c r="T64" i="4"/>
  <c r="T63" i="4"/>
  <c r="T62" i="4"/>
  <c r="T61" i="4"/>
  <c r="T60" i="4"/>
  <c r="T59" i="4"/>
  <c r="T58" i="4"/>
  <c r="T57" i="4"/>
  <c r="T56" i="4"/>
  <c r="T55" i="4"/>
  <c r="T54" i="4"/>
  <c r="T53" i="4"/>
  <c r="T52" i="4"/>
  <c r="Y52" i="4" s="1"/>
  <c r="T51" i="4"/>
  <c r="T50" i="4"/>
  <c r="T49" i="4"/>
  <c r="T48" i="4"/>
  <c r="T47" i="4"/>
  <c r="T46" i="4"/>
  <c r="T45" i="4"/>
  <c r="T44" i="4"/>
  <c r="T43" i="4"/>
  <c r="T42" i="4"/>
  <c r="T41" i="4"/>
  <c r="T40" i="4"/>
  <c r="T39" i="4"/>
  <c r="Y39" i="4" s="1"/>
  <c r="T38" i="4"/>
  <c r="T37" i="4"/>
  <c r="T36" i="4"/>
  <c r="T35" i="4"/>
  <c r="S138" i="4"/>
  <c r="Q138" i="4"/>
  <c r="R137" i="4"/>
  <c r="R110" i="4"/>
  <c r="R109" i="4"/>
  <c r="R108" i="4"/>
  <c r="R107" i="4"/>
  <c r="R106" i="4"/>
  <c r="R105" i="4"/>
  <c r="R104" i="4"/>
  <c r="R103" i="4"/>
  <c r="R102" i="4"/>
  <c r="R101" i="4"/>
  <c r="R100" i="4"/>
  <c r="R99" i="4"/>
  <c r="R98" i="4"/>
  <c r="R97" i="4"/>
  <c r="R96" i="4"/>
  <c r="R95" i="4"/>
  <c r="R94" i="4"/>
  <c r="R93" i="4"/>
  <c r="R92" i="4"/>
  <c r="R91" i="4"/>
  <c r="R90" i="4"/>
  <c r="R89" i="4"/>
  <c r="R88" i="4"/>
  <c r="R87" i="4"/>
  <c r="R86" i="4"/>
  <c r="R85" i="4"/>
  <c r="R84" i="4"/>
  <c r="R83" i="4"/>
  <c r="R82" i="4"/>
  <c r="R81" i="4"/>
  <c r="R80" i="4"/>
  <c r="R79" i="4"/>
  <c r="R78" i="4"/>
  <c r="R77" i="4"/>
  <c r="R76" i="4"/>
  <c r="R75" i="4"/>
  <c r="R74" i="4"/>
  <c r="R73" i="4"/>
  <c r="R72" i="4"/>
  <c r="R71" i="4"/>
  <c r="R70" i="4"/>
  <c r="R69" i="4"/>
  <c r="R68" i="4"/>
  <c r="R67" i="4"/>
  <c r="R66" i="4"/>
  <c r="R65" i="4"/>
  <c r="R64" i="4"/>
  <c r="R63" i="4"/>
  <c r="R62" i="4"/>
  <c r="R61" i="4"/>
  <c r="R60" i="4"/>
  <c r="R59" i="4"/>
  <c r="R58" i="4"/>
  <c r="R57" i="4"/>
  <c r="R56" i="4"/>
  <c r="R55" i="4"/>
  <c r="R54" i="4"/>
  <c r="R53" i="4"/>
  <c r="R52" i="4"/>
  <c r="R51" i="4"/>
  <c r="R50" i="4"/>
  <c r="R49" i="4"/>
  <c r="R48" i="4"/>
  <c r="R47" i="4"/>
  <c r="R46" i="4"/>
  <c r="R45" i="4"/>
  <c r="R44" i="4"/>
  <c r="R43" i="4"/>
  <c r="R42" i="4"/>
  <c r="R41" i="4"/>
  <c r="R40" i="4"/>
  <c r="R39" i="4"/>
  <c r="R38" i="4"/>
  <c r="R37" i="4"/>
  <c r="R36" i="4"/>
  <c r="R35" i="4"/>
  <c r="R34" i="4"/>
  <c r="S31" i="4"/>
  <c r="T30" i="4"/>
  <c r="T25" i="4"/>
  <c r="T24" i="4"/>
  <c r="T23" i="4"/>
  <c r="T22" i="4"/>
  <c r="T21" i="4"/>
  <c r="T20" i="4"/>
  <c r="T19" i="4"/>
  <c r="T18" i="4"/>
  <c r="T17" i="4"/>
  <c r="Y17" i="4" s="1"/>
  <c r="T16" i="4"/>
  <c r="Y16" i="4" s="1"/>
  <c r="T15" i="4"/>
  <c r="T14" i="4"/>
  <c r="Y14" i="4" s="1"/>
  <c r="T13" i="4"/>
  <c r="T12" i="4"/>
  <c r="T11" i="4"/>
  <c r="T9" i="4"/>
  <c r="T8" i="4"/>
  <c r="Y8" i="4" s="1"/>
  <c r="Q31" i="4"/>
  <c r="R30" i="4"/>
  <c r="R25" i="4"/>
  <c r="R24" i="4"/>
  <c r="R23" i="4"/>
  <c r="R22" i="4"/>
  <c r="R21" i="4"/>
  <c r="R20" i="4"/>
  <c r="R19" i="4"/>
  <c r="R18" i="4"/>
  <c r="R17" i="4"/>
  <c r="R16" i="4"/>
  <c r="R15" i="4"/>
  <c r="R14" i="4"/>
  <c r="R13" i="4"/>
  <c r="R12" i="4"/>
  <c r="R11" i="4"/>
  <c r="R9" i="4"/>
  <c r="R261" i="3"/>
  <c r="R289" i="3" s="1"/>
  <c r="S289" i="3"/>
  <c r="T289" i="3"/>
  <c r="T261" i="3"/>
  <c r="S261" i="1" s="1"/>
  <c r="T209" i="3"/>
  <c r="Y209" i="3" s="1"/>
  <c r="T210" i="3"/>
  <c r="S210" i="3"/>
  <c r="R210" i="3"/>
  <c r="R209" i="3"/>
  <c r="T137" i="3"/>
  <c r="Y137" i="3" s="1"/>
  <c r="T117" i="3"/>
  <c r="T116" i="3"/>
  <c r="T115" i="3"/>
  <c r="T114" i="3"/>
  <c r="T113" i="3"/>
  <c r="T112" i="3"/>
  <c r="T111" i="3"/>
  <c r="T110" i="3"/>
  <c r="T109" i="3"/>
  <c r="T108" i="3"/>
  <c r="T107" i="3"/>
  <c r="T106" i="3"/>
  <c r="T105" i="3"/>
  <c r="T104" i="3"/>
  <c r="T103" i="3"/>
  <c r="T102" i="3"/>
  <c r="T101" i="3"/>
  <c r="T100" i="3"/>
  <c r="T99" i="3"/>
  <c r="T98" i="3"/>
  <c r="T97" i="3"/>
  <c r="T96" i="3"/>
  <c r="T95" i="3"/>
  <c r="T94" i="3"/>
  <c r="T93" i="3"/>
  <c r="T92" i="3"/>
  <c r="T91" i="3"/>
  <c r="T90" i="3"/>
  <c r="T89" i="3"/>
  <c r="T88" i="3"/>
  <c r="T87" i="3"/>
  <c r="T86" i="3"/>
  <c r="T85" i="3"/>
  <c r="T84" i="3"/>
  <c r="T83" i="3"/>
  <c r="T82" i="3"/>
  <c r="T81" i="3"/>
  <c r="Y81" i="3" s="1"/>
  <c r="T80" i="3"/>
  <c r="T79" i="3"/>
  <c r="T78" i="3"/>
  <c r="T77" i="3"/>
  <c r="T76" i="3"/>
  <c r="T75" i="3"/>
  <c r="T74" i="3"/>
  <c r="T73" i="3"/>
  <c r="T72" i="3"/>
  <c r="T71" i="3"/>
  <c r="T70" i="3"/>
  <c r="T69" i="3"/>
  <c r="T68" i="3"/>
  <c r="T67" i="3"/>
  <c r="T66" i="3"/>
  <c r="T65" i="3"/>
  <c r="T64" i="3"/>
  <c r="T63" i="3"/>
  <c r="T62" i="3"/>
  <c r="T61" i="3"/>
  <c r="T60" i="3"/>
  <c r="T59" i="3"/>
  <c r="T58" i="3"/>
  <c r="T57" i="3"/>
  <c r="T56" i="3"/>
  <c r="T55" i="3"/>
  <c r="T54" i="3"/>
  <c r="T53" i="3"/>
  <c r="T52" i="3"/>
  <c r="T51" i="3"/>
  <c r="T50" i="3"/>
  <c r="T49" i="3"/>
  <c r="T48" i="3"/>
  <c r="T47" i="3"/>
  <c r="T46" i="3"/>
  <c r="T45" i="3"/>
  <c r="Y45" i="3" s="1"/>
  <c r="T44" i="3"/>
  <c r="T43" i="3"/>
  <c r="T42" i="3"/>
  <c r="T41" i="3"/>
  <c r="T40" i="3"/>
  <c r="T39" i="3"/>
  <c r="T38" i="3"/>
  <c r="T37" i="3"/>
  <c r="T34" i="3"/>
  <c r="S138" i="3"/>
  <c r="R137" i="3"/>
  <c r="R117" i="3"/>
  <c r="Q117" i="1" s="1"/>
  <c r="R116" i="3"/>
  <c r="R115" i="3"/>
  <c r="R114" i="3"/>
  <c r="R113" i="3"/>
  <c r="R112" i="3"/>
  <c r="R111" i="3"/>
  <c r="R110" i="3"/>
  <c r="R109" i="3"/>
  <c r="R108" i="3"/>
  <c r="R107" i="3"/>
  <c r="R106" i="3"/>
  <c r="R105" i="3"/>
  <c r="R104" i="3"/>
  <c r="R103" i="3"/>
  <c r="R102" i="3"/>
  <c r="R101" i="3"/>
  <c r="R100" i="3"/>
  <c r="R99" i="3"/>
  <c r="R98" i="3"/>
  <c r="R97" i="3"/>
  <c r="R96" i="3"/>
  <c r="R95" i="3"/>
  <c r="R94" i="3"/>
  <c r="R93" i="3"/>
  <c r="R92" i="3"/>
  <c r="R91" i="3"/>
  <c r="R90" i="3"/>
  <c r="R89" i="3"/>
  <c r="R88" i="3"/>
  <c r="R87" i="3"/>
  <c r="R86" i="3"/>
  <c r="R85" i="3"/>
  <c r="R84" i="3"/>
  <c r="R83" i="3"/>
  <c r="R82" i="3"/>
  <c r="R81" i="3"/>
  <c r="R80" i="3"/>
  <c r="R79" i="3"/>
  <c r="R78" i="3"/>
  <c r="R77" i="3"/>
  <c r="R76" i="3"/>
  <c r="R75" i="3"/>
  <c r="R74" i="3"/>
  <c r="R73" i="3"/>
  <c r="R72" i="3"/>
  <c r="R71" i="3"/>
  <c r="R70" i="3"/>
  <c r="R69" i="3"/>
  <c r="R68" i="3"/>
  <c r="R67" i="3"/>
  <c r="R66" i="3"/>
  <c r="R65" i="3"/>
  <c r="R64" i="3"/>
  <c r="R63" i="3"/>
  <c r="R62" i="3"/>
  <c r="R61" i="3"/>
  <c r="R60" i="3"/>
  <c r="R59" i="3"/>
  <c r="R58" i="3"/>
  <c r="R57" i="3"/>
  <c r="R56" i="3"/>
  <c r="R55" i="3"/>
  <c r="R54" i="3"/>
  <c r="R53" i="3"/>
  <c r="R52" i="3"/>
  <c r="R51" i="3"/>
  <c r="R50" i="3"/>
  <c r="R49" i="3"/>
  <c r="R48" i="3"/>
  <c r="R47" i="3"/>
  <c r="R46" i="3"/>
  <c r="R45" i="3"/>
  <c r="R44" i="3"/>
  <c r="R43" i="3"/>
  <c r="R42" i="3"/>
  <c r="R41" i="3"/>
  <c r="R40" i="3"/>
  <c r="R39" i="3"/>
  <c r="R38" i="3"/>
  <c r="R37" i="3"/>
  <c r="R34" i="3"/>
  <c r="S31" i="3"/>
  <c r="T30" i="3"/>
  <c r="T25" i="3"/>
  <c r="T24" i="3"/>
  <c r="T23" i="3"/>
  <c r="T22" i="3"/>
  <c r="T21" i="3"/>
  <c r="T20" i="3"/>
  <c r="T19" i="3"/>
  <c r="T18" i="3"/>
  <c r="T17" i="3"/>
  <c r="T16" i="3"/>
  <c r="Y16" i="3" s="1"/>
  <c r="T15" i="3"/>
  <c r="T14" i="3"/>
  <c r="T13" i="3"/>
  <c r="T12" i="3"/>
  <c r="T11" i="3"/>
  <c r="T9" i="3"/>
  <c r="T8" i="3"/>
  <c r="R30" i="3"/>
  <c r="R25" i="3"/>
  <c r="R24" i="3"/>
  <c r="R23" i="3"/>
  <c r="R22" i="3"/>
  <c r="R21" i="3"/>
  <c r="R20" i="3"/>
  <c r="R19" i="3"/>
  <c r="R18" i="3"/>
  <c r="R17" i="3"/>
  <c r="R16" i="3"/>
  <c r="R15" i="3"/>
  <c r="R14" i="3"/>
  <c r="R13" i="3"/>
  <c r="R12" i="3"/>
  <c r="R11" i="3"/>
  <c r="R9" i="3"/>
  <c r="T289" i="2"/>
  <c r="S289" i="2"/>
  <c r="T225" i="2"/>
  <c r="S138" i="2"/>
  <c r="T137" i="2"/>
  <c r="T132" i="2"/>
  <c r="T131" i="2"/>
  <c r="T130" i="2"/>
  <c r="T129" i="2"/>
  <c r="T128" i="2"/>
  <c r="T127" i="2"/>
  <c r="T126" i="2"/>
  <c r="T125" i="2"/>
  <c r="T124" i="2"/>
  <c r="T123" i="2"/>
  <c r="T122" i="2"/>
  <c r="T121" i="2"/>
  <c r="T120" i="2"/>
  <c r="T119" i="2"/>
  <c r="T118" i="2"/>
  <c r="T117" i="2"/>
  <c r="T116" i="2"/>
  <c r="T115" i="2"/>
  <c r="T114" i="2"/>
  <c r="T113" i="2"/>
  <c r="T112" i="2"/>
  <c r="T111" i="2"/>
  <c r="T34" i="2"/>
  <c r="S31" i="2"/>
  <c r="T30" i="2"/>
  <c r="T15" i="2"/>
  <c r="T14" i="2"/>
  <c r="T8" i="2"/>
  <c r="R289" i="2"/>
  <c r="R225" i="2"/>
  <c r="R137" i="2"/>
  <c r="R132" i="2"/>
  <c r="R131" i="2"/>
  <c r="R130" i="2"/>
  <c r="R129" i="2"/>
  <c r="R128" i="2"/>
  <c r="R127" i="2"/>
  <c r="R126" i="2"/>
  <c r="R125" i="2"/>
  <c r="R124" i="2"/>
  <c r="R123" i="2"/>
  <c r="R122" i="2"/>
  <c r="R121" i="2"/>
  <c r="R120" i="2"/>
  <c r="R119" i="2"/>
  <c r="R118" i="2"/>
  <c r="R117" i="2"/>
  <c r="R116" i="2"/>
  <c r="R115" i="2"/>
  <c r="R114" i="2"/>
  <c r="R113" i="2"/>
  <c r="R112" i="2"/>
  <c r="R111" i="2"/>
  <c r="R34" i="2"/>
  <c r="R30" i="2"/>
  <c r="R15" i="2"/>
  <c r="R14" i="2"/>
  <c r="R8" i="4"/>
  <c r="R8" i="5"/>
  <c r="R8" i="6"/>
  <c r="R8" i="7"/>
  <c r="R8" i="8"/>
  <c r="R8" i="2"/>
  <c r="S276" i="1" l="1"/>
  <c r="S166" i="1"/>
  <c r="Y166" i="6"/>
  <c r="Q210" i="1"/>
  <c r="S164" i="1"/>
  <c r="Y164" i="6"/>
  <c r="T210" i="6"/>
  <c r="S162" i="1"/>
  <c r="Y162" i="6"/>
  <c r="S163" i="1"/>
  <c r="E56" i="17" s="1"/>
  <c r="Y163" i="6"/>
  <c r="T289" i="8"/>
  <c r="S275" i="1"/>
  <c r="T289" i="5"/>
  <c r="Y117" i="3"/>
  <c r="S117" i="1"/>
  <c r="S165" i="1"/>
  <c r="Y165" i="6"/>
  <c r="R210" i="6"/>
  <c r="S60" i="1"/>
  <c r="Y60" i="6"/>
  <c r="S61" i="1"/>
  <c r="Y61" i="6"/>
  <c r="S57" i="1"/>
  <c r="Y57" i="6"/>
  <c r="S113" i="1"/>
  <c r="Y113" i="3"/>
  <c r="S75" i="1"/>
  <c r="Y75" i="8"/>
  <c r="S49" i="1"/>
  <c r="Y49" i="3"/>
  <c r="S78" i="1"/>
  <c r="Y78" i="3"/>
  <c r="Y94" i="7"/>
  <c r="S94" i="1"/>
  <c r="S18" i="1"/>
  <c r="W18" i="1" s="1"/>
  <c r="Y18" i="5"/>
  <c r="Q212" i="7"/>
  <c r="Q291" i="7" s="1"/>
  <c r="S212" i="8"/>
  <c r="S291" i="8" s="1"/>
  <c r="Y93" i="8"/>
  <c r="S93" i="1"/>
  <c r="Y100" i="8"/>
  <c r="S100" i="1"/>
  <c r="S176" i="1"/>
  <c r="Y176" i="8"/>
  <c r="S15" i="1"/>
  <c r="W15" i="1" s="1"/>
  <c r="Y15" i="7"/>
  <c r="S12" i="1"/>
  <c r="W12" i="1" s="1"/>
  <c r="Y12" i="7"/>
  <c r="T31" i="7"/>
  <c r="S212" i="7"/>
  <c r="S291" i="7" s="1"/>
  <c r="Y130" i="5"/>
  <c r="Y122" i="5"/>
  <c r="Y129" i="5"/>
  <c r="S41" i="1"/>
  <c r="Y41" i="5"/>
  <c r="T138" i="5"/>
  <c r="Y127" i="5"/>
  <c r="S212" i="5"/>
  <c r="S291" i="5" s="1"/>
  <c r="S118" i="1"/>
  <c r="Y118" i="5"/>
  <c r="Y123" i="5"/>
  <c r="S9" i="1"/>
  <c r="W9" i="1" s="1"/>
  <c r="Y9" i="4"/>
  <c r="S11" i="1"/>
  <c r="W11" i="1" s="1"/>
  <c r="Y11" i="4"/>
  <c r="S14" i="1"/>
  <c r="W14" i="1" s="1"/>
  <c r="Y14" i="3"/>
  <c r="S17" i="1"/>
  <c r="W17" i="1" s="1"/>
  <c r="Y17" i="6"/>
  <c r="S22" i="1"/>
  <c r="W22" i="1" s="1"/>
  <c r="Y22" i="6"/>
  <c r="S16" i="1"/>
  <c r="W16" i="1" s="1"/>
  <c r="Y16" i="6"/>
  <c r="S212" i="6"/>
  <c r="S291" i="6" s="1"/>
  <c r="S19" i="1"/>
  <c r="W19" i="1" s="1"/>
  <c r="S212" i="2"/>
  <c r="S291" i="2" s="1"/>
  <c r="S111" i="1"/>
  <c r="T138" i="2"/>
  <c r="Q8" i="1"/>
  <c r="Q31" i="1" s="1"/>
  <c r="S8" i="1"/>
  <c r="Y8" i="3"/>
  <c r="T31" i="2"/>
  <c r="S212" i="4"/>
  <c r="S291" i="4" s="1"/>
  <c r="T289" i="4"/>
  <c r="T138" i="4"/>
  <c r="S212" i="3"/>
  <c r="S291" i="3" s="1"/>
  <c r="T138" i="3"/>
  <c r="Y16" i="5"/>
  <c r="T210" i="7"/>
  <c r="Q212" i="6"/>
  <c r="Q291" i="6" s="1"/>
  <c r="R289" i="7"/>
  <c r="R289" i="8"/>
  <c r="Q212" i="8"/>
  <c r="Q291" i="8" s="1"/>
  <c r="R210" i="8"/>
  <c r="R210" i="7"/>
  <c r="R31" i="7"/>
  <c r="R210" i="5"/>
  <c r="R138" i="5"/>
  <c r="Q212" i="5"/>
  <c r="Q291" i="5" s="1"/>
  <c r="R153" i="5"/>
  <c r="R289" i="4"/>
  <c r="R138" i="4"/>
  <c r="Q212" i="4"/>
  <c r="Q291" i="4" s="1"/>
  <c r="R138" i="3"/>
  <c r="R138" i="2"/>
  <c r="R31" i="2"/>
  <c r="R31" i="8"/>
  <c r="R31" i="6"/>
  <c r="T31" i="6"/>
  <c r="R31" i="4"/>
  <c r="T31" i="4"/>
  <c r="R138" i="6"/>
  <c r="T138" i="6"/>
  <c r="T31" i="3"/>
  <c r="R31" i="3"/>
  <c r="T31" i="8"/>
  <c r="V240" i="4"/>
  <c r="U240" i="4"/>
  <c r="G25" i="16"/>
  <c r="Q369" i="11"/>
  <c r="P21" i="11"/>
  <c r="K21" i="11"/>
  <c r="I21" i="11"/>
  <c r="H21" i="11"/>
  <c r="F21" i="11"/>
  <c r="D21" i="11"/>
  <c r="O21" i="11" s="1"/>
  <c r="N354" i="11"/>
  <c r="K354" i="11"/>
  <c r="H354" i="11"/>
  <c r="F354" i="11"/>
  <c r="L354" i="11" s="1"/>
  <c r="E354" i="11"/>
  <c r="D354" i="11"/>
  <c r="P354" i="11" s="1"/>
  <c r="N165" i="11"/>
  <c r="D165" i="11"/>
  <c r="M165" i="11" s="1"/>
  <c r="N164" i="11"/>
  <c r="M164" i="11"/>
  <c r="K164" i="11"/>
  <c r="H164" i="11"/>
  <c r="F164" i="11"/>
  <c r="D164" i="11"/>
  <c r="P164" i="11" s="1"/>
  <c r="N163" i="11"/>
  <c r="M163" i="11"/>
  <c r="D163" i="11"/>
  <c r="K163" i="11" s="1"/>
  <c r="N198" i="11"/>
  <c r="M198" i="11"/>
  <c r="D198" i="11"/>
  <c r="P198" i="11" s="1"/>
  <c r="P278" i="11"/>
  <c r="K278" i="11"/>
  <c r="H278" i="11"/>
  <c r="F278" i="11"/>
  <c r="E278" i="11"/>
  <c r="D278" i="11"/>
  <c r="O278" i="11" s="1"/>
  <c r="P181" i="11"/>
  <c r="N181" i="11"/>
  <c r="M181" i="11"/>
  <c r="K181" i="11"/>
  <c r="H181" i="11"/>
  <c r="F181" i="11"/>
  <c r="E181" i="11"/>
  <c r="L181" i="11" s="1"/>
  <c r="D181" i="11"/>
  <c r="O181" i="11" s="1"/>
  <c r="P125" i="11"/>
  <c r="O125" i="11"/>
  <c r="K125" i="11"/>
  <c r="I125" i="11"/>
  <c r="H125" i="11"/>
  <c r="F125" i="11"/>
  <c r="E125" i="11"/>
  <c r="L125" i="11" s="1"/>
  <c r="D125" i="11"/>
  <c r="N125" i="11" s="1"/>
  <c r="S210" i="1" l="1"/>
  <c r="W210" i="1" s="1"/>
  <c r="E59" i="17"/>
  <c r="T212" i="6"/>
  <c r="T212" i="2"/>
  <c r="T291" i="2" s="1"/>
  <c r="S31" i="1"/>
  <c r="W31" i="1" s="1"/>
  <c r="W8" i="1"/>
  <c r="T212" i="4"/>
  <c r="T291" i="4" s="1"/>
  <c r="T212" i="3"/>
  <c r="T291" i="3" s="1"/>
  <c r="R212" i="4"/>
  <c r="R291" i="4" s="1"/>
  <c r="R212" i="3"/>
  <c r="R291" i="3" s="1"/>
  <c r="R212" i="2"/>
  <c r="R291" i="2" s="1"/>
  <c r="R212" i="6"/>
  <c r="M21" i="11"/>
  <c r="N21" i="11"/>
  <c r="E21" i="11"/>
  <c r="L21" i="11" s="1"/>
  <c r="Q21" i="11" s="1"/>
  <c r="Q354" i="11"/>
  <c r="M354" i="11"/>
  <c r="O354" i="11"/>
  <c r="O165" i="11"/>
  <c r="E165" i="11"/>
  <c r="L165" i="11" s="1"/>
  <c r="Q165" i="11" s="1"/>
  <c r="P165" i="11"/>
  <c r="O163" i="11"/>
  <c r="F165" i="11"/>
  <c r="E163" i="11"/>
  <c r="P163" i="11"/>
  <c r="H165" i="11"/>
  <c r="F163" i="11"/>
  <c r="K165" i="11"/>
  <c r="H163" i="11"/>
  <c r="O164" i="11"/>
  <c r="E164" i="11"/>
  <c r="L164" i="11" s="1"/>
  <c r="Q164" i="11" s="1"/>
  <c r="F198" i="11"/>
  <c r="H198" i="11"/>
  <c r="K198" i="11"/>
  <c r="L198" i="11"/>
  <c r="Q198" i="11" s="1"/>
  <c r="O198" i="11"/>
  <c r="E198" i="11"/>
  <c r="L278" i="11"/>
  <c r="M278" i="11"/>
  <c r="N278" i="11"/>
  <c r="Q181" i="11"/>
  <c r="M125" i="11"/>
  <c r="Q125" i="11" s="1"/>
  <c r="Q335" i="11"/>
  <c r="P335" i="11"/>
  <c r="O335" i="11"/>
  <c r="N335" i="11"/>
  <c r="M335" i="11"/>
  <c r="L335" i="11"/>
  <c r="K335" i="11"/>
  <c r="J335" i="11"/>
  <c r="I335" i="11"/>
  <c r="H335" i="11"/>
  <c r="G335" i="11"/>
  <c r="F335" i="11"/>
  <c r="E335" i="11"/>
  <c r="Q334" i="11"/>
  <c r="P334" i="11"/>
  <c r="O334" i="11"/>
  <c r="N334" i="11"/>
  <c r="M334" i="11"/>
  <c r="L334" i="11"/>
  <c r="K334" i="11"/>
  <c r="J334" i="11"/>
  <c r="I334" i="11"/>
  <c r="H334" i="11"/>
  <c r="G334" i="11"/>
  <c r="F334" i="11"/>
  <c r="E334" i="11"/>
  <c r="D335" i="11"/>
  <c r="D334" i="11"/>
  <c r="G73" i="11"/>
  <c r="D286" i="11"/>
  <c r="D285" i="11"/>
  <c r="D284" i="11"/>
  <c r="D283" i="11"/>
  <c r="D282" i="11"/>
  <c r="D281" i="11"/>
  <c r="D280" i="11"/>
  <c r="D279" i="11"/>
  <c r="D220" i="11"/>
  <c r="D192" i="11"/>
  <c r="D126" i="11"/>
  <c r="D71" i="11"/>
  <c r="D70" i="11"/>
  <c r="D69" i="11"/>
  <c r="D68" i="11"/>
  <c r="D67" i="11"/>
  <c r="D9" i="11"/>
  <c r="H49" i="17" l="1"/>
  <c r="E62" i="17" s="1"/>
  <c r="C13" i="12"/>
  <c r="C7" i="12"/>
  <c r="H41" i="17"/>
  <c r="L163" i="11"/>
  <c r="Q163" i="11" s="1"/>
  <c r="Q278" i="11"/>
  <c r="O146" i="7"/>
  <c r="O163" i="7"/>
  <c r="M209" i="4" l="1"/>
  <c r="M28" i="1" l="1"/>
  <c r="M27" i="1"/>
  <c r="M26" i="1"/>
  <c r="M25" i="1"/>
  <c r="M24" i="1"/>
  <c r="M23" i="1"/>
  <c r="M22" i="1"/>
  <c r="M21" i="1"/>
  <c r="M20" i="1"/>
  <c r="M19" i="1"/>
  <c r="M18" i="1"/>
  <c r="M17" i="1"/>
  <c r="M16" i="1"/>
  <c r="M15" i="1"/>
  <c r="M14" i="1"/>
  <c r="M13" i="1"/>
  <c r="M12" i="1"/>
  <c r="M11" i="1"/>
  <c r="M10" i="1"/>
  <c r="M9" i="1"/>
  <c r="M8" i="1"/>
  <c r="F24" i="20" l="1"/>
  <c r="F23" i="20"/>
  <c r="F21" i="20"/>
  <c r="F19" i="20"/>
  <c r="F18" i="20"/>
  <c r="N31" i="2"/>
  <c r="O241" i="7"/>
  <c r="O115" i="3"/>
  <c r="O117" i="3"/>
  <c r="O100" i="8"/>
  <c r="O81" i="3"/>
  <c r="O142" i="5"/>
  <c r="O182" i="5"/>
  <c r="O171" i="5"/>
  <c r="O164" i="5"/>
  <c r="A48" i="6" l="1"/>
  <c r="A168" i="6"/>
  <c r="A166" i="6"/>
  <c r="A162" i="6"/>
  <c r="O114" i="6"/>
  <c r="O24" i="8"/>
  <c r="O17" i="8"/>
  <c r="O24" i="7"/>
  <c r="O18" i="7"/>
  <c r="O17" i="7"/>
  <c r="O24" i="6"/>
  <c r="O22" i="6"/>
  <c r="O18" i="6"/>
  <c r="O17" i="6"/>
  <c r="O28" i="5"/>
  <c r="O24" i="5"/>
  <c r="O18" i="5"/>
  <c r="O17" i="5"/>
  <c r="O25" i="4"/>
  <c r="O24" i="4"/>
  <c r="O17" i="4"/>
  <c r="O30" i="3"/>
  <c r="N281" i="8"/>
  <c r="N280" i="8"/>
  <c r="N279" i="8"/>
  <c r="N278" i="8"/>
  <c r="N277" i="8"/>
  <c r="N276" i="8"/>
  <c r="N275" i="8"/>
  <c r="N274" i="8"/>
  <c r="N273" i="8"/>
  <c r="N272" i="8"/>
  <c r="N271" i="8"/>
  <c r="N270" i="8"/>
  <c r="N269" i="8"/>
  <c r="N268" i="8"/>
  <c r="N267" i="8"/>
  <c r="N266" i="8"/>
  <c r="N265" i="8"/>
  <c r="N264" i="8"/>
  <c r="N263" i="8"/>
  <c r="N262" i="8"/>
  <c r="N261" i="8"/>
  <c r="N260" i="8"/>
  <c r="N259" i="8"/>
  <c r="N258" i="8"/>
  <c r="N257" i="8"/>
  <c r="N256" i="8"/>
  <c r="N255" i="8"/>
  <c r="N254" i="8"/>
  <c r="N253" i="8"/>
  <c r="N252" i="8"/>
  <c r="N251" i="8"/>
  <c r="N250" i="8"/>
  <c r="N249" i="8"/>
  <c r="N248" i="8"/>
  <c r="N247" i="8"/>
  <c r="N246" i="8"/>
  <c r="N245" i="8"/>
  <c r="N244" i="8"/>
  <c r="N243" i="8"/>
  <c r="N242" i="8"/>
  <c r="N217" i="8"/>
  <c r="N215" i="8"/>
  <c r="N119" i="8"/>
  <c r="N118" i="8"/>
  <c r="N117" i="8"/>
  <c r="N116" i="8"/>
  <c r="N115" i="8"/>
  <c r="N114" i="8"/>
  <c r="N113" i="8"/>
  <c r="N112" i="8"/>
  <c r="N111" i="8"/>
  <c r="N110" i="8"/>
  <c r="N109" i="8"/>
  <c r="N108" i="8"/>
  <c r="N107" i="8"/>
  <c r="N106" i="8"/>
  <c r="N105" i="8"/>
  <c r="N104" i="8"/>
  <c r="N103" i="8"/>
  <c r="N102" i="8"/>
  <c r="N101" i="8"/>
  <c r="N100" i="8"/>
  <c r="N99" i="8"/>
  <c r="N98" i="8"/>
  <c r="N97" i="8"/>
  <c r="N96" i="8"/>
  <c r="N95" i="8"/>
  <c r="N94" i="8"/>
  <c r="N93" i="8"/>
  <c r="N92" i="8"/>
  <c r="N91" i="8"/>
  <c r="N90" i="8"/>
  <c r="N89" i="8"/>
  <c r="N88" i="8"/>
  <c r="N87" i="8"/>
  <c r="N86" i="8"/>
  <c r="N85" i="8"/>
  <c r="N84" i="8"/>
  <c r="N83" i="8"/>
  <c r="N82" i="8"/>
  <c r="N81" i="8"/>
  <c r="N80" i="8"/>
  <c r="N79" i="8"/>
  <c r="N78" i="8"/>
  <c r="N77" i="8"/>
  <c r="N76" i="8"/>
  <c r="N75" i="8"/>
  <c r="N73" i="8"/>
  <c r="N34" i="8"/>
  <c r="N25" i="8"/>
  <c r="N24" i="8"/>
  <c r="N23" i="8"/>
  <c r="N22" i="8"/>
  <c r="N21" i="8"/>
  <c r="N20" i="8"/>
  <c r="N19" i="8"/>
  <c r="N18" i="8"/>
  <c r="N17" i="8"/>
  <c r="N16" i="8"/>
  <c r="N15" i="8"/>
  <c r="N14" i="8"/>
  <c r="N13" i="8"/>
  <c r="N12" i="8"/>
  <c r="N11" i="8"/>
  <c r="N9" i="8"/>
  <c r="N8" i="8"/>
  <c r="N282" i="7"/>
  <c r="N281" i="7"/>
  <c r="N280" i="7"/>
  <c r="N279" i="7"/>
  <c r="N278" i="7"/>
  <c r="N277" i="7"/>
  <c r="N276" i="7"/>
  <c r="N275" i="7"/>
  <c r="N274" i="7"/>
  <c r="N273" i="7"/>
  <c r="N272" i="7"/>
  <c r="N271" i="7"/>
  <c r="N270" i="7"/>
  <c r="N269" i="7"/>
  <c r="N268" i="7"/>
  <c r="N267" i="7"/>
  <c r="N266" i="7"/>
  <c r="N265" i="7"/>
  <c r="N264" i="7"/>
  <c r="N263" i="7"/>
  <c r="N262" i="7"/>
  <c r="N261" i="7"/>
  <c r="N260" i="7"/>
  <c r="N259" i="7"/>
  <c r="N258" i="7"/>
  <c r="N257" i="7"/>
  <c r="N256" i="7"/>
  <c r="N255" i="7"/>
  <c r="N254" i="7"/>
  <c r="N253" i="7"/>
  <c r="N252" i="7"/>
  <c r="N251" i="7"/>
  <c r="N250" i="7"/>
  <c r="N249" i="7"/>
  <c r="N248" i="7"/>
  <c r="N247" i="7"/>
  <c r="N246" i="7"/>
  <c r="N245" i="7"/>
  <c r="N244" i="7"/>
  <c r="N243" i="7"/>
  <c r="N242" i="7"/>
  <c r="N241" i="7"/>
  <c r="N240" i="7"/>
  <c r="N239" i="7"/>
  <c r="N238" i="7"/>
  <c r="N237" i="7"/>
  <c r="N236" i="7"/>
  <c r="N235" i="7"/>
  <c r="N234" i="7"/>
  <c r="N233" i="7"/>
  <c r="N232" i="7"/>
  <c r="N231" i="7"/>
  <c r="N221" i="7"/>
  <c r="N215" i="7"/>
  <c r="N200" i="7"/>
  <c r="N199" i="7"/>
  <c r="N198" i="7"/>
  <c r="N197" i="7"/>
  <c r="N196" i="7"/>
  <c r="N195" i="7"/>
  <c r="N194" i="7"/>
  <c r="N193" i="7"/>
  <c r="N192" i="7"/>
  <c r="N191" i="7"/>
  <c r="N190" i="7"/>
  <c r="N189" i="7"/>
  <c r="N188" i="7"/>
  <c r="N187" i="7"/>
  <c r="N186" i="7"/>
  <c r="N185" i="7"/>
  <c r="N184" i="7"/>
  <c r="N183" i="7"/>
  <c r="N182" i="7"/>
  <c r="N181" i="7"/>
  <c r="N180" i="7"/>
  <c r="N179" i="7"/>
  <c r="N178" i="7"/>
  <c r="N177" i="7"/>
  <c r="N176" i="7"/>
  <c r="N175" i="7"/>
  <c r="N174" i="7"/>
  <c r="N173" i="7"/>
  <c r="N172" i="7"/>
  <c r="N171" i="7"/>
  <c r="N170" i="7"/>
  <c r="N169" i="7"/>
  <c r="N168" i="7"/>
  <c r="N167" i="7"/>
  <c r="N163" i="7"/>
  <c r="N161" i="7"/>
  <c r="N149" i="7"/>
  <c r="N148" i="7"/>
  <c r="N147" i="7"/>
  <c r="N146" i="7"/>
  <c r="N145" i="7"/>
  <c r="N141" i="7"/>
  <c r="N110" i="7"/>
  <c r="N109" i="7"/>
  <c r="N108" i="7"/>
  <c r="N107" i="7"/>
  <c r="N106" i="7"/>
  <c r="N105" i="7"/>
  <c r="N104" i="7"/>
  <c r="N103" i="7"/>
  <c r="N102" i="7"/>
  <c r="N101" i="7"/>
  <c r="N100" i="7"/>
  <c r="N99" i="7"/>
  <c r="N98" i="7"/>
  <c r="N97" i="7"/>
  <c r="N96" i="7"/>
  <c r="N95" i="7"/>
  <c r="N94" i="7"/>
  <c r="N93" i="7"/>
  <c r="N92" i="7"/>
  <c r="N91" i="7"/>
  <c r="N90" i="7"/>
  <c r="N89" i="7"/>
  <c r="N88" i="7"/>
  <c r="N87" i="7"/>
  <c r="N86" i="7"/>
  <c r="N85" i="7"/>
  <c r="N84" i="7"/>
  <c r="N83" i="7"/>
  <c r="N82" i="7"/>
  <c r="N81" i="7"/>
  <c r="N80" i="7"/>
  <c r="N79" i="7"/>
  <c r="N78" i="7"/>
  <c r="N77" i="7"/>
  <c r="N76" i="7"/>
  <c r="N75" i="7"/>
  <c r="N74" i="7"/>
  <c r="N73" i="7"/>
  <c r="N62" i="7"/>
  <c r="N34" i="7"/>
  <c r="N25" i="7"/>
  <c r="N24" i="7"/>
  <c r="N23" i="7"/>
  <c r="N22" i="7"/>
  <c r="N21" i="7"/>
  <c r="N20" i="7"/>
  <c r="N19" i="7"/>
  <c r="N18" i="7"/>
  <c r="N17" i="7"/>
  <c r="N16" i="7"/>
  <c r="N15" i="7"/>
  <c r="N14" i="7"/>
  <c r="N13" i="7"/>
  <c r="N12" i="7"/>
  <c r="N11" i="7"/>
  <c r="N9" i="7"/>
  <c r="N8" i="7"/>
  <c r="N284" i="6"/>
  <c r="N283" i="6"/>
  <c r="N282" i="6"/>
  <c r="N281" i="6"/>
  <c r="N280" i="6"/>
  <c r="N279" i="6"/>
  <c r="N278" i="6"/>
  <c r="N277" i="6"/>
  <c r="N276" i="6"/>
  <c r="N275" i="6"/>
  <c r="N274" i="6"/>
  <c r="N273" i="6"/>
  <c r="N272" i="6"/>
  <c r="N271" i="6"/>
  <c r="N270" i="6"/>
  <c r="N269" i="6"/>
  <c r="N268" i="6"/>
  <c r="N267" i="6"/>
  <c r="N266" i="6"/>
  <c r="N265" i="6"/>
  <c r="N264" i="6"/>
  <c r="N263" i="6"/>
  <c r="N262" i="6"/>
  <c r="N261" i="6"/>
  <c r="N260" i="6"/>
  <c r="N259" i="6"/>
  <c r="N258" i="6"/>
  <c r="N257" i="6"/>
  <c r="N256" i="6"/>
  <c r="N255" i="6"/>
  <c r="N254" i="6"/>
  <c r="N253" i="6"/>
  <c r="N252" i="6"/>
  <c r="N251" i="6"/>
  <c r="N250" i="6"/>
  <c r="N249" i="6"/>
  <c r="N248" i="6"/>
  <c r="N247" i="6"/>
  <c r="N246" i="6"/>
  <c r="N245" i="6"/>
  <c r="N244" i="6"/>
  <c r="N243" i="6"/>
  <c r="N242" i="6"/>
  <c r="N241" i="6"/>
  <c r="N240" i="6"/>
  <c r="N239" i="6"/>
  <c r="N238" i="6"/>
  <c r="N237" i="6"/>
  <c r="N236" i="6"/>
  <c r="N235" i="6"/>
  <c r="N234" i="6"/>
  <c r="N233" i="6"/>
  <c r="N232" i="6"/>
  <c r="N231" i="6"/>
  <c r="N230" i="6"/>
  <c r="N215" i="6"/>
  <c r="N121" i="6"/>
  <c r="N120" i="6"/>
  <c r="N119" i="6"/>
  <c r="N118" i="6"/>
  <c r="N117" i="6"/>
  <c r="N116" i="6"/>
  <c r="N115" i="6"/>
  <c r="N114" i="6"/>
  <c r="N113" i="6"/>
  <c r="N112" i="6"/>
  <c r="N111" i="6"/>
  <c r="N110" i="6"/>
  <c r="N109" i="6"/>
  <c r="N108" i="6"/>
  <c r="N107" i="6"/>
  <c r="N106" i="6"/>
  <c r="N105" i="6"/>
  <c r="N104" i="6"/>
  <c r="N103" i="6"/>
  <c r="N102" i="6"/>
  <c r="N101" i="6"/>
  <c r="N100" i="6"/>
  <c r="N99" i="6"/>
  <c r="N98" i="6"/>
  <c r="N97" i="6"/>
  <c r="N96" i="6"/>
  <c r="N95" i="6"/>
  <c r="N94" i="6"/>
  <c r="N93" i="6"/>
  <c r="N92" i="6"/>
  <c r="N91" i="6"/>
  <c r="N90" i="6"/>
  <c r="N89" i="6"/>
  <c r="N88" i="6"/>
  <c r="N87" i="6"/>
  <c r="N86" i="6"/>
  <c r="N85" i="6"/>
  <c r="N84" i="6"/>
  <c r="N83" i="6"/>
  <c r="N82" i="6"/>
  <c r="N81" i="6"/>
  <c r="N80" i="6"/>
  <c r="N79" i="6"/>
  <c r="N78" i="6"/>
  <c r="N77" i="6"/>
  <c r="N76" i="6"/>
  <c r="N75" i="6"/>
  <c r="N74" i="6"/>
  <c r="N73" i="6"/>
  <c r="N72" i="6"/>
  <c r="N71" i="6"/>
  <c r="N70" i="6"/>
  <c r="N69" i="6"/>
  <c r="N68" i="6"/>
  <c r="N67" i="6"/>
  <c r="N66" i="6"/>
  <c r="N65" i="6"/>
  <c r="N64" i="6"/>
  <c r="N63" i="6"/>
  <c r="N62" i="6"/>
  <c r="N61" i="6"/>
  <c r="N60" i="6"/>
  <c r="N59" i="6"/>
  <c r="N58" i="6"/>
  <c r="N57" i="6"/>
  <c r="N56" i="6"/>
  <c r="N55" i="6"/>
  <c r="N54" i="6"/>
  <c r="N53" i="6"/>
  <c r="N52" i="6"/>
  <c r="N51" i="6"/>
  <c r="N50" i="6"/>
  <c r="N49" i="6"/>
  <c r="N48" i="6"/>
  <c r="N47" i="6"/>
  <c r="N46" i="6"/>
  <c r="N45" i="6"/>
  <c r="N44" i="6"/>
  <c r="N43" i="6"/>
  <c r="N42" i="6"/>
  <c r="N41" i="6"/>
  <c r="N40" i="6"/>
  <c r="N36" i="6"/>
  <c r="N34" i="6"/>
  <c r="N25" i="6"/>
  <c r="N24" i="6"/>
  <c r="N23" i="6"/>
  <c r="N22" i="6"/>
  <c r="N21" i="6"/>
  <c r="N20" i="6"/>
  <c r="N19" i="6"/>
  <c r="N18" i="6"/>
  <c r="N17" i="6"/>
  <c r="N16" i="6"/>
  <c r="N15" i="6"/>
  <c r="N14" i="6"/>
  <c r="N13" i="6"/>
  <c r="N12" i="6"/>
  <c r="N11" i="6"/>
  <c r="N9" i="6"/>
  <c r="N8" i="6"/>
  <c r="N28" i="5"/>
  <c r="N27" i="5"/>
  <c r="N26" i="5"/>
  <c r="N25" i="5"/>
  <c r="N24" i="5"/>
  <c r="N23" i="5"/>
  <c r="N22" i="5"/>
  <c r="N21" i="5"/>
  <c r="N20" i="5"/>
  <c r="N19" i="5"/>
  <c r="N18" i="5"/>
  <c r="N17" i="5"/>
  <c r="N16" i="5"/>
  <c r="N15" i="5"/>
  <c r="N14" i="5"/>
  <c r="N13" i="5"/>
  <c r="N12" i="5"/>
  <c r="N11" i="5"/>
  <c r="N10" i="5"/>
  <c r="N9" i="5"/>
  <c r="N8" i="5"/>
  <c r="N25" i="4"/>
  <c r="N24" i="4"/>
  <c r="N23" i="4"/>
  <c r="N22" i="4"/>
  <c r="N21" i="4"/>
  <c r="N20" i="4"/>
  <c r="N19" i="4"/>
  <c r="N18" i="4"/>
  <c r="N17" i="4"/>
  <c r="N16" i="4"/>
  <c r="N15" i="4"/>
  <c r="N14" i="4"/>
  <c r="N13" i="4"/>
  <c r="N12" i="4"/>
  <c r="N11" i="4"/>
  <c r="N9" i="4"/>
  <c r="N8" i="4"/>
  <c r="N138" i="2" l="1"/>
  <c r="A46" i="5"/>
  <c r="A41" i="5"/>
  <c r="A38" i="5"/>
  <c r="V255" i="7" l="1"/>
  <c r="U255" i="1" s="1"/>
  <c r="U255" i="7"/>
  <c r="T255" i="1" s="1"/>
  <c r="U231" i="7"/>
  <c r="T231" i="1" s="1"/>
  <c r="U221" i="7"/>
  <c r="T221" i="1" s="1"/>
  <c r="U256" i="4"/>
  <c r="T256" i="1" s="1"/>
  <c r="U228" i="4"/>
  <c r="T228" i="1" s="1"/>
  <c r="V225" i="4"/>
  <c r="U225" i="4"/>
  <c r="V225" i="2"/>
  <c r="U225" i="2"/>
  <c r="O210" i="7"/>
  <c r="N210" i="7"/>
  <c r="O210" i="8"/>
  <c r="N210" i="8"/>
  <c r="V153" i="8"/>
  <c r="U153" i="8"/>
  <c r="O153" i="8"/>
  <c r="N153" i="8"/>
  <c r="N138" i="8"/>
  <c r="O138" i="6"/>
  <c r="N138" i="6"/>
  <c r="V153" i="6"/>
  <c r="U153" i="6"/>
  <c r="O153" i="6"/>
  <c r="N153" i="6"/>
  <c r="O210" i="6"/>
  <c r="N210" i="6"/>
  <c r="O250" i="5"/>
  <c r="O210" i="5"/>
  <c r="N210" i="5"/>
  <c r="T225" i="1" l="1"/>
  <c r="U225" i="1"/>
  <c r="V71" i="3"/>
  <c r="V70" i="3"/>
  <c r="V69" i="3"/>
  <c r="V64" i="3"/>
  <c r="V63" i="3"/>
  <c r="V62" i="3"/>
  <c r="V61" i="3"/>
  <c r="V56" i="3"/>
  <c r="V55" i="3"/>
  <c r="V54" i="3"/>
  <c r="V53" i="3"/>
  <c r="V49" i="3"/>
  <c r="V45" i="3"/>
  <c r="V44" i="3"/>
  <c r="V43" i="3"/>
  <c r="V40" i="3"/>
  <c r="V39" i="3"/>
  <c r="V37" i="3"/>
  <c r="N289" i="8"/>
  <c r="V288" i="8"/>
  <c r="U288" i="8"/>
  <c r="V283" i="8"/>
  <c r="V282" i="8"/>
  <c r="V277" i="8"/>
  <c r="V276" i="8"/>
  <c r="V275" i="8"/>
  <c r="V249" i="8"/>
  <c r="V248" i="8"/>
  <c r="V245" i="8"/>
  <c r="V244" i="8"/>
  <c r="V243" i="8"/>
  <c r="V242" i="8"/>
  <c r="V241" i="8"/>
  <c r="V240" i="8"/>
  <c r="V236" i="8"/>
  <c r="V233" i="8"/>
  <c r="V232" i="8"/>
  <c r="V228" i="8"/>
  <c r="V225" i="8"/>
  <c r="V224" i="8"/>
  <c r="V220" i="8"/>
  <c r="V216" i="8"/>
  <c r="V215" i="8"/>
  <c r="U287" i="8"/>
  <c r="V287" i="8" s="1"/>
  <c r="U286" i="8"/>
  <c r="V286" i="8" s="1"/>
  <c r="U285" i="8"/>
  <c r="V285" i="8" s="1"/>
  <c r="U284" i="8"/>
  <c r="V284" i="8" s="1"/>
  <c r="U283" i="8"/>
  <c r="U282" i="8"/>
  <c r="U280" i="8"/>
  <c r="V280" i="8" s="1"/>
  <c r="U279" i="8"/>
  <c r="V279" i="8" s="1"/>
  <c r="U278" i="8"/>
  <c r="V278" i="8" s="1"/>
  <c r="U277" i="8"/>
  <c r="U276" i="8"/>
  <c r="U275" i="8"/>
  <c r="U274" i="8"/>
  <c r="V274" i="8" s="1"/>
  <c r="U273" i="8"/>
  <c r="V273" i="8" s="1"/>
  <c r="U272" i="8"/>
  <c r="V272" i="8" s="1"/>
  <c r="U271" i="8"/>
  <c r="V271" i="8" s="1"/>
  <c r="U270" i="8"/>
  <c r="V270" i="8" s="1"/>
  <c r="U269" i="8"/>
  <c r="V269" i="8" s="1"/>
  <c r="U268" i="8"/>
  <c r="V268" i="8" s="1"/>
  <c r="U267" i="8"/>
  <c r="V267" i="8" s="1"/>
  <c r="U266" i="8"/>
  <c r="V266" i="8" s="1"/>
  <c r="U265" i="8"/>
  <c r="V265" i="8" s="1"/>
  <c r="U264" i="8"/>
  <c r="V264" i="8" s="1"/>
  <c r="U263" i="8"/>
  <c r="V263" i="8" s="1"/>
  <c r="U262" i="8"/>
  <c r="V262" i="8" s="1"/>
  <c r="U261" i="8"/>
  <c r="V261" i="8" s="1"/>
  <c r="U260" i="8"/>
  <c r="V260" i="8" s="1"/>
  <c r="U259" i="8"/>
  <c r="V259" i="8" s="1"/>
  <c r="U258" i="8"/>
  <c r="V258" i="8" s="1"/>
  <c r="U257" i="8"/>
  <c r="V257" i="8" s="1"/>
  <c r="U256" i="8"/>
  <c r="V256" i="8" s="1"/>
  <c r="U255" i="8"/>
  <c r="V255" i="8" s="1"/>
  <c r="U254" i="8"/>
  <c r="V254" i="8" s="1"/>
  <c r="U253" i="8"/>
  <c r="V253" i="8" s="1"/>
  <c r="U252" i="8"/>
  <c r="V252" i="8" s="1"/>
  <c r="U251" i="8"/>
  <c r="V251" i="8" s="1"/>
  <c r="U250" i="8"/>
  <c r="V250" i="8" s="1"/>
  <c r="U249" i="8"/>
  <c r="U248" i="8"/>
  <c r="U247" i="8"/>
  <c r="V247" i="8" s="1"/>
  <c r="U246" i="8"/>
  <c r="V246" i="8" s="1"/>
  <c r="U245" i="8"/>
  <c r="U244" i="8"/>
  <c r="U243" i="8"/>
  <c r="U242" i="8"/>
  <c r="U241" i="8"/>
  <c r="U240" i="8"/>
  <c r="U239" i="8"/>
  <c r="V239" i="8" s="1"/>
  <c r="U238" i="8"/>
  <c r="V238" i="8" s="1"/>
  <c r="U237" i="8"/>
  <c r="V237" i="8" s="1"/>
  <c r="U236" i="8"/>
  <c r="U235" i="8"/>
  <c r="V235" i="8" s="1"/>
  <c r="U234" i="8"/>
  <c r="V234" i="8" s="1"/>
  <c r="U233" i="8"/>
  <c r="U232" i="8"/>
  <c r="U231" i="8"/>
  <c r="V231" i="8" s="1"/>
  <c r="U230" i="8"/>
  <c r="V230" i="8" s="1"/>
  <c r="U229" i="8"/>
  <c r="V229" i="8" s="1"/>
  <c r="U228" i="8"/>
  <c r="U227" i="8"/>
  <c r="V227" i="8" s="1"/>
  <c r="U226" i="8"/>
  <c r="V226" i="8" s="1"/>
  <c r="U225" i="8"/>
  <c r="U224" i="8"/>
  <c r="U223" i="8"/>
  <c r="V223" i="8" s="1"/>
  <c r="U222" i="8"/>
  <c r="V222" i="8" s="1"/>
  <c r="U221" i="8"/>
  <c r="V221" i="8" s="1"/>
  <c r="U220" i="8"/>
  <c r="U219" i="8"/>
  <c r="V219" i="8" s="1"/>
  <c r="U218" i="8"/>
  <c r="V218" i="8" s="1"/>
  <c r="U217" i="8"/>
  <c r="V217" i="8" s="1"/>
  <c r="U216" i="8"/>
  <c r="U215" i="8"/>
  <c r="V208" i="8"/>
  <c r="V204" i="8"/>
  <c r="V203" i="8"/>
  <c r="V200" i="8"/>
  <c r="V196" i="8"/>
  <c r="V195" i="8"/>
  <c r="V192" i="8"/>
  <c r="V188" i="8"/>
  <c r="V187" i="8"/>
  <c r="V184" i="8"/>
  <c r="V180" i="8"/>
  <c r="V179" i="8"/>
  <c r="V176" i="8"/>
  <c r="V171" i="8"/>
  <c r="V169" i="8"/>
  <c r="V161" i="8"/>
  <c r="U208" i="8"/>
  <c r="U207" i="8"/>
  <c r="V207" i="8" s="1"/>
  <c r="U206" i="8"/>
  <c r="V206" i="8" s="1"/>
  <c r="U205" i="8"/>
  <c r="V205" i="8" s="1"/>
  <c r="U204" i="8"/>
  <c r="U203" i="8"/>
  <c r="U202" i="8"/>
  <c r="V202" i="8" s="1"/>
  <c r="U201" i="8"/>
  <c r="V201" i="8" s="1"/>
  <c r="U200" i="8"/>
  <c r="U199" i="8"/>
  <c r="V199" i="8" s="1"/>
  <c r="U198" i="8"/>
  <c r="V198" i="8" s="1"/>
  <c r="U197" i="8"/>
  <c r="V197" i="8" s="1"/>
  <c r="U196" i="8"/>
  <c r="U195" i="8"/>
  <c r="U194" i="8"/>
  <c r="V194" i="8" s="1"/>
  <c r="U193" i="8"/>
  <c r="V193" i="8" s="1"/>
  <c r="U192" i="8"/>
  <c r="U191" i="8"/>
  <c r="V191" i="8" s="1"/>
  <c r="U190" i="8"/>
  <c r="V190" i="8" s="1"/>
  <c r="U189" i="8"/>
  <c r="V189" i="8" s="1"/>
  <c r="U188" i="8"/>
  <c r="U187" i="8"/>
  <c r="U186" i="8"/>
  <c r="V186" i="8" s="1"/>
  <c r="U185" i="8"/>
  <c r="V185" i="8" s="1"/>
  <c r="U184" i="8"/>
  <c r="U183" i="8"/>
  <c r="V183" i="8" s="1"/>
  <c r="U182" i="8"/>
  <c r="V182" i="8" s="1"/>
  <c r="U181" i="8"/>
  <c r="V181" i="8" s="1"/>
  <c r="U180" i="8"/>
  <c r="U179" i="8"/>
  <c r="U178" i="8"/>
  <c r="V178" i="8" s="1"/>
  <c r="U177" i="8"/>
  <c r="U176" i="8"/>
  <c r="U175" i="8"/>
  <c r="V175" i="8" s="1"/>
  <c r="U174" i="8"/>
  <c r="V174" i="8" s="1"/>
  <c r="U173" i="8"/>
  <c r="U172" i="8"/>
  <c r="V172" i="8" s="1"/>
  <c r="U171" i="8"/>
  <c r="U170" i="8"/>
  <c r="T170" i="1" s="1"/>
  <c r="T210" i="1" s="1"/>
  <c r="U169" i="8"/>
  <c r="U168" i="8"/>
  <c r="V168" i="8" s="1"/>
  <c r="U167" i="8"/>
  <c r="V167" i="8" s="1"/>
  <c r="U166" i="8"/>
  <c r="V166" i="8" s="1"/>
  <c r="U165" i="8"/>
  <c r="V165" i="8" s="1"/>
  <c r="U164" i="8"/>
  <c r="V164" i="8" s="1"/>
  <c r="U163" i="8"/>
  <c r="V163" i="8" s="1"/>
  <c r="U162" i="8"/>
  <c r="V162" i="8" s="1"/>
  <c r="U161" i="8"/>
  <c r="V112" i="8"/>
  <c r="V110" i="8"/>
  <c r="V104" i="8"/>
  <c r="V100" i="8"/>
  <c r="V93" i="8"/>
  <c r="V75" i="8"/>
  <c r="V73" i="8"/>
  <c r="V34" i="8"/>
  <c r="U112" i="8"/>
  <c r="U110" i="8"/>
  <c r="U104" i="8"/>
  <c r="U100" i="8"/>
  <c r="U93" i="8"/>
  <c r="U75" i="8"/>
  <c r="U73" i="8"/>
  <c r="U34" i="8"/>
  <c r="O289" i="7"/>
  <c r="N289" i="7"/>
  <c r="V282" i="7"/>
  <c r="V281" i="7"/>
  <c r="V274" i="7"/>
  <c r="V273" i="7"/>
  <c r="V266" i="7"/>
  <c r="V265" i="7"/>
  <c r="V258" i="7"/>
  <c r="V257" i="7"/>
  <c r="V254" i="7"/>
  <c r="V253" i="7"/>
  <c r="V249" i="7"/>
  <c r="V248" i="7"/>
  <c r="V246" i="7"/>
  <c r="V245" i="7"/>
  <c r="V240" i="7"/>
  <c r="V236" i="7"/>
  <c r="V235" i="7"/>
  <c r="V234" i="7"/>
  <c r="V233" i="7"/>
  <c r="V232" i="7"/>
  <c r="V231" i="7"/>
  <c r="U231" i="1" s="1"/>
  <c r="V230" i="7"/>
  <c r="V229" i="7"/>
  <c r="V227" i="7"/>
  <c r="V222" i="7"/>
  <c r="U287" i="7"/>
  <c r="V287" i="7" s="1"/>
  <c r="U286" i="7"/>
  <c r="V286" i="7" s="1"/>
  <c r="U285" i="7"/>
  <c r="V285" i="7" s="1"/>
  <c r="U284" i="7"/>
  <c r="V284" i="7" s="1"/>
  <c r="U283" i="7"/>
  <c r="V283" i="7" s="1"/>
  <c r="U282" i="7"/>
  <c r="U281" i="7"/>
  <c r="U280" i="7"/>
  <c r="V280" i="7" s="1"/>
  <c r="U279" i="7"/>
  <c r="V279" i="7" s="1"/>
  <c r="U278" i="7"/>
  <c r="V278" i="7" s="1"/>
  <c r="U277" i="7"/>
  <c r="V277" i="7" s="1"/>
  <c r="U276" i="7"/>
  <c r="V276" i="7" s="1"/>
  <c r="U275" i="7"/>
  <c r="V275" i="7" s="1"/>
  <c r="U274" i="7"/>
  <c r="U273" i="7"/>
  <c r="U272" i="7"/>
  <c r="V272" i="7" s="1"/>
  <c r="U271" i="7"/>
  <c r="V271" i="7" s="1"/>
  <c r="U270" i="7"/>
  <c r="V270" i="7" s="1"/>
  <c r="U269" i="7"/>
  <c r="V269" i="7" s="1"/>
  <c r="U268" i="7"/>
  <c r="V268" i="7" s="1"/>
  <c r="U267" i="7"/>
  <c r="V267" i="7" s="1"/>
  <c r="U266" i="7"/>
  <c r="U265" i="7"/>
  <c r="U264" i="7"/>
  <c r="V264" i="7" s="1"/>
  <c r="U263" i="7"/>
  <c r="V263" i="7" s="1"/>
  <c r="U262" i="7"/>
  <c r="V262" i="7" s="1"/>
  <c r="U261" i="7"/>
  <c r="V261" i="7" s="1"/>
  <c r="U260" i="7"/>
  <c r="V260" i="7" s="1"/>
  <c r="U259" i="7"/>
  <c r="V259" i="7" s="1"/>
  <c r="U258" i="7"/>
  <c r="U257" i="7"/>
  <c r="U256" i="7"/>
  <c r="V256" i="7" s="1"/>
  <c r="U254" i="7"/>
  <c r="U253" i="7"/>
  <c r="U252" i="7"/>
  <c r="V252" i="7" s="1"/>
  <c r="U251" i="7"/>
  <c r="V251" i="7" s="1"/>
  <c r="U250" i="7"/>
  <c r="V250" i="7" s="1"/>
  <c r="U249" i="7"/>
  <c r="U248" i="7"/>
  <c r="U247" i="7"/>
  <c r="V247" i="7" s="1"/>
  <c r="U246" i="7"/>
  <c r="U245" i="7"/>
  <c r="U244" i="7"/>
  <c r="V244" i="7" s="1"/>
  <c r="U243" i="7"/>
  <c r="V243" i="7" s="1"/>
  <c r="U242" i="7"/>
  <c r="V242" i="7" s="1"/>
  <c r="U241" i="7"/>
  <c r="V241" i="7" s="1"/>
  <c r="U240" i="7"/>
  <c r="U239" i="7"/>
  <c r="V239" i="7" s="1"/>
  <c r="U238" i="7"/>
  <c r="V238" i="7" s="1"/>
  <c r="U237" i="7"/>
  <c r="V237" i="7" s="1"/>
  <c r="U236" i="7"/>
  <c r="U235" i="7"/>
  <c r="U234" i="7"/>
  <c r="U233" i="7"/>
  <c r="U232" i="7"/>
  <c r="U230" i="7"/>
  <c r="U229" i="7"/>
  <c r="U228" i="7"/>
  <c r="V228" i="7" s="1"/>
  <c r="U227" i="7"/>
  <c r="U226" i="7"/>
  <c r="V226" i="7" s="1"/>
  <c r="U225" i="7"/>
  <c r="V225" i="7" s="1"/>
  <c r="U224" i="7"/>
  <c r="V224" i="7" s="1"/>
  <c r="U223" i="7"/>
  <c r="V223" i="7" s="1"/>
  <c r="U222" i="7"/>
  <c r="V208" i="7"/>
  <c r="V207" i="7"/>
  <c r="V206" i="7"/>
  <c r="V205" i="7"/>
  <c r="V202" i="7"/>
  <c r="V201" i="7"/>
  <c r="V200" i="7"/>
  <c r="V198" i="7"/>
  <c r="V195" i="7"/>
  <c r="V194" i="7"/>
  <c r="V191" i="7"/>
  <c r="V190" i="7"/>
  <c r="V189" i="7"/>
  <c r="V186" i="7"/>
  <c r="V185" i="7"/>
  <c r="V184" i="7"/>
  <c r="V183" i="7"/>
  <c r="V182" i="7"/>
  <c r="V181" i="7"/>
  <c r="V179" i="7"/>
  <c r="V178" i="7"/>
  <c r="V174" i="7"/>
  <c r="V173" i="7"/>
  <c r="V167" i="7"/>
  <c r="V166" i="7"/>
  <c r="U208" i="7"/>
  <c r="U207" i="7"/>
  <c r="U206" i="7"/>
  <c r="U205" i="7"/>
  <c r="U204" i="7"/>
  <c r="V204" i="7" s="1"/>
  <c r="U203" i="7"/>
  <c r="V203" i="7" s="1"/>
  <c r="U202" i="7"/>
  <c r="U201" i="7"/>
  <c r="U200" i="7"/>
  <c r="U199" i="7"/>
  <c r="V199" i="7" s="1"/>
  <c r="U198" i="7"/>
  <c r="U197" i="7"/>
  <c r="V197" i="7" s="1"/>
  <c r="U196" i="7"/>
  <c r="V196" i="7" s="1"/>
  <c r="U195" i="7"/>
  <c r="U194" i="7"/>
  <c r="U193" i="7"/>
  <c r="V193" i="7" s="1"/>
  <c r="U192" i="7"/>
  <c r="V192" i="7" s="1"/>
  <c r="U191" i="7"/>
  <c r="U190" i="7"/>
  <c r="U189" i="7"/>
  <c r="U188" i="7"/>
  <c r="V188" i="7" s="1"/>
  <c r="U187" i="7"/>
  <c r="V187" i="7" s="1"/>
  <c r="U186" i="7"/>
  <c r="U185" i="7"/>
  <c r="U184" i="7"/>
  <c r="U183" i="7"/>
  <c r="U182" i="7"/>
  <c r="U181" i="7"/>
  <c r="U180" i="7"/>
  <c r="V180" i="7" s="1"/>
  <c r="U179" i="7"/>
  <c r="U178" i="7"/>
  <c r="U176" i="7"/>
  <c r="V176" i="7" s="1"/>
  <c r="U175" i="7"/>
  <c r="V175" i="7" s="1"/>
  <c r="U174" i="7"/>
  <c r="U173" i="7"/>
  <c r="U172" i="7"/>
  <c r="V172" i="7" s="1"/>
  <c r="U171" i="7"/>
  <c r="V171" i="7" s="1"/>
  <c r="U170" i="7"/>
  <c r="V170" i="7" s="1"/>
  <c r="U169" i="7"/>
  <c r="V169" i="7" s="1"/>
  <c r="U168" i="7"/>
  <c r="U167" i="7"/>
  <c r="U166" i="7"/>
  <c r="U165" i="7"/>
  <c r="V165" i="7" s="1"/>
  <c r="U164" i="7"/>
  <c r="V164" i="7" s="1"/>
  <c r="U163" i="7"/>
  <c r="U210" i="7" s="1"/>
  <c r="U162" i="7"/>
  <c r="V162" i="7" s="1"/>
  <c r="U161" i="7"/>
  <c r="N138" i="7"/>
  <c r="N153" i="7"/>
  <c r="V152" i="7"/>
  <c r="U152" i="7"/>
  <c r="V149" i="7"/>
  <c r="V147" i="7"/>
  <c r="V146" i="7"/>
  <c r="U149" i="7"/>
  <c r="U147" i="7"/>
  <c r="U146" i="7"/>
  <c r="V94" i="7"/>
  <c r="U94" i="7"/>
  <c r="N289" i="6"/>
  <c r="V287" i="6"/>
  <c r="V267" i="6"/>
  <c r="V265" i="6"/>
  <c r="V264" i="6"/>
  <c r="V263" i="6"/>
  <c r="V259" i="6"/>
  <c r="V258" i="6"/>
  <c r="V255" i="6"/>
  <c r="V251" i="6"/>
  <c r="V247" i="6"/>
  <c r="V246" i="6"/>
  <c r="V245" i="6"/>
  <c r="V244" i="6"/>
  <c r="V239" i="6"/>
  <c r="V238" i="6"/>
  <c r="V237" i="6"/>
  <c r="V236" i="6"/>
  <c r="V231" i="6"/>
  <c r="V230" i="6"/>
  <c r="V288" i="6"/>
  <c r="U288" i="6"/>
  <c r="U287" i="6"/>
  <c r="U286" i="6"/>
  <c r="V286" i="6" s="1"/>
  <c r="U285" i="6"/>
  <c r="V285" i="6" s="1"/>
  <c r="U283" i="6"/>
  <c r="T283" i="1" s="1"/>
  <c r="U282" i="6"/>
  <c r="T282" i="1" s="1"/>
  <c r="U281" i="6"/>
  <c r="T281" i="1" s="1"/>
  <c r="U280" i="6"/>
  <c r="U279" i="6"/>
  <c r="U278" i="6"/>
  <c r="T278" i="1" s="1"/>
  <c r="U277" i="6"/>
  <c r="U276" i="6"/>
  <c r="U275" i="6"/>
  <c r="U274" i="6"/>
  <c r="T274" i="1" s="1"/>
  <c r="U273" i="6"/>
  <c r="T273" i="1" s="1"/>
  <c r="U272" i="6"/>
  <c r="U270" i="6"/>
  <c r="V270" i="6" s="1"/>
  <c r="U269" i="6"/>
  <c r="V269" i="6" s="1"/>
  <c r="U268" i="6"/>
  <c r="V268" i="6" s="1"/>
  <c r="U267" i="6"/>
  <c r="U266" i="6"/>
  <c r="V266" i="6" s="1"/>
  <c r="U265" i="6"/>
  <c r="U264" i="6"/>
  <c r="U263" i="6"/>
  <c r="U262" i="6"/>
  <c r="V262" i="6" s="1"/>
  <c r="U261" i="6"/>
  <c r="V261" i="6" s="1"/>
  <c r="U260" i="6"/>
  <c r="V260" i="6" s="1"/>
  <c r="U259" i="6"/>
  <c r="U258" i="6"/>
  <c r="U257" i="6"/>
  <c r="V257" i="6" s="1"/>
  <c r="U256" i="6"/>
  <c r="V256" i="6" s="1"/>
  <c r="U255" i="6"/>
  <c r="U254" i="6"/>
  <c r="V254" i="6" s="1"/>
  <c r="U253" i="6"/>
  <c r="V253" i="6" s="1"/>
  <c r="U252" i="6"/>
  <c r="V252" i="6" s="1"/>
  <c r="U251" i="6"/>
  <c r="U250" i="6"/>
  <c r="V250" i="6" s="1"/>
  <c r="U249" i="6"/>
  <c r="V249" i="6" s="1"/>
  <c r="U248" i="6"/>
  <c r="V248" i="6" s="1"/>
  <c r="U247" i="6"/>
  <c r="U246" i="6"/>
  <c r="U245" i="6"/>
  <c r="U244" i="6"/>
  <c r="U243" i="6"/>
  <c r="V243" i="6" s="1"/>
  <c r="U242" i="6"/>
  <c r="V242" i="6" s="1"/>
  <c r="U241" i="6"/>
  <c r="V241" i="6" s="1"/>
  <c r="U240" i="6"/>
  <c r="V240" i="6" s="1"/>
  <c r="U239" i="6"/>
  <c r="U238" i="6"/>
  <c r="U237" i="6"/>
  <c r="U236" i="6"/>
  <c r="U235" i="6"/>
  <c r="V235" i="6" s="1"/>
  <c r="U234" i="6"/>
  <c r="V234" i="6" s="1"/>
  <c r="U233" i="6"/>
  <c r="V233" i="6" s="1"/>
  <c r="U232" i="6"/>
  <c r="U231" i="6"/>
  <c r="U230" i="6"/>
  <c r="V208" i="6"/>
  <c r="V207" i="6"/>
  <c r="V197" i="6"/>
  <c r="U208" i="6"/>
  <c r="U207" i="6"/>
  <c r="U206" i="6"/>
  <c r="V206" i="6" s="1"/>
  <c r="U205" i="6"/>
  <c r="V205" i="6" s="1"/>
  <c r="U204" i="6"/>
  <c r="V204" i="6" s="1"/>
  <c r="U203" i="6"/>
  <c r="V203" i="6" s="1"/>
  <c r="U202" i="6"/>
  <c r="V202" i="6" s="1"/>
  <c r="U201" i="6"/>
  <c r="V201" i="6" s="1"/>
  <c r="U200" i="6"/>
  <c r="U199" i="6"/>
  <c r="V199" i="6" s="1"/>
  <c r="U198" i="6"/>
  <c r="V198" i="6" s="1"/>
  <c r="U197" i="6"/>
  <c r="V82" i="6"/>
  <c r="V73" i="6"/>
  <c r="U121" i="6"/>
  <c r="V121" i="6" s="1"/>
  <c r="U114" i="6"/>
  <c r="V114" i="6" s="1"/>
  <c r="U110" i="6"/>
  <c r="V110" i="6" s="1"/>
  <c r="U106" i="6"/>
  <c r="V106" i="6" s="1"/>
  <c r="U105" i="6"/>
  <c r="V105" i="6" s="1"/>
  <c r="U101" i="6"/>
  <c r="V101" i="6" s="1"/>
  <c r="U90" i="6"/>
  <c r="V90" i="6" s="1"/>
  <c r="U82" i="6"/>
  <c r="U73" i="6"/>
  <c r="U72" i="6"/>
  <c r="V72" i="6" s="1"/>
  <c r="U70" i="6"/>
  <c r="V70" i="6" s="1"/>
  <c r="U65" i="6"/>
  <c r="V65" i="6" s="1"/>
  <c r="U64" i="6"/>
  <c r="V64" i="6" s="1"/>
  <c r="U60" i="6"/>
  <c r="U59" i="6"/>
  <c r="V59" i="6" s="1"/>
  <c r="U57" i="6"/>
  <c r="T57" i="1" s="1"/>
  <c r="U51" i="6"/>
  <c r="V51" i="6" s="1"/>
  <c r="U43" i="6"/>
  <c r="V43" i="6" s="1"/>
  <c r="U40" i="6"/>
  <c r="V40" i="6" s="1"/>
  <c r="U36" i="6"/>
  <c r="V289" i="5"/>
  <c r="U289" i="5"/>
  <c r="O289" i="5"/>
  <c r="N289" i="5"/>
  <c r="V250" i="5"/>
  <c r="U250" i="5"/>
  <c r="U209" i="5"/>
  <c r="V209" i="5" s="1"/>
  <c r="V208" i="5"/>
  <c r="V205" i="5"/>
  <c r="V204" i="5"/>
  <c r="V201" i="5"/>
  <c r="V200" i="5"/>
  <c r="V197" i="5"/>
  <c r="V196" i="5"/>
  <c r="V193" i="5"/>
  <c r="V192" i="5"/>
  <c r="V189" i="5"/>
  <c r="V188" i="5"/>
  <c r="V185" i="5"/>
  <c r="V184" i="5"/>
  <c r="V182" i="5"/>
  <c r="V181" i="5"/>
  <c r="V180" i="5"/>
  <c r="V177" i="5"/>
  <c r="V176" i="5"/>
  <c r="V173" i="5"/>
  <c r="V172" i="5"/>
  <c r="V169" i="5"/>
  <c r="V168" i="5"/>
  <c r="V161" i="5"/>
  <c r="U208" i="5"/>
  <c r="U207" i="5"/>
  <c r="V207" i="5" s="1"/>
  <c r="U206" i="5"/>
  <c r="V206" i="5" s="1"/>
  <c r="U205" i="5"/>
  <c r="U204" i="5"/>
  <c r="U203" i="5"/>
  <c r="V203" i="5" s="1"/>
  <c r="U202" i="5"/>
  <c r="V202" i="5" s="1"/>
  <c r="U201" i="5"/>
  <c r="U200" i="5"/>
  <c r="U199" i="5"/>
  <c r="V199" i="5" s="1"/>
  <c r="U198" i="5"/>
  <c r="V198" i="5" s="1"/>
  <c r="U197" i="5"/>
  <c r="U196" i="5"/>
  <c r="U195" i="5"/>
  <c r="V195" i="5" s="1"/>
  <c r="U194" i="5"/>
  <c r="V194" i="5" s="1"/>
  <c r="U193" i="5"/>
  <c r="U192" i="5"/>
  <c r="U191" i="5"/>
  <c r="U190" i="5"/>
  <c r="V190" i="5" s="1"/>
  <c r="U189" i="5"/>
  <c r="U188" i="5"/>
  <c r="U187" i="5"/>
  <c r="V187" i="5" s="1"/>
  <c r="U186" i="5"/>
  <c r="V186" i="5" s="1"/>
  <c r="U185" i="5"/>
  <c r="U184" i="5"/>
  <c r="U183" i="5"/>
  <c r="V183" i="5" s="1"/>
  <c r="U182" i="5"/>
  <c r="U181" i="5"/>
  <c r="U180" i="5"/>
  <c r="U179" i="5"/>
  <c r="V179" i="5" s="1"/>
  <c r="U178" i="5"/>
  <c r="V178" i="5" s="1"/>
  <c r="U177" i="5"/>
  <c r="U176" i="5"/>
  <c r="U175" i="5"/>
  <c r="V175" i="5" s="1"/>
  <c r="U174" i="5"/>
  <c r="V174" i="5" s="1"/>
  <c r="U173" i="5"/>
  <c r="U172" i="5"/>
  <c r="U171" i="5"/>
  <c r="V171" i="5" s="1"/>
  <c r="U170" i="5"/>
  <c r="V170" i="5" s="1"/>
  <c r="U169" i="5"/>
  <c r="U168" i="5"/>
  <c r="U167" i="5"/>
  <c r="U166" i="5"/>
  <c r="V166" i="5" s="1"/>
  <c r="U165" i="5"/>
  <c r="V165" i="5" s="1"/>
  <c r="U164" i="5"/>
  <c r="U163" i="5"/>
  <c r="V163" i="5" s="1"/>
  <c r="U162" i="5"/>
  <c r="V162" i="5" s="1"/>
  <c r="U161" i="5"/>
  <c r="N153" i="5"/>
  <c r="U141" i="5"/>
  <c r="V141" i="5" s="1"/>
  <c r="U44" i="5"/>
  <c r="U42" i="5"/>
  <c r="O289" i="4"/>
  <c r="F20" i="20" s="1"/>
  <c r="N289" i="4"/>
  <c r="V287" i="4"/>
  <c r="V282" i="4"/>
  <c r="V279" i="4"/>
  <c r="V274" i="4"/>
  <c r="V271" i="4"/>
  <c r="V266" i="4"/>
  <c r="V263" i="4"/>
  <c r="V258" i="4"/>
  <c r="V254" i="4"/>
  <c r="V250" i="4"/>
  <c r="V246" i="4"/>
  <c r="V245" i="4"/>
  <c r="V243" i="4"/>
  <c r="V242" i="4"/>
  <c r="V235" i="4"/>
  <c r="V234" i="4"/>
  <c r="V233" i="4"/>
  <c r="V227" i="4"/>
  <c r="V226" i="4"/>
  <c r="V224" i="4"/>
  <c r="V222" i="4"/>
  <c r="V220" i="4"/>
  <c r="V217" i="4"/>
  <c r="U287" i="4"/>
  <c r="U286" i="4"/>
  <c r="V286" i="4" s="1"/>
  <c r="U285" i="4"/>
  <c r="V285" i="4" s="1"/>
  <c r="U284" i="4"/>
  <c r="V284" i="4" s="1"/>
  <c r="U283" i="4"/>
  <c r="V283" i="4" s="1"/>
  <c r="U282" i="4"/>
  <c r="U281" i="4"/>
  <c r="V281" i="4" s="1"/>
  <c r="U280" i="4"/>
  <c r="V280" i="4" s="1"/>
  <c r="U279" i="4"/>
  <c r="U278" i="4"/>
  <c r="V278" i="4" s="1"/>
  <c r="U277" i="4"/>
  <c r="V277" i="4" s="1"/>
  <c r="U276" i="4"/>
  <c r="V276" i="4" s="1"/>
  <c r="U275" i="4"/>
  <c r="V275" i="4" s="1"/>
  <c r="U274" i="4"/>
  <c r="U273" i="4"/>
  <c r="V273" i="4" s="1"/>
  <c r="U272" i="4"/>
  <c r="V272" i="4" s="1"/>
  <c r="U271" i="4"/>
  <c r="U270" i="4"/>
  <c r="V270" i="4" s="1"/>
  <c r="U269" i="4"/>
  <c r="V269" i="4" s="1"/>
  <c r="U268" i="4"/>
  <c r="V268" i="4" s="1"/>
  <c r="U267" i="4"/>
  <c r="V267" i="4" s="1"/>
  <c r="U266" i="4"/>
  <c r="U265" i="4"/>
  <c r="V265" i="4" s="1"/>
  <c r="U264" i="4"/>
  <c r="V264" i="4" s="1"/>
  <c r="U263" i="4"/>
  <c r="U262" i="4"/>
  <c r="V262" i="4" s="1"/>
  <c r="U261" i="4"/>
  <c r="V261" i="4" s="1"/>
  <c r="U260" i="4"/>
  <c r="V260" i="4" s="1"/>
  <c r="U259" i="4"/>
  <c r="V259" i="4" s="1"/>
  <c r="U258" i="4"/>
  <c r="U257" i="4"/>
  <c r="V257" i="4" s="1"/>
  <c r="U255" i="4"/>
  <c r="U254" i="4"/>
  <c r="U253" i="4"/>
  <c r="V253" i="4" s="1"/>
  <c r="U252" i="4"/>
  <c r="V252" i="4" s="1"/>
  <c r="U251" i="4"/>
  <c r="V251" i="4" s="1"/>
  <c r="U250" i="4"/>
  <c r="U249" i="4"/>
  <c r="V249" i="4" s="1"/>
  <c r="U248" i="4"/>
  <c r="V248" i="4" s="1"/>
  <c r="U247" i="4"/>
  <c r="U246" i="4"/>
  <c r="U245" i="4"/>
  <c r="U244" i="4"/>
  <c r="V244" i="4" s="1"/>
  <c r="U243" i="4"/>
  <c r="U242" i="4"/>
  <c r="U241" i="4"/>
  <c r="V241" i="4" s="1"/>
  <c r="U239" i="4"/>
  <c r="V239" i="4" s="1"/>
  <c r="U238" i="4"/>
  <c r="U237" i="4"/>
  <c r="V237" i="4" s="1"/>
  <c r="U236" i="4"/>
  <c r="V236" i="4" s="1"/>
  <c r="U235" i="4"/>
  <c r="U234" i="4"/>
  <c r="U233" i="4"/>
  <c r="U232" i="4"/>
  <c r="V232" i="4" s="1"/>
  <c r="U231" i="4"/>
  <c r="V231" i="4" s="1"/>
  <c r="U230" i="4"/>
  <c r="V230" i="4" s="1"/>
  <c r="U229" i="4"/>
  <c r="V229" i="4" s="1"/>
  <c r="U227" i="4"/>
  <c r="U226" i="4"/>
  <c r="U224" i="4"/>
  <c r="U223" i="4"/>
  <c r="V223" i="4" s="1"/>
  <c r="U222" i="4"/>
  <c r="U221" i="4"/>
  <c r="V221" i="4" s="1"/>
  <c r="U220" i="4"/>
  <c r="U219" i="4"/>
  <c r="U218" i="4"/>
  <c r="V218" i="4" s="1"/>
  <c r="U217" i="4"/>
  <c r="U39" i="4"/>
  <c r="V39" i="4" s="1"/>
  <c r="U44" i="3"/>
  <c r="U43" i="3"/>
  <c r="U42" i="3"/>
  <c r="V42" i="3" s="1"/>
  <c r="U41" i="3"/>
  <c r="V41" i="3" s="1"/>
  <c r="U40" i="3"/>
  <c r="U39" i="3"/>
  <c r="U38" i="3"/>
  <c r="V38" i="3" s="1"/>
  <c r="N31" i="8"/>
  <c r="N212" i="8" s="1"/>
  <c r="N31" i="7"/>
  <c r="N31" i="6"/>
  <c r="N212" i="6" s="1"/>
  <c r="N138" i="5"/>
  <c r="U127" i="5"/>
  <c r="U107" i="5"/>
  <c r="V107" i="5" s="1"/>
  <c r="N31" i="5"/>
  <c r="U215" i="4"/>
  <c r="V210" i="4"/>
  <c r="U210" i="4"/>
  <c r="O210" i="4"/>
  <c r="N210" i="4"/>
  <c r="N138" i="4"/>
  <c r="N31" i="4"/>
  <c r="N31" i="3"/>
  <c r="N138" i="3"/>
  <c r="N153" i="3"/>
  <c r="V289" i="3"/>
  <c r="U289" i="3"/>
  <c r="O289" i="3"/>
  <c r="N289" i="3"/>
  <c r="O210" i="3"/>
  <c r="N210" i="3"/>
  <c r="U209" i="3"/>
  <c r="V105" i="3"/>
  <c r="V97" i="3"/>
  <c r="V90" i="3"/>
  <c r="V89" i="3"/>
  <c r="V88" i="3"/>
  <c r="V74" i="3"/>
  <c r="V73" i="3"/>
  <c r="V34" i="3"/>
  <c r="U137" i="3"/>
  <c r="U117" i="3"/>
  <c r="U116" i="3"/>
  <c r="U115" i="3"/>
  <c r="U114" i="3"/>
  <c r="U113" i="3"/>
  <c r="U112" i="3"/>
  <c r="U111" i="3"/>
  <c r="U110" i="3"/>
  <c r="U109" i="3"/>
  <c r="U108" i="3"/>
  <c r="V108" i="3" s="1"/>
  <c r="U107" i="3"/>
  <c r="V107" i="3" s="1"/>
  <c r="U106" i="3"/>
  <c r="V106" i="3" s="1"/>
  <c r="U105" i="3"/>
  <c r="U104" i="3"/>
  <c r="V104" i="3" s="1"/>
  <c r="U103" i="3"/>
  <c r="V103" i="3" s="1"/>
  <c r="U102" i="3"/>
  <c r="V102" i="3" s="1"/>
  <c r="U101" i="3"/>
  <c r="V101" i="3" s="1"/>
  <c r="U100" i="3"/>
  <c r="V100" i="3" s="1"/>
  <c r="U99" i="3"/>
  <c r="V99" i="3" s="1"/>
  <c r="U98" i="3"/>
  <c r="V98" i="3" s="1"/>
  <c r="U97" i="3"/>
  <c r="U96" i="3"/>
  <c r="V96" i="3" s="1"/>
  <c r="U95" i="3"/>
  <c r="U94" i="3"/>
  <c r="V94" i="3" s="1"/>
  <c r="U93" i="3"/>
  <c r="V93" i="3" s="1"/>
  <c r="U92" i="3"/>
  <c r="V92" i="3" s="1"/>
  <c r="U91" i="3"/>
  <c r="V91" i="3" s="1"/>
  <c r="U90" i="3"/>
  <c r="U89" i="3"/>
  <c r="U88" i="3"/>
  <c r="U87" i="3"/>
  <c r="U86" i="3"/>
  <c r="V86" i="3" s="1"/>
  <c r="U85" i="3"/>
  <c r="V85" i="3" s="1"/>
  <c r="U84" i="3"/>
  <c r="U83" i="3"/>
  <c r="V83" i="3" s="1"/>
  <c r="U82" i="3"/>
  <c r="V82" i="3" s="1"/>
  <c r="U81" i="3"/>
  <c r="V81" i="3" s="1"/>
  <c r="U80" i="3"/>
  <c r="V80" i="3" s="1"/>
  <c r="U79" i="3"/>
  <c r="U78" i="3"/>
  <c r="V78" i="3" s="1"/>
  <c r="U77" i="3"/>
  <c r="V77" i="3" s="1"/>
  <c r="U76" i="3"/>
  <c r="V76" i="3" s="1"/>
  <c r="U75" i="3"/>
  <c r="V75" i="3" s="1"/>
  <c r="U74" i="3"/>
  <c r="U73" i="3"/>
  <c r="U72" i="3"/>
  <c r="V72" i="3" s="1"/>
  <c r="U71" i="3"/>
  <c r="U70" i="3"/>
  <c r="U69" i="3"/>
  <c r="U68" i="3"/>
  <c r="V68" i="3" s="1"/>
  <c r="U67" i="3"/>
  <c r="V67" i="3" s="1"/>
  <c r="U66" i="3"/>
  <c r="V66" i="3" s="1"/>
  <c r="U65" i="3"/>
  <c r="V65" i="3" s="1"/>
  <c r="U64" i="3"/>
  <c r="U63" i="3"/>
  <c r="U62" i="3"/>
  <c r="U61" i="3"/>
  <c r="U60" i="3"/>
  <c r="V60" i="3" s="1"/>
  <c r="U59" i="3"/>
  <c r="V59" i="3" s="1"/>
  <c r="U58" i="3"/>
  <c r="V58" i="3" s="1"/>
  <c r="U57" i="3"/>
  <c r="V57" i="3" s="1"/>
  <c r="U56" i="3"/>
  <c r="U55" i="3"/>
  <c r="U54" i="3"/>
  <c r="U53" i="3"/>
  <c r="U52" i="3"/>
  <c r="V52" i="3" s="1"/>
  <c r="U51" i="3"/>
  <c r="V51" i="3" s="1"/>
  <c r="U50" i="3"/>
  <c r="V50" i="3" s="1"/>
  <c r="U49" i="3"/>
  <c r="U48" i="3"/>
  <c r="V48" i="3" s="1"/>
  <c r="U47" i="3"/>
  <c r="V47" i="3" s="1"/>
  <c r="U46" i="3"/>
  <c r="V46" i="3" s="1"/>
  <c r="U45" i="3"/>
  <c r="U37" i="3"/>
  <c r="U34" i="3"/>
  <c r="V288" i="2"/>
  <c r="U288" i="2"/>
  <c r="V287" i="2"/>
  <c r="V285" i="2"/>
  <c r="V281" i="2"/>
  <c r="V280" i="2"/>
  <c r="V279" i="2"/>
  <c r="V277" i="2"/>
  <c r="V273" i="2"/>
  <c r="V272" i="2"/>
  <c r="V271" i="2"/>
  <c r="V269" i="2"/>
  <c r="V265" i="2"/>
  <c r="V264" i="2"/>
  <c r="V263" i="2"/>
  <c r="V261" i="2"/>
  <c r="V257" i="2"/>
  <c r="V256" i="2"/>
  <c r="V255" i="2"/>
  <c r="V253" i="2"/>
  <c r="V249" i="2"/>
  <c r="V248" i="2"/>
  <c r="V247" i="2"/>
  <c r="V245" i="2"/>
  <c r="V241" i="2"/>
  <c r="V240" i="2"/>
  <c r="V239" i="2"/>
  <c r="V237" i="2"/>
  <c r="V233" i="2"/>
  <c r="V232" i="2"/>
  <c r="V231" i="2"/>
  <c r="V229" i="2"/>
  <c r="V224" i="2"/>
  <c r="V219" i="2"/>
  <c r="V216" i="2"/>
  <c r="V215" i="2"/>
  <c r="U287" i="2"/>
  <c r="U286" i="2"/>
  <c r="V286" i="2" s="1"/>
  <c r="U285" i="2"/>
  <c r="U284" i="2"/>
  <c r="U283" i="2"/>
  <c r="V283" i="2" s="1"/>
  <c r="U282" i="2"/>
  <c r="V282" i="2" s="1"/>
  <c r="U281" i="2"/>
  <c r="U280" i="2"/>
  <c r="U279" i="2"/>
  <c r="U278" i="2"/>
  <c r="V278" i="2" s="1"/>
  <c r="U277" i="2"/>
  <c r="U276" i="2"/>
  <c r="U275" i="2"/>
  <c r="V275" i="2" s="1"/>
  <c r="U274" i="2"/>
  <c r="V274" i="2" s="1"/>
  <c r="U273" i="2"/>
  <c r="U272" i="2"/>
  <c r="U271" i="2"/>
  <c r="U270" i="2"/>
  <c r="V270" i="2" s="1"/>
  <c r="U269" i="2"/>
  <c r="U268" i="2"/>
  <c r="U267" i="2"/>
  <c r="V267" i="2" s="1"/>
  <c r="U266" i="2"/>
  <c r="V266" i="2" s="1"/>
  <c r="U265" i="2"/>
  <c r="U264" i="2"/>
  <c r="U263" i="2"/>
  <c r="U262" i="2"/>
  <c r="V262" i="2" s="1"/>
  <c r="U261" i="2"/>
  <c r="U260" i="2"/>
  <c r="U259" i="2"/>
  <c r="V259" i="2" s="1"/>
  <c r="U258" i="2"/>
  <c r="V258" i="2" s="1"/>
  <c r="U257" i="2"/>
  <c r="U256" i="2"/>
  <c r="U255" i="2"/>
  <c r="U254" i="2"/>
  <c r="V254" i="2" s="1"/>
  <c r="U253" i="2"/>
  <c r="U252" i="2"/>
  <c r="U251" i="2"/>
  <c r="V251" i="2" s="1"/>
  <c r="U250" i="2"/>
  <c r="V250" i="2" s="1"/>
  <c r="U249" i="2"/>
  <c r="U248" i="2"/>
  <c r="U247" i="2"/>
  <c r="U246" i="2"/>
  <c r="V246" i="2" s="1"/>
  <c r="U245" i="2"/>
  <c r="U244" i="2"/>
  <c r="U243" i="2"/>
  <c r="V243" i="2" s="1"/>
  <c r="U242" i="2"/>
  <c r="V242" i="2" s="1"/>
  <c r="U241" i="2"/>
  <c r="U240" i="2"/>
  <c r="U239" i="2"/>
  <c r="U238" i="2"/>
  <c r="V238" i="2" s="1"/>
  <c r="U237" i="2"/>
  <c r="U236" i="2"/>
  <c r="U235" i="2"/>
  <c r="V235" i="2" s="1"/>
  <c r="U234" i="2"/>
  <c r="V234" i="2" s="1"/>
  <c r="U233" i="2"/>
  <c r="U232" i="2"/>
  <c r="U231" i="2"/>
  <c r="U230" i="2"/>
  <c r="V230" i="2" s="1"/>
  <c r="U229" i="2"/>
  <c r="U228" i="2"/>
  <c r="U227" i="2"/>
  <c r="V227" i="2" s="1"/>
  <c r="U226" i="2"/>
  <c r="V226" i="2" s="1"/>
  <c r="U224" i="2"/>
  <c r="U223" i="2"/>
  <c r="V223" i="2" s="1"/>
  <c r="U222" i="2"/>
  <c r="V222" i="2" s="1"/>
  <c r="U221" i="2"/>
  <c r="V221" i="2" s="1"/>
  <c r="U220" i="2"/>
  <c r="U219" i="2"/>
  <c r="U218" i="2"/>
  <c r="V218" i="2" s="1"/>
  <c r="U217" i="2"/>
  <c r="U216" i="2"/>
  <c r="U215" i="2"/>
  <c r="V209" i="2"/>
  <c r="U209" i="2"/>
  <c r="V161" i="2"/>
  <c r="U208" i="2"/>
  <c r="V208" i="2" s="1"/>
  <c r="U207" i="2"/>
  <c r="V207" i="2" s="1"/>
  <c r="U206" i="2"/>
  <c r="V206" i="2" s="1"/>
  <c r="U205" i="2"/>
  <c r="V205" i="2" s="1"/>
  <c r="U204" i="2"/>
  <c r="V204" i="2" s="1"/>
  <c r="U203" i="2"/>
  <c r="V203" i="2" s="1"/>
  <c r="U202" i="2"/>
  <c r="V202" i="2" s="1"/>
  <c r="U201" i="2"/>
  <c r="V201" i="2" s="1"/>
  <c r="U200" i="2"/>
  <c r="V200" i="2" s="1"/>
  <c r="U199" i="2"/>
  <c r="V199" i="2" s="1"/>
  <c r="U198" i="2"/>
  <c r="V198" i="2" s="1"/>
  <c r="U197" i="2"/>
  <c r="V197" i="2" s="1"/>
  <c r="U196" i="2"/>
  <c r="V196" i="2" s="1"/>
  <c r="U195" i="2"/>
  <c r="V195" i="2" s="1"/>
  <c r="U194" i="2"/>
  <c r="U193" i="2"/>
  <c r="V193" i="2" s="1"/>
  <c r="U192" i="2"/>
  <c r="V192" i="2" s="1"/>
  <c r="U191" i="2"/>
  <c r="V191" i="2" s="1"/>
  <c r="U190" i="2"/>
  <c r="V190" i="2" s="1"/>
  <c r="U189" i="2"/>
  <c r="V189" i="2" s="1"/>
  <c r="U188" i="2"/>
  <c r="V188" i="2" s="1"/>
  <c r="U187" i="2"/>
  <c r="V187" i="2" s="1"/>
  <c r="U186" i="2"/>
  <c r="U185" i="2"/>
  <c r="V185" i="2" s="1"/>
  <c r="U184" i="2"/>
  <c r="V184" i="2" s="1"/>
  <c r="U183" i="2"/>
  <c r="V183" i="2" s="1"/>
  <c r="U182" i="2"/>
  <c r="V182" i="2" s="1"/>
  <c r="U181" i="2"/>
  <c r="V181" i="2" s="1"/>
  <c r="U180" i="2"/>
  <c r="V180" i="2" s="1"/>
  <c r="U179" i="2"/>
  <c r="V179" i="2" s="1"/>
  <c r="U178" i="2"/>
  <c r="U177" i="2"/>
  <c r="V177" i="2" s="1"/>
  <c r="U176" i="2"/>
  <c r="V176" i="2" s="1"/>
  <c r="U175" i="2"/>
  <c r="V175" i="2" s="1"/>
  <c r="U174" i="2"/>
  <c r="V174" i="2" s="1"/>
  <c r="U173" i="2"/>
  <c r="V173" i="2" s="1"/>
  <c r="U172" i="2"/>
  <c r="V172" i="2" s="1"/>
  <c r="U171" i="2"/>
  <c r="V171" i="2" s="1"/>
  <c r="U170" i="2"/>
  <c r="U169" i="2"/>
  <c r="V169" i="2" s="1"/>
  <c r="U168" i="2"/>
  <c r="V168" i="2" s="1"/>
  <c r="U167" i="2"/>
  <c r="V167" i="2" s="1"/>
  <c r="U166" i="2"/>
  <c r="V166" i="2" s="1"/>
  <c r="U165" i="2"/>
  <c r="V165" i="2" s="1"/>
  <c r="U164" i="2"/>
  <c r="V164" i="2" s="1"/>
  <c r="U163" i="2"/>
  <c r="V163" i="2" s="1"/>
  <c r="U162" i="2"/>
  <c r="V162" i="2" s="1"/>
  <c r="U161" i="2"/>
  <c r="V150" i="2"/>
  <c r="V146" i="2"/>
  <c r="V142" i="2"/>
  <c r="V141" i="2"/>
  <c r="V152" i="2"/>
  <c r="U152" i="2"/>
  <c r="U151" i="2"/>
  <c r="V151" i="2" s="1"/>
  <c r="U150" i="2"/>
  <c r="U149" i="2"/>
  <c r="V149" i="2" s="1"/>
  <c r="U148" i="2"/>
  <c r="V148" i="2" s="1"/>
  <c r="U147" i="2"/>
  <c r="V147" i="2" s="1"/>
  <c r="U146" i="2"/>
  <c r="U145" i="2"/>
  <c r="V145" i="2" s="1"/>
  <c r="U144" i="2"/>
  <c r="U143" i="2"/>
  <c r="V143" i="2" s="1"/>
  <c r="U142" i="2"/>
  <c r="U141" i="2"/>
  <c r="V137" i="2"/>
  <c r="V132" i="2"/>
  <c r="V131" i="2"/>
  <c r="V128" i="2"/>
  <c r="V126" i="2"/>
  <c r="V125" i="2"/>
  <c r="V120" i="2"/>
  <c r="V118" i="2"/>
  <c r="V117" i="2"/>
  <c r="V112" i="2"/>
  <c r="V111" i="2"/>
  <c r="V34" i="2"/>
  <c r="U137" i="2"/>
  <c r="U136" i="2"/>
  <c r="V136" i="2" s="1"/>
  <c r="U135" i="2"/>
  <c r="V135" i="2" s="1"/>
  <c r="U134" i="2"/>
  <c r="V134" i="2" s="1"/>
  <c r="U133" i="2"/>
  <c r="V133" i="2" s="1"/>
  <c r="U132" i="2"/>
  <c r="U131" i="2"/>
  <c r="U130" i="2"/>
  <c r="V130" i="2" s="1"/>
  <c r="U129" i="2"/>
  <c r="V129" i="2" s="1"/>
  <c r="U128" i="2"/>
  <c r="U127" i="2"/>
  <c r="V127" i="2" s="1"/>
  <c r="U126" i="2"/>
  <c r="U125" i="2"/>
  <c r="U124" i="2"/>
  <c r="V124" i="2" s="1"/>
  <c r="U123" i="2"/>
  <c r="V123" i="2" s="1"/>
  <c r="U122" i="2"/>
  <c r="V122" i="2" s="1"/>
  <c r="U121" i="2"/>
  <c r="V121" i="2" s="1"/>
  <c r="U120" i="2"/>
  <c r="U119" i="2"/>
  <c r="V119" i="2" s="1"/>
  <c r="U118" i="2"/>
  <c r="U117" i="2"/>
  <c r="U116" i="2"/>
  <c r="V116" i="2" s="1"/>
  <c r="U115" i="2"/>
  <c r="V115" i="2" s="1"/>
  <c r="U114" i="2"/>
  <c r="V114" i="2" s="1"/>
  <c r="U113" i="2"/>
  <c r="V113" i="2" s="1"/>
  <c r="U112" i="2"/>
  <c r="U111" i="2"/>
  <c r="U110" i="2"/>
  <c r="V110" i="2" s="1"/>
  <c r="U109" i="2"/>
  <c r="V109" i="2" s="1"/>
  <c r="U108" i="2"/>
  <c r="V108" i="2" s="1"/>
  <c r="U107" i="2"/>
  <c r="V107" i="2" s="1"/>
  <c r="U106" i="2"/>
  <c r="V106" i="2" s="1"/>
  <c r="U105" i="2"/>
  <c r="V105" i="2" s="1"/>
  <c r="U104" i="2"/>
  <c r="V104" i="2" s="1"/>
  <c r="U103" i="2"/>
  <c r="V103" i="2" s="1"/>
  <c r="U102" i="2"/>
  <c r="V102" i="2" s="1"/>
  <c r="U101" i="2"/>
  <c r="V101" i="2" s="1"/>
  <c r="U100" i="2"/>
  <c r="V100" i="2" s="1"/>
  <c r="U99" i="2"/>
  <c r="V99" i="2" s="1"/>
  <c r="U98" i="2"/>
  <c r="V98" i="2" s="1"/>
  <c r="U97" i="2"/>
  <c r="V97" i="2" s="1"/>
  <c r="U96" i="2"/>
  <c r="V96" i="2" s="1"/>
  <c r="U95" i="2"/>
  <c r="V95" i="2" s="1"/>
  <c r="U94" i="2"/>
  <c r="V94" i="2" s="1"/>
  <c r="U93" i="2"/>
  <c r="V93" i="2" s="1"/>
  <c r="U92" i="2"/>
  <c r="V92" i="2" s="1"/>
  <c r="U91" i="2"/>
  <c r="V91" i="2" s="1"/>
  <c r="U90" i="2"/>
  <c r="V90" i="2" s="1"/>
  <c r="U89" i="2"/>
  <c r="V89" i="2" s="1"/>
  <c r="U88" i="2"/>
  <c r="V88" i="2" s="1"/>
  <c r="U87" i="2"/>
  <c r="V87" i="2" s="1"/>
  <c r="U86" i="2"/>
  <c r="V86" i="2" s="1"/>
  <c r="U85" i="2"/>
  <c r="V85" i="2" s="1"/>
  <c r="U84" i="2"/>
  <c r="V84" i="2" s="1"/>
  <c r="U83" i="2"/>
  <c r="V83" i="2" s="1"/>
  <c r="U82" i="2"/>
  <c r="V82" i="2" s="1"/>
  <c r="U81" i="2"/>
  <c r="V81" i="2" s="1"/>
  <c r="U80" i="2"/>
  <c r="V80" i="2" s="1"/>
  <c r="U79" i="2"/>
  <c r="V79" i="2" s="1"/>
  <c r="U78" i="2"/>
  <c r="V78" i="2" s="1"/>
  <c r="U77" i="2"/>
  <c r="V77" i="2" s="1"/>
  <c r="U76" i="2"/>
  <c r="V76" i="2" s="1"/>
  <c r="U75" i="2"/>
  <c r="V75" i="2" s="1"/>
  <c r="U74" i="2"/>
  <c r="V74" i="2" s="1"/>
  <c r="U73" i="2"/>
  <c r="V73" i="2" s="1"/>
  <c r="U72" i="2"/>
  <c r="V72" i="2" s="1"/>
  <c r="U71" i="2"/>
  <c r="V71" i="2" s="1"/>
  <c r="U70" i="2"/>
  <c r="V70" i="2" s="1"/>
  <c r="U69" i="2"/>
  <c r="V69" i="2" s="1"/>
  <c r="U68" i="2"/>
  <c r="V68" i="2" s="1"/>
  <c r="U67" i="2"/>
  <c r="V67" i="2" s="1"/>
  <c r="U66" i="2"/>
  <c r="V66" i="2" s="1"/>
  <c r="U65" i="2"/>
  <c r="V65" i="2" s="1"/>
  <c r="U64" i="2"/>
  <c r="V64" i="2" s="1"/>
  <c r="U63" i="2"/>
  <c r="V63" i="2" s="1"/>
  <c r="U62" i="2"/>
  <c r="V62" i="2" s="1"/>
  <c r="U61" i="2"/>
  <c r="V61" i="2" s="1"/>
  <c r="U60" i="2"/>
  <c r="V60" i="2" s="1"/>
  <c r="U59" i="2"/>
  <c r="V59" i="2" s="1"/>
  <c r="U58" i="2"/>
  <c r="V58" i="2" s="1"/>
  <c r="U57" i="2"/>
  <c r="V57" i="2" s="1"/>
  <c r="U56" i="2"/>
  <c r="V56" i="2" s="1"/>
  <c r="U55" i="2"/>
  <c r="V55" i="2" s="1"/>
  <c r="U54" i="2"/>
  <c r="V54" i="2" s="1"/>
  <c r="U53" i="2"/>
  <c r="V53" i="2" s="1"/>
  <c r="U52" i="2"/>
  <c r="V52" i="2" s="1"/>
  <c r="U51" i="2"/>
  <c r="V51" i="2" s="1"/>
  <c r="U50" i="2"/>
  <c r="V50" i="2" s="1"/>
  <c r="U49" i="2"/>
  <c r="V49" i="2" s="1"/>
  <c r="U48" i="2"/>
  <c r="V48" i="2" s="1"/>
  <c r="U47" i="2"/>
  <c r="V47" i="2" s="1"/>
  <c r="U46" i="2"/>
  <c r="V46" i="2" s="1"/>
  <c r="U45" i="2"/>
  <c r="V45" i="2" s="1"/>
  <c r="U44" i="2"/>
  <c r="V44" i="2" s="1"/>
  <c r="U43" i="2"/>
  <c r="V43" i="2" s="1"/>
  <c r="U42" i="2"/>
  <c r="V42" i="2" s="1"/>
  <c r="U41" i="2"/>
  <c r="V41" i="2" s="1"/>
  <c r="U40" i="2"/>
  <c r="V40" i="2" s="1"/>
  <c r="U39" i="2"/>
  <c r="V39" i="2" s="1"/>
  <c r="U38" i="2"/>
  <c r="V38" i="2" s="1"/>
  <c r="U37" i="2"/>
  <c r="V37" i="2" s="1"/>
  <c r="U36" i="2"/>
  <c r="V36" i="2" s="1"/>
  <c r="U35" i="2"/>
  <c r="V35" i="2" s="1"/>
  <c r="U34" i="2"/>
  <c r="V29" i="2"/>
  <c r="V24" i="2"/>
  <c r="V23" i="2"/>
  <c r="V22" i="2"/>
  <c r="V21" i="2"/>
  <c r="V16" i="2"/>
  <c r="V12" i="2"/>
  <c r="V11" i="2"/>
  <c r="U29" i="2"/>
  <c r="U28" i="2"/>
  <c r="V28" i="2" s="1"/>
  <c r="U27" i="2"/>
  <c r="V27" i="2" s="1"/>
  <c r="U26" i="2"/>
  <c r="V26" i="2" s="1"/>
  <c r="U25" i="2"/>
  <c r="V25" i="2" s="1"/>
  <c r="U24" i="2"/>
  <c r="U23" i="2"/>
  <c r="U22" i="2"/>
  <c r="U21" i="2"/>
  <c r="U20" i="2"/>
  <c r="V20" i="2" s="1"/>
  <c r="U19" i="2"/>
  <c r="V19" i="2" s="1"/>
  <c r="U18" i="2"/>
  <c r="V18" i="2" s="1"/>
  <c r="U17" i="2"/>
  <c r="V17" i="2" s="1"/>
  <c r="U16" i="2"/>
  <c r="U13" i="2"/>
  <c r="V13" i="2" s="1"/>
  <c r="U12" i="2"/>
  <c r="U11" i="2"/>
  <c r="U10" i="2"/>
  <c r="V10" i="2" s="1"/>
  <c r="U9" i="2"/>
  <c r="V9" i="2" s="1"/>
  <c r="O289" i="2"/>
  <c r="N289" i="2"/>
  <c r="O210" i="2"/>
  <c r="N210" i="2"/>
  <c r="O153" i="2"/>
  <c r="N153" i="2"/>
  <c r="O179" i="7"/>
  <c r="V137" i="3" l="1"/>
  <c r="F104" i="23"/>
  <c r="T137" i="1"/>
  <c r="V111" i="3"/>
  <c r="F79" i="23"/>
  <c r="T111" i="1"/>
  <c r="V112" i="3"/>
  <c r="F80" i="23"/>
  <c r="T112" i="1"/>
  <c r="V109" i="3"/>
  <c r="F77" i="23"/>
  <c r="T109" i="1"/>
  <c r="V113" i="3"/>
  <c r="F81" i="23"/>
  <c r="T113" i="1"/>
  <c r="V114" i="3"/>
  <c r="F82" i="23"/>
  <c r="T114" i="1"/>
  <c r="F84" i="23"/>
  <c r="T116" i="1"/>
  <c r="V117" i="3"/>
  <c r="F85" i="23"/>
  <c r="T117" i="1"/>
  <c r="V110" i="3"/>
  <c r="F78" i="23"/>
  <c r="T110" i="1"/>
  <c r="V115" i="3"/>
  <c r="F83" i="23"/>
  <c r="T115" i="1"/>
  <c r="V170" i="8"/>
  <c r="U170" i="1" s="1"/>
  <c r="U210" i="1" s="1"/>
  <c r="V60" i="6"/>
  <c r="U60" i="1" s="1"/>
  <c r="T60" i="1"/>
  <c r="V57" i="6"/>
  <c r="U57" i="1" s="1"/>
  <c r="V281" i="6"/>
  <c r="U281" i="1" s="1"/>
  <c r="V282" i="6"/>
  <c r="U282" i="1" s="1"/>
  <c r="V283" i="6"/>
  <c r="U283" i="1" s="1"/>
  <c r="V272" i="6"/>
  <c r="U272" i="1" s="1"/>
  <c r="T272" i="1"/>
  <c r="V274" i="6"/>
  <c r="U274" i="1" s="1"/>
  <c r="V279" i="6"/>
  <c r="U279" i="1" s="1"/>
  <c r="T279" i="1"/>
  <c r="V278" i="6"/>
  <c r="U278" i="1" s="1"/>
  <c r="V275" i="6"/>
  <c r="U275" i="1" s="1"/>
  <c r="T275" i="1"/>
  <c r="V276" i="6"/>
  <c r="U276" i="1" s="1"/>
  <c r="T276" i="1"/>
  <c r="V280" i="6"/>
  <c r="U280" i="1" s="1"/>
  <c r="T280" i="1"/>
  <c r="V277" i="6"/>
  <c r="U277" i="1" s="1"/>
  <c r="T277" i="1"/>
  <c r="V273" i="6"/>
  <c r="U273" i="1" s="1"/>
  <c r="V163" i="7"/>
  <c r="V30" i="2"/>
  <c r="V210" i="7"/>
  <c r="N212" i="5"/>
  <c r="N291" i="5" s="1"/>
  <c r="U210" i="6"/>
  <c r="V210" i="6"/>
  <c r="V200" i="6"/>
  <c r="V36" i="6"/>
  <c r="N291" i="8"/>
  <c r="U210" i="8"/>
  <c r="V173" i="8"/>
  <c r="V210" i="8" s="1"/>
  <c r="N212" i="7"/>
  <c r="N291" i="7" s="1"/>
  <c r="N291" i="6"/>
  <c r="U210" i="5"/>
  <c r="V164" i="5"/>
  <c r="V210" i="5" s="1"/>
  <c r="V177" i="8"/>
  <c r="U289" i="7"/>
  <c r="V289" i="7"/>
  <c r="V168" i="7"/>
  <c r="V232" i="6"/>
  <c r="V191" i="5"/>
  <c r="V167" i="5"/>
  <c r="V247" i="4"/>
  <c r="V255" i="4"/>
  <c r="V238" i="4"/>
  <c r="U289" i="4"/>
  <c r="V219" i="4"/>
  <c r="V289" i="4" s="1"/>
  <c r="N212" i="4"/>
  <c r="N291" i="4" s="1"/>
  <c r="N212" i="3"/>
  <c r="N291" i="3" s="1"/>
  <c r="V228" i="2"/>
  <c r="V236" i="2"/>
  <c r="V244" i="2"/>
  <c r="V252" i="2"/>
  <c r="V260" i="2"/>
  <c r="V268" i="2"/>
  <c r="V276" i="2"/>
  <c r="V284" i="2"/>
  <c r="U289" i="2"/>
  <c r="V220" i="2"/>
  <c r="V217" i="2"/>
  <c r="U210" i="2"/>
  <c r="V170" i="2"/>
  <c r="V178" i="2"/>
  <c r="V210" i="2" s="1"/>
  <c r="V186" i="2"/>
  <c r="V194" i="2"/>
  <c r="N212" i="2"/>
  <c r="N291" i="2" s="1"/>
  <c r="U153" i="2"/>
  <c r="V144" i="2"/>
  <c r="V127" i="5"/>
  <c r="V215" i="4"/>
  <c r="U210" i="3"/>
  <c r="V209" i="3"/>
  <c r="V84" i="3"/>
  <c r="V116" i="3"/>
  <c r="V79" i="3"/>
  <c r="V87" i="3"/>
  <c r="V95" i="3"/>
  <c r="V153" i="2"/>
  <c r="G85" i="23" l="1"/>
  <c r="U117" i="1"/>
  <c r="G81" i="23"/>
  <c r="U113" i="1"/>
  <c r="G79" i="23"/>
  <c r="U111" i="1"/>
  <c r="G78" i="23"/>
  <c r="U110" i="1"/>
  <c r="G80" i="23"/>
  <c r="U112" i="1"/>
  <c r="G83" i="23"/>
  <c r="U115" i="1"/>
  <c r="G82" i="23"/>
  <c r="U114" i="1"/>
  <c r="G77" i="23"/>
  <c r="U109" i="1"/>
  <c r="G84" i="23"/>
  <c r="U116" i="1"/>
  <c r="G104" i="23"/>
  <c r="U137" i="1"/>
  <c r="V289" i="2"/>
  <c r="V210" i="3"/>
  <c r="O297" i="1"/>
  <c r="O152" i="7"/>
  <c r="M152" i="3"/>
  <c r="O152" i="3" s="1"/>
  <c r="U152" i="3" s="1"/>
  <c r="M152" i="4"/>
  <c r="O152" i="4" s="1"/>
  <c r="M152" i="5"/>
  <c r="U152" i="5" s="1"/>
  <c r="V152" i="5" s="1"/>
  <c r="M152" i="6"/>
  <c r="O152" i="6" s="1"/>
  <c r="M152" i="7"/>
  <c r="M152" i="8"/>
  <c r="O152" i="8" s="1"/>
  <c r="M152" i="2"/>
  <c r="M137" i="3"/>
  <c r="M137" i="4"/>
  <c r="O137" i="4" s="1"/>
  <c r="U137" i="4" s="1"/>
  <c r="M137" i="5"/>
  <c r="U137" i="5" s="1"/>
  <c r="V137" i="5" s="1"/>
  <c r="M137" i="6"/>
  <c r="M137" i="7"/>
  <c r="O137" i="7" s="1"/>
  <c r="M137" i="8"/>
  <c r="O137" i="8" s="1"/>
  <c r="M137" i="2"/>
  <c r="N137" i="1" l="1"/>
  <c r="T137" i="8"/>
  <c r="S137" i="1" s="1"/>
  <c r="R137" i="8"/>
  <c r="Q137" i="1" s="1"/>
  <c r="V137" i="4"/>
  <c r="V152" i="3"/>
  <c r="M137" i="1"/>
  <c r="M152" i="1"/>
  <c r="D27" i="20"/>
  <c r="H34" i="17" l="1"/>
  <c r="H15" i="17" l="1"/>
  <c r="G15" i="17"/>
  <c r="H10" i="17"/>
  <c r="G10" i="17"/>
  <c r="F10" i="17"/>
  <c r="H6" i="17"/>
  <c r="G6" i="17"/>
  <c r="F6" i="17"/>
  <c r="H20" i="17" l="1"/>
  <c r="F20" i="17"/>
  <c r="G20" i="17"/>
  <c r="I176" i="8"/>
  <c r="I12" i="4" l="1"/>
  <c r="I78" i="3" l="1"/>
  <c r="N285" i="11" l="1"/>
  <c r="K283" i="11"/>
  <c r="P281" i="11"/>
  <c r="P280" i="11"/>
  <c r="N279" i="11"/>
  <c r="M69" i="11"/>
  <c r="N68" i="11"/>
  <c r="C73" i="11"/>
  <c r="N71" i="11"/>
  <c r="M71" i="11"/>
  <c r="N70" i="11"/>
  <c r="M70" i="11"/>
  <c r="K70" i="11"/>
  <c r="H70" i="11"/>
  <c r="F70" i="11"/>
  <c r="P70" i="11"/>
  <c r="N67" i="11"/>
  <c r="M67" i="11"/>
  <c r="K67" i="11"/>
  <c r="H67" i="11"/>
  <c r="F67" i="11"/>
  <c r="N286" i="11"/>
  <c r="K286" i="11"/>
  <c r="H286" i="11"/>
  <c r="F286" i="11"/>
  <c r="P284" i="11"/>
  <c r="H284" i="11"/>
  <c r="F284" i="11"/>
  <c r="E284" i="11"/>
  <c r="O284" i="11"/>
  <c r="M283" i="11"/>
  <c r="H283" i="11"/>
  <c r="N282" i="11"/>
  <c r="M282" i="11"/>
  <c r="M281" i="11"/>
  <c r="K281" i="11"/>
  <c r="H281" i="11"/>
  <c r="F281" i="11"/>
  <c r="E280" i="11"/>
  <c r="K280" i="11"/>
  <c r="P126" i="11"/>
  <c r="O126" i="11"/>
  <c r="N126" i="11"/>
  <c r="M126" i="11"/>
  <c r="K126" i="11"/>
  <c r="I126" i="11"/>
  <c r="H126" i="11"/>
  <c r="F126" i="11"/>
  <c r="E126" i="11"/>
  <c r="K192" i="11"/>
  <c r="I192" i="11"/>
  <c r="F192" i="11"/>
  <c r="E192" i="11"/>
  <c r="K9" i="11"/>
  <c r="E9" i="11"/>
  <c r="M280" i="11" l="1"/>
  <c r="N280" i="11"/>
  <c r="M285" i="11"/>
  <c r="L126" i="11"/>
  <c r="Q126" i="11" s="1"/>
  <c r="K69" i="11"/>
  <c r="N69" i="11"/>
  <c r="O68" i="11"/>
  <c r="E68" i="11"/>
  <c r="P68" i="11"/>
  <c r="O71" i="11"/>
  <c r="F68" i="11"/>
  <c r="E71" i="11"/>
  <c r="P71" i="11"/>
  <c r="H68" i="11"/>
  <c r="O69" i="11"/>
  <c r="F71" i="11"/>
  <c r="K68" i="11"/>
  <c r="E69" i="11"/>
  <c r="P69" i="11"/>
  <c r="H71" i="11"/>
  <c r="O67" i="11"/>
  <c r="F69" i="11"/>
  <c r="K71" i="11"/>
  <c r="E67" i="11"/>
  <c r="L67" i="11" s="1"/>
  <c r="P67" i="11"/>
  <c r="M68" i="11"/>
  <c r="H69" i="11"/>
  <c r="O70" i="11"/>
  <c r="E70" i="11"/>
  <c r="L70" i="11" s="1"/>
  <c r="O279" i="11"/>
  <c r="E279" i="11"/>
  <c r="O282" i="11"/>
  <c r="O285" i="11"/>
  <c r="H279" i="11"/>
  <c r="O280" i="11"/>
  <c r="F282" i="11"/>
  <c r="N283" i="11"/>
  <c r="K284" i="11"/>
  <c r="L284" i="11" s="1"/>
  <c r="E285" i="11"/>
  <c r="P285" i="11"/>
  <c r="M286" i="11"/>
  <c r="P279" i="11"/>
  <c r="F280" i="11"/>
  <c r="N281" i="11"/>
  <c r="K282" i="11"/>
  <c r="E283" i="11"/>
  <c r="P283" i="11"/>
  <c r="M284" i="11"/>
  <c r="H285" i="11"/>
  <c r="O286" i="11"/>
  <c r="P282" i="11"/>
  <c r="K279" i="11"/>
  <c r="M279" i="11"/>
  <c r="H280" i="11"/>
  <c r="O281" i="11"/>
  <c r="F283" i="11"/>
  <c r="N284" i="11"/>
  <c r="K285" i="11"/>
  <c r="E286" i="11"/>
  <c r="L286" i="11" s="1"/>
  <c r="P286" i="11"/>
  <c r="F279" i="11"/>
  <c r="E282" i="11"/>
  <c r="H282" i="11"/>
  <c r="O283" i="11"/>
  <c r="F285" i="11"/>
  <c r="E281" i="11"/>
  <c r="L281" i="11" s="1"/>
  <c r="F9" i="11"/>
  <c r="P9" i="11"/>
  <c r="O9" i="11"/>
  <c r="H9" i="11"/>
  <c r="N9" i="11"/>
  <c r="M9" i="11"/>
  <c r="H221" i="7"/>
  <c r="J296" i="1"/>
  <c r="M296" i="1" s="1"/>
  <c r="J295" i="1"/>
  <c r="D32" i="20" l="1"/>
  <c r="M295" i="1"/>
  <c r="L68" i="11"/>
  <c r="Q68" i="11" s="1"/>
  <c r="J297" i="1"/>
  <c r="M297" i="1" s="1"/>
  <c r="D33" i="20"/>
  <c r="D34" i="20" s="1"/>
  <c r="L282" i="11"/>
  <c r="Q282" i="11" s="1"/>
  <c r="L285" i="11"/>
  <c r="Q285" i="11" s="1"/>
  <c r="Q284" i="11"/>
  <c r="Q281" i="11"/>
  <c r="L279" i="11"/>
  <c r="Q279" i="11" s="1"/>
  <c r="L71" i="11"/>
  <c r="Q71" i="11" s="1"/>
  <c r="Q70" i="11"/>
  <c r="L69" i="11"/>
  <c r="Q69" i="11" s="1"/>
  <c r="Q67" i="11"/>
  <c r="L283" i="11"/>
  <c r="Q283" i="11" s="1"/>
  <c r="Q286" i="11"/>
  <c r="L280" i="11"/>
  <c r="Q280" i="11" s="1"/>
  <c r="L9" i="11"/>
  <c r="Q9" i="11" s="1"/>
  <c r="I288" i="1" l="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H288"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3" i="1"/>
  <c r="G232" i="1"/>
  <c r="G231" i="1"/>
  <c r="G230" i="1"/>
  <c r="G229" i="1"/>
  <c r="G228" i="1"/>
  <c r="G227" i="1"/>
  <c r="G226" i="1"/>
  <c r="G225" i="1"/>
  <c r="G224" i="1"/>
  <c r="G223" i="1"/>
  <c r="G222" i="1"/>
  <c r="G221" i="1"/>
  <c r="G220" i="1"/>
  <c r="G219" i="1"/>
  <c r="G218" i="1"/>
  <c r="G217"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I216" i="1"/>
  <c r="G216" i="1"/>
  <c r="F216" i="1"/>
  <c r="I215" i="1"/>
  <c r="G215" i="1"/>
  <c r="F215"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H209"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I162" i="1"/>
  <c r="G162" i="1"/>
  <c r="F162" i="1"/>
  <c r="I161" i="1"/>
  <c r="G161" i="1"/>
  <c r="F161" i="1"/>
  <c r="J158" i="1"/>
  <c r="I158" i="1"/>
  <c r="H158" i="1"/>
  <c r="G158" i="1"/>
  <c r="F158" i="1"/>
  <c r="J152" i="1"/>
  <c r="I152" i="1"/>
  <c r="H152" i="1"/>
  <c r="G152" i="1"/>
  <c r="F152" i="1"/>
  <c r="I151" i="1"/>
  <c r="I150" i="1"/>
  <c r="I149" i="1"/>
  <c r="I148" i="1"/>
  <c r="I147" i="1"/>
  <c r="I146" i="1"/>
  <c r="I145" i="1"/>
  <c r="I144" i="1"/>
  <c r="I143" i="1"/>
  <c r="G151" i="1"/>
  <c r="G150" i="1"/>
  <c r="G149" i="1"/>
  <c r="G148" i="1"/>
  <c r="G147" i="1"/>
  <c r="G146" i="1"/>
  <c r="G145" i="1"/>
  <c r="G144" i="1"/>
  <c r="G143" i="1"/>
  <c r="F151" i="1"/>
  <c r="F150" i="1"/>
  <c r="F149" i="1"/>
  <c r="F148" i="1"/>
  <c r="F147" i="1"/>
  <c r="F146" i="1"/>
  <c r="F145" i="1"/>
  <c r="F144" i="1"/>
  <c r="F143" i="1"/>
  <c r="I142" i="1"/>
  <c r="G142" i="1"/>
  <c r="F142" i="1"/>
  <c r="I141" i="1"/>
  <c r="G141" i="1"/>
  <c r="F141"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I35" i="1"/>
  <c r="G35" i="1"/>
  <c r="F35" i="1"/>
  <c r="I34" i="1"/>
  <c r="G34" i="1"/>
  <c r="F34" i="1"/>
  <c r="I30" i="1"/>
  <c r="G30" i="1"/>
  <c r="F30" i="1"/>
  <c r="E30" i="1"/>
  <c r="I29" i="1"/>
  <c r="I28" i="1"/>
  <c r="I27" i="1"/>
  <c r="I26" i="1"/>
  <c r="I25" i="1"/>
  <c r="I24" i="1"/>
  <c r="I23" i="1"/>
  <c r="I22" i="1"/>
  <c r="I21" i="1"/>
  <c r="I20" i="1"/>
  <c r="I19" i="1"/>
  <c r="I18" i="1"/>
  <c r="I17" i="1"/>
  <c r="I16" i="1"/>
  <c r="I15" i="1"/>
  <c r="I14" i="1"/>
  <c r="I13" i="1"/>
  <c r="I12" i="1"/>
  <c r="I11" i="1"/>
  <c r="I10" i="1"/>
  <c r="G29" i="1"/>
  <c r="G28" i="1"/>
  <c r="G27" i="1"/>
  <c r="G26" i="1"/>
  <c r="G25" i="1"/>
  <c r="G24" i="1"/>
  <c r="G23" i="1"/>
  <c r="G22" i="1"/>
  <c r="G21" i="1"/>
  <c r="G20" i="1"/>
  <c r="G19" i="1"/>
  <c r="G18" i="1"/>
  <c r="G17" i="1"/>
  <c r="G16" i="1"/>
  <c r="G15" i="1"/>
  <c r="G14" i="1"/>
  <c r="G13" i="1"/>
  <c r="G12" i="1"/>
  <c r="G11" i="1"/>
  <c r="G10" i="1"/>
  <c r="F29" i="1"/>
  <c r="F28" i="1"/>
  <c r="F27" i="1"/>
  <c r="F26" i="1"/>
  <c r="F25" i="1"/>
  <c r="F24" i="1"/>
  <c r="F23" i="1"/>
  <c r="F22" i="1"/>
  <c r="F21" i="1"/>
  <c r="F20" i="1"/>
  <c r="F19" i="1"/>
  <c r="F18" i="1"/>
  <c r="F17" i="1"/>
  <c r="F16" i="1"/>
  <c r="F15" i="1"/>
  <c r="F14" i="1"/>
  <c r="F13" i="1"/>
  <c r="F12" i="1"/>
  <c r="F11" i="1"/>
  <c r="F10" i="1"/>
  <c r="I9" i="1"/>
  <c r="G9" i="1"/>
  <c r="F9" i="1"/>
  <c r="G8" i="1"/>
  <c r="F8" i="1"/>
  <c r="J288" i="3"/>
  <c r="M288" i="3" s="1"/>
  <c r="J288" i="4"/>
  <c r="M288" i="4" s="1"/>
  <c r="J288" i="5"/>
  <c r="M288" i="5" s="1"/>
  <c r="J263" i="5"/>
  <c r="M263" i="5" s="1"/>
  <c r="J288" i="6"/>
  <c r="M288" i="6" s="1"/>
  <c r="J288" i="7"/>
  <c r="M288" i="7" s="1"/>
  <c r="J288" i="8"/>
  <c r="M288" i="8" s="1"/>
  <c r="J278" i="8"/>
  <c r="M278" i="8" s="1"/>
  <c r="J288" i="2"/>
  <c r="M288" i="2" s="1"/>
  <c r="J209" i="3"/>
  <c r="M209" i="3" s="1"/>
  <c r="J209" i="4"/>
  <c r="J209" i="5"/>
  <c r="M209" i="5" s="1"/>
  <c r="J209" i="6"/>
  <c r="M209" i="6" s="1"/>
  <c r="J209" i="7"/>
  <c r="M209" i="7" s="1"/>
  <c r="J209" i="8"/>
  <c r="M209" i="8" s="1"/>
  <c r="J209" i="2"/>
  <c r="M209" i="2" s="1"/>
  <c r="J161" i="5"/>
  <c r="M161" i="5" s="1"/>
  <c r="J110" i="6"/>
  <c r="M110" i="6" s="1"/>
  <c r="J13" i="8"/>
  <c r="M13" i="8" s="1"/>
  <c r="O13" i="8" s="1"/>
  <c r="U13" i="8" s="1"/>
  <c r="V13" i="8" s="1"/>
  <c r="G31" i="3"/>
  <c r="F31" i="3"/>
  <c r="I31" i="4"/>
  <c r="G31" i="4"/>
  <c r="F31" i="4"/>
  <c r="I31" i="5"/>
  <c r="G31" i="5"/>
  <c r="F31" i="5"/>
  <c r="I31" i="6"/>
  <c r="G31" i="6"/>
  <c r="F31" i="6"/>
  <c r="I31" i="7"/>
  <c r="G31" i="7"/>
  <c r="F31" i="7"/>
  <c r="I31" i="8"/>
  <c r="G31" i="8"/>
  <c r="F31" i="8"/>
  <c r="I31" i="2"/>
  <c r="G31" i="2"/>
  <c r="F31" i="2"/>
  <c r="I138" i="3"/>
  <c r="G138" i="3"/>
  <c r="F138" i="3"/>
  <c r="I138" i="4"/>
  <c r="G138" i="4"/>
  <c r="F138" i="4"/>
  <c r="I138" i="5"/>
  <c r="G138" i="5"/>
  <c r="F138" i="5"/>
  <c r="I138" i="6"/>
  <c r="G138" i="6"/>
  <c r="F138" i="6"/>
  <c r="I138" i="7"/>
  <c r="G138" i="7"/>
  <c r="F138" i="7"/>
  <c r="I138" i="8"/>
  <c r="G138" i="8"/>
  <c r="F138" i="8"/>
  <c r="I138" i="2"/>
  <c r="G138" i="2"/>
  <c r="F138" i="2"/>
  <c r="I289" i="3"/>
  <c r="G289" i="3"/>
  <c r="F289" i="3"/>
  <c r="I289" i="4"/>
  <c r="G289" i="4"/>
  <c r="F289" i="4"/>
  <c r="I289" i="5"/>
  <c r="G289" i="5"/>
  <c r="F289" i="5"/>
  <c r="I289" i="6"/>
  <c r="G289" i="6"/>
  <c r="F289" i="6"/>
  <c r="I289" i="7"/>
  <c r="G289" i="7"/>
  <c r="F289" i="7"/>
  <c r="I289" i="8"/>
  <c r="G289" i="8"/>
  <c r="F289" i="8"/>
  <c r="I289" i="2"/>
  <c r="G289" i="2"/>
  <c r="F289" i="2"/>
  <c r="H287" i="3"/>
  <c r="J287" i="3" s="1"/>
  <c r="M287" i="3" s="1"/>
  <c r="H286" i="3"/>
  <c r="J286" i="3" s="1"/>
  <c r="M286" i="3" s="1"/>
  <c r="H285" i="3"/>
  <c r="J285" i="3" s="1"/>
  <c r="M285" i="3" s="1"/>
  <c r="H284" i="3"/>
  <c r="J284" i="3" s="1"/>
  <c r="M284" i="3" s="1"/>
  <c r="H283" i="3"/>
  <c r="J283" i="3" s="1"/>
  <c r="M283" i="3" s="1"/>
  <c r="H282" i="3"/>
  <c r="J282" i="3" s="1"/>
  <c r="M282" i="3" s="1"/>
  <c r="H281" i="3"/>
  <c r="J281" i="3" s="1"/>
  <c r="M281" i="3" s="1"/>
  <c r="H280" i="3"/>
  <c r="J280" i="3" s="1"/>
  <c r="M280" i="3" s="1"/>
  <c r="H279" i="3"/>
  <c r="J279" i="3" s="1"/>
  <c r="M279" i="3" s="1"/>
  <c r="H278" i="3"/>
  <c r="J278" i="3" s="1"/>
  <c r="M278" i="3" s="1"/>
  <c r="H277" i="3"/>
  <c r="J277" i="3" s="1"/>
  <c r="M277" i="3" s="1"/>
  <c r="H276" i="3"/>
  <c r="J276" i="3" s="1"/>
  <c r="M276" i="3" s="1"/>
  <c r="H275" i="3"/>
  <c r="J275" i="3" s="1"/>
  <c r="M275" i="3" s="1"/>
  <c r="H274" i="3"/>
  <c r="J274" i="3" s="1"/>
  <c r="M274" i="3" s="1"/>
  <c r="H273" i="3"/>
  <c r="J273" i="3" s="1"/>
  <c r="M273" i="3" s="1"/>
  <c r="H272" i="3"/>
  <c r="J272" i="3" s="1"/>
  <c r="M272" i="3" s="1"/>
  <c r="H271" i="3"/>
  <c r="J271" i="3" s="1"/>
  <c r="M271" i="3" s="1"/>
  <c r="H270" i="3"/>
  <c r="J270" i="3" s="1"/>
  <c r="M270" i="3" s="1"/>
  <c r="H269" i="3"/>
  <c r="J269" i="3" s="1"/>
  <c r="M269" i="3" s="1"/>
  <c r="H268" i="3"/>
  <c r="J268" i="3" s="1"/>
  <c r="M268" i="3" s="1"/>
  <c r="H267" i="3"/>
  <c r="J267" i="3" s="1"/>
  <c r="M267" i="3" s="1"/>
  <c r="H266" i="3"/>
  <c r="J266" i="3" s="1"/>
  <c r="M266" i="3" s="1"/>
  <c r="H265" i="3"/>
  <c r="J265" i="3" s="1"/>
  <c r="M265" i="3" s="1"/>
  <c r="H264" i="3"/>
  <c r="J264" i="3" s="1"/>
  <c r="M264" i="3" s="1"/>
  <c r="H263" i="3"/>
  <c r="J263" i="3" s="1"/>
  <c r="M263" i="3" s="1"/>
  <c r="H262" i="3"/>
  <c r="J262" i="3" s="1"/>
  <c r="M262" i="3" s="1"/>
  <c r="H261" i="3"/>
  <c r="J261" i="3" s="1"/>
  <c r="M261" i="3" s="1"/>
  <c r="H260" i="3"/>
  <c r="J260" i="3" s="1"/>
  <c r="M260" i="3" s="1"/>
  <c r="H259" i="3"/>
  <c r="J259" i="3" s="1"/>
  <c r="M259" i="3" s="1"/>
  <c r="H258" i="3"/>
  <c r="J258" i="3" s="1"/>
  <c r="M258" i="3" s="1"/>
  <c r="H257" i="3"/>
  <c r="J257" i="3" s="1"/>
  <c r="M257" i="3" s="1"/>
  <c r="H256" i="3"/>
  <c r="J256" i="3" s="1"/>
  <c r="M256" i="3" s="1"/>
  <c r="H255" i="3"/>
  <c r="J255" i="3" s="1"/>
  <c r="M255" i="3" s="1"/>
  <c r="H254" i="3"/>
  <c r="J254" i="3" s="1"/>
  <c r="M254" i="3" s="1"/>
  <c r="H253" i="3"/>
  <c r="J253" i="3" s="1"/>
  <c r="M253" i="3" s="1"/>
  <c r="H252" i="3"/>
  <c r="J252" i="3" s="1"/>
  <c r="M252" i="3" s="1"/>
  <c r="H251" i="3"/>
  <c r="J251" i="3" s="1"/>
  <c r="M251" i="3" s="1"/>
  <c r="H250" i="3"/>
  <c r="J250" i="3" s="1"/>
  <c r="M250" i="3" s="1"/>
  <c r="H249" i="3"/>
  <c r="J249" i="3" s="1"/>
  <c r="M249" i="3" s="1"/>
  <c r="H248" i="3"/>
  <c r="J248" i="3" s="1"/>
  <c r="M248" i="3" s="1"/>
  <c r="H247" i="3"/>
  <c r="J247" i="3" s="1"/>
  <c r="M247" i="3" s="1"/>
  <c r="H246" i="3"/>
  <c r="J246" i="3" s="1"/>
  <c r="M246" i="3" s="1"/>
  <c r="H245" i="3"/>
  <c r="J245" i="3" s="1"/>
  <c r="M245" i="3" s="1"/>
  <c r="H244" i="3"/>
  <c r="J244" i="3" s="1"/>
  <c r="M244" i="3" s="1"/>
  <c r="H243" i="3"/>
  <c r="J243" i="3" s="1"/>
  <c r="M243" i="3" s="1"/>
  <c r="H242" i="3"/>
  <c r="J242" i="3" s="1"/>
  <c r="M242" i="3" s="1"/>
  <c r="H241" i="3"/>
  <c r="J241" i="3" s="1"/>
  <c r="M241" i="3" s="1"/>
  <c r="H240" i="3"/>
  <c r="J240" i="3" s="1"/>
  <c r="M240" i="3" s="1"/>
  <c r="H239" i="3"/>
  <c r="J239" i="3" s="1"/>
  <c r="M239" i="3" s="1"/>
  <c r="H238" i="3"/>
  <c r="J238" i="3" s="1"/>
  <c r="M238" i="3" s="1"/>
  <c r="H237" i="3"/>
  <c r="J237" i="3" s="1"/>
  <c r="M237" i="3" s="1"/>
  <c r="H236" i="3"/>
  <c r="J236" i="3" s="1"/>
  <c r="M236" i="3" s="1"/>
  <c r="H235" i="3"/>
  <c r="J235" i="3" s="1"/>
  <c r="M235" i="3" s="1"/>
  <c r="H234" i="3"/>
  <c r="J234" i="3" s="1"/>
  <c r="M234" i="3" s="1"/>
  <c r="H233" i="3"/>
  <c r="J233" i="3" s="1"/>
  <c r="M233" i="3" s="1"/>
  <c r="H232" i="3"/>
  <c r="J232" i="3" s="1"/>
  <c r="M232" i="3" s="1"/>
  <c r="H231" i="3"/>
  <c r="J231" i="3" s="1"/>
  <c r="M231" i="3" s="1"/>
  <c r="H230" i="3"/>
  <c r="J230" i="3" s="1"/>
  <c r="M230" i="3" s="1"/>
  <c r="H229" i="3"/>
  <c r="J229" i="3" s="1"/>
  <c r="M229" i="3" s="1"/>
  <c r="H228" i="3"/>
  <c r="J228" i="3" s="1"/>
  <c r="M228" i="3" s="1"/>
  <c r="H227" i="3"/>
  <c r="J227" i="3" s="1"/>
  <c r="M227" i="3" s="1"/>
  <c r="H226" i="3"/>
  <c r="J226" i="3" s="1"/>
  <c r="M226" i="3" s="1"/>
  <c r="H225" i="3"/>
  <c r="J225" i="3" s="1"/>
  <c r="M225" i="3" s="1"/>
  <c r="H224" i="3"/>
  <c r="J224" i="3" s="1"/>
  <c r="M224" i="3" s="1"/>
  <c r="H223" i="3"/>
  <c r="J223" i="3" s="1"/>
  <c r="M223" i="3" s="1"/>
  <c r="H222" i="3"/>
  <c r="J222" i="3" s="1"/>
  <c r="M222" i="3" s="1"/>
  <c r="H221" i="3"/>
  <c r="J221" i="3" s="1"/>
  <c r="M221" i="3" s="1"/>
  <c r="H220" i="3"/>
  <c r="J220" i="3" s="1"/>
  <c r="M220" i="3" s="1"/>
  <c r="H219" i="3"/>
  <c r="J219" i="3" s="1"/>
  <c r="M219" i="3" s="1"/>
  <c r="H218" i="3"/>
  <c r="J218" i="3" s="1"/>
  <c r="M218" i="3" s="1"/>
  <c r="H217" i="3"/>
  <c r="J217" i="3" s="1"/>
  <c r="M217" i="3" s="1"/>
  <c r="H287" i="4"/>
  <c r="J287" i="4" s="1"/>
  <c r="M287" i="4" s="1"/>
  <c r="H286" i="4"/>
  <c r="J286" i="4" s="1"/>
  <c r="M286" i="4" s="1"/>
  <c r="H285" i="4"/>
  <c r="J285" i="4" s="1"/>
  <c r="M285" i="4" s="1"/>
  <c r="H284" i="4"/>
  <c r="J284" i="4" s="1"/>
  <c r="M284" i="4" s="1"/>
  <c r="H283" i="4"/>
  <c r="J283" i="4" s="1"/>
  <c r="M283" i="4" s="1"/>
  <c r="H282" i="4"/>
  <c r="J282" i="4" s="1"/>
  <c r="M282" i="4" s="1"/>
  <c r="H281" i="4"/>
  <c r="J281" i="4" s="1"/>
  <c r="M281" i="4" s="1"/>
  <c r="H280" i="4"/>
  <c r="J280" i="4" s="1"/>
  <c r="M280" i="4" s="1"/>
  <c r="H279" i="4"/>
  <c r="J279" i="4" s="1"/>
  <c r="M279" i="4" s="1"/>
  <c r="H278" i="4"/>
  <c r="J278" i="4" s="1"/>
  <c r="M278" i="4" s="1"/>
  <c r="H277" i="4"/>
  <c r="J277" i="4" s="1"/>
  <c r="M277" i="4" s="1"/>
  <c r="H276" i="4"/>
  <c r="J276" i="4" s="1"/>
  <c r="M276" i="4" s="1"/>
  <c r="H275" i="4"/>
  <c r="J275" i="4" s="1"/>
  <c r="M275" i="4" s="1"/>
  <c r="H274" i="4"/>
  <c r="J274" i="4" s="1"/>
  <c r="M274" i="4" s="1"/>
  <c r="H273" i="4"/>
  <c r="J273" i="4" s="1"/>
  <c r="M273" i="4" s="1"/>
  <c r="H272" i="4"/>
  <c r="J272" i="4" s="1"/>
  <c r="M272" i="4" s="1"/>
  <c r="H271" i="4"/>
  <c r="J271" i="4" s="1"/>
  <c r="M271" i="4" s="1"/>
  <c r="H270" i="4"/>
  <c r="J270" i="4" s="1"/>
  <c r="M270" i="4" s="1"/>
  <c r="H269" i="4"/>
  <c r="J269" i="4" s="1"/>
  <c r="M269" i="4" s="1"/>
  <c r="H268" i="4"/>
  <c r="J268" i="4" s="1"/>
  <c r="M268" i="4" s="1"/>
  <c r="H267" i="4"/>
  <c r="J267" i="4" s="1"/>
  <c r="M267" i="4" s="1"/>
  <c r="H266" i="4"/>
  <c r="J266" i="4" s="1"/>
  <c r="M266" i="4" s="1"/>
  <c r="H265" i="4"/>
  <c r="J265" i="4" s="1"/>
  <c r="M265" i="4" s="1"/>
  <c r="H264" i="4"/>
  <c r="J264" i="4" s="1"/>
  <c r="M264" i="4" s="1"/>
  <c r="H263" i="4"/>
  <c r="J263" i="4" s="1"/>
  <c r="M263" i="4" s="1"/>
  <c r="H262" i="4"/>
  <c r="J262" i="4" s="1"/>
  <c r="M262" i="4" s="1"/>
  <c r="H261" i="4"/>
  <c r="J261" i="4" s="1"/>
  <c r="M261" i="4" s="1"/>
  <c r="H260" i="4"/>
  <c r="J260" i="4" s="1"/>
  <c r="M260" i="4" s="1"/>
  <c r="H259" i="4"/>
  <c r="J259" i="4" s="1"/>
  <c r="M259" i="4" s="1"/>
  <c r="H258" i="4"/>
  <c r="J258" i="4" s="1"/>
  <c r="M258" i="4" s="1"/>
  <c r="H257" i="4"/>
  <c r="J257" i="4" s="1"/>
  <c r="M257" i="4" s="1"/>
  <c r="H256" i="4"/>
  <c r="J256" i="4" s="1"/>
  <c r="M256" i="4" s="1"/>
  <c r="H255" i="4"/>
  <c r="J255" i="4" s="1"/>
  <c r="M255" i="4" s="1"/>
  <c r="H254" i="4"/>
  <c r="J254" i="4" s="1"/>
  <c r="M254" i="4" s="1"/>
  <c r="H253" i="4"/>
  <c r="J253" i="4" s="1"/>
  <c r="M253" i="4" s="1"/>
  <c r="H252" i="4"/>
  <c r="J252" i="4" s="1"/>
  <c r="M252" i="4" s="1"/>
  <c r="H251" i="4"/>
  <c r="J251" i="4" s="1"/>
  <c r="M251" i="4" s="1"/>
  <c r="H250" i="4"/>
  <c r="J250" i="4" s="1"/>
  <c r="M250" i="4" s="1"/>
  <c r="H249" i="4"/>
  <c r="J249" i="4" s="1"/>
  <c r="M249" i="4" s="1"/>
  <c r="H248" i="4"/>
  <c r="J248" i="4" s="1"/>
  <c r="M248" i="4" s="1"/>
  <c r="H247" i="4"/>
  <c r="J247" i="4" s="1"/>
  <c r="M247" i="4" s="1"/>
  <c r="H246" i="4"/>
  <c r="J246" i="4" s="1"/>
  <c r="M246" i="4" s="1"/>
  <c r="H245" i="4"/>
  <c r="J245" i="4" s="1"/>
  <c r="M245" i="4" s="1"/>
  <c r="O245" i="4" s="1"/>
  <c r="H244" i="4"/>
  <c r="J244" i="4" s="1"/>
  <c r="M244" i="4" s="1"/>
  <c r="H243" i="4"/>
  <c r="J243" i="4" s="1"/>
  <c r="M243" i="4" s="1"/>
  <c r="H242" i="4"/>
  <c r="J242" i="4" s="1"/>
  <c r="M242" i="4" s="1"/>
  <c r="H241" i="4"/>
  <c r="J241" i="4" s="1"/>
  <c r="M241" i="4" s="1"/>
  <c r="H240" i="4"/>
  <c r="H239" i="4"/>
  <c r="J239" i="4" s="1"/>
  <c r="M239" i="4" s="1"/>
  <c r="H238" i="4"/>
  <c r="J238" i="4" s="1"/>
  <c r="M238" i="4" s="1"/>
  <c r="H237" i="4"/>
  <c r="J237" i="4" s="1"/>
  <c r="M237" i="4" s="1"/>
  <c r="H236" i="4"/>
  <c r="J236" i="4" s="1"/>
  <c r="M236" i="4" s="1"/>
  <c r="H235" i="4"/>
  <c r="J235" i="4" s="1"/>
  <c r="M235" i="4" s="1"/>
  <c r="H234" i="4"/>
  <c r="J234" i="4" s="1"/>
  <c r="M234" i="4" s="1"/>
  <c r="H233" i="4"/>
  <c r="J233" i="4" s="1"/>
  <c r="M233" i="4" s="1"/>
  <c r="H232" i="4"/>
  <c r="J232" i="4" s="1"/>
  <c r="M232" i="4" s="1"/>
  <c r="H231" i="4"/>
  <c r="J231" i="4" s="1"/>
  <c r="M231" i="4" s="1"/>
  <c r="H230" i="4"/>
  <c r="J230" i="4" s="1"/>
  <c r="M230" i="4" s="1"/>
  <c r="H229" i="4"/>
  <c r="J229" i="4" s="1"/>
  <c r="M229" i="4" s="1"/>
  <c r="H228" i="4"/>
  <c r="J228" i="4" s="1"/>
  <c r="M228" i="4" s="1"/>
  <c r="H227" i="4"/>
  <c r="J227" i="4" s="1"/>
  <c r="M227" i="4" s="1"/>
  <c r="H226" i="4"/>
  <c r="J226" i="4" s="1"/>
  <c r="M226" i="4" s="1"/>
  <c r="H225" i="4"/>
  <c r="J225" i="4" s="1"/>
  <c r="M225" i="4" s="1"/>
  <c r="H224" i="4"/>
  <c r="J224" i="4" s="1"/>
  <c r="M224" i="4" s="1"/>
  <c r="H223" i="4"/>
  <c r="J223" i="4" s="1"/>
  <c r="M223" i="4" s="1"/>
  <c r="H222" i="4"/>
  <c r="J222" i="4" s="1"/>
  <c r="M222" i="4" s="1"/>
  <c r="H221" i="4"/>
  <c r="J221" i="4" s="1"/>
  <c r="M221" i="4" s="1"/>
  <c r="H220" i="4"/>
  <c r="J220" i="4" s="1"/>
  <c r="M220" i="4" s="1"/>
  <c r="H219" i="4"/>
  <c r="J219" i="4" s="1"/>
  <c r="M219" i="4" s="1"/>
  <c r="H218" i="4"/>
  <c r="J218" i="4" s="1"/>
  <c r="M218" i="4" s="1"/>
  <c r="H217" i="4"/>
  <c r="J217" i="4" s="1"/>
  <c r="M217" i="4" s="1"/>
  <c r="H287" i="5"/>
  <c r="J287" i="5" s="1"/>
  <c r="M287" i="5" s="1"/>
  <c r="H286" i="5"/>
  <c r="H285" i="5"/>
  <c r="J285" i="5" s="1"/>
  <c r="M285" i="5" s="1"/>
  <c r="H284" i="5"/>
  <c r="J284" i="5" s="1"/>
  <c r="M284" i="5" s="1"/>
  <c r="H283" i="5"/>
  <c r="J283" i="5" s="1"/>
  <c r="M283" i="5" s="1"/>
  <c r="H282" i="5"/>
  <c r="J282" i="5" s="1"/>
  <c r="M282" i="5" s="1"/>
  <c r="H281" i="5"/>
  <c r="J281" i="5" s="1"/>
  <c r="M281" i="5" s="1"/>
  <c r="H280" i="5"/>
  <c r="J280" i="5" s="1"/>
  <c r="M280" i="5" s="1"/>
  <c r="H279" i="5"/>
  <c r="J279" i="5" s="1"/>
  <c r="M279" i="5" s="1"/>
  <c r="H278" i="5"/>
  <c r="H277" i="5"/>
  <c r="J277" i="5" s="1"/>
  <c r="M277" i="5" s="1"/>
  <c r="H276" i="5"/>
  <c r="J276" i="5" s="1"/>
  <c r="M276" i="5" s="1"/>
  <c r="H275" i="5"/>
  <c r="J275" i="5" s="1"/>
  <c r="M275" i="5" s="1"/>
  <c r="H274" i="5"/>
  <c r="J274" i="5" s="1"/>
  <c r="M274" i="5" s="1"/>
  <c r="H273" i="5"/>
  <c r="J273" i="5" s="1"/>
  <c r="M273" i="5" s="1"/>
  <c r="H272" i="5"/>
  <c r="J272" i="5" s="1"/>
  <c r="M272" i="5" s="1"/>
  <c r="H271" i="5"/>
  <c r="J271" i="5" s="1"/>
  <c r="M271" i="5" s="1"/>
  <c r="H270" i="5"/>
  <c r="H269" i="5"/>
  <c r="J269" i="5" s="1"/>
  <c r="M269" i="5" s="1"/>
  <c r="H268" i="5"/>
  <c r="J268" i="5" s="1"/>
  <c r="M268" i="5" s="1"/>
  <c r="H267" i="5"/>
  <c r="J267" i="5" s="1"/>
  <c r="M267" i="5" s="1"/>
  <c r="H266" i="5"/>
  <c r="J266" i="5" s="1"/>
  <c r="M266" i="5" s="1"/>
  <c r="H265" i="5"/>
  <c r="J265" i="5" s="1"/>
  <c r="M265" i="5" s="1"/>
  <c r="H264" i="5"/>
  <c r="J264" i="5" s="1"/>
  <c r="M264" i="5" s="1"/>
  <c r="H263" i="5"/>
  <c r="H262" i="5"/>
  <c r="H261" i="5"/>
  <c r="J261" i="5" s="1"/>
  <c r="M261" i="5" s="1"/>
  <c r="H260" i="5"/>
  <c r="J260" i="5" s="1"/>
  <c r="M260" i="5" s="1"/>
  <c r="H259" i="5"/>
  <c r="J259" i="5" s="1"/>
  <c r="M259" i="5" s="1"/>
  <c r="H258" i="5"/>
  <c r="J258" i="5" s="1"/>
  <c r="M258" i="5" s="1"/>
  <c r="H257" i="5"/>
  <c r="J257" i="5" s="1"/>
  <c r="M257" i="5" s="1"/>
  <c r="H256" i="5"/>
  <c r="J256" i="5" s="1"/>
  <c r="M256" i="5" s="1"/>
  <c r="H255" i="5"/>
  <c r="J255" i="5" s="1"/>
  <c r="M255" i="5" s="1"/>
  <c r="H254" i="5"/>
  <c r="H253" i="5"/>
  <c r="J253" i="5" s="1"/>
  <c r="M253" i="5" s="1"/>
  <c r="H252" i="5"/>
  <c r="J252" i="5" s="1"/>
  <c r="M252" i="5" s="1"/>
  <c r="H251" i="5"/>
  <c r="J251" i="5" s="1"/>
  <c r="M251" i="5" s="1"/>
  <c r="H249" i="5"/>
  <c r="J249" i="5" s="1"/>
  <c r="M249" i="5" s="1"/>
  <c r="H248" i="5"/>
  <c r="H247" i="5"/>
  <c r="H246" i="5"/>
  <c r="H245" i="5"/>
  <c r="H244" i="5"/>
  <c r="H243" i="5"/>
  <c r="J243" i="5" s="1"/>
  <c r="M243" i="5" s="1"/>
  <c r="H242" i="5"/>
  <c r="J242" i="5" s="1"/>
  <c r="M242" i="5" s="1"/>
  <c r="H241" i="5"/>
  <c r="J241" i="5" s="1"/>
  <c r="M241" i="5" s="1"/>
  <c r="H240" i="5"/>
  <c r="J240" i="5" s="1"/>
  <c r="M240" i="5" s="1"/>
  <c r="H239" i="5"/>
  <c r="H238" i="5"/>
  <c r="H237" i="5"/>
  <c r="H236" i="5"/>
  <c r="H235" i="5"/>
  <c r="J235" i="5" s="1"/>
  <c r="M235" i="5" s="1"/>
  <c r="H234" i="5"/>
  <c r="J234" i="5" s="1"/>
  <c r="M234" i="5" s="1"/>
  <c r="H233" i="5"/>
  <c r="J233" i="5" s="1"/>
  <c r="M233" i="5" s="1"/>
  <c r="H232" i="5"/>
  <c r="J232" i="5" s="1"/>
  <c r="M232" i="5" s="1"/>
  <c r="H231" i="5"/>
  <c r="H230" i="5"/>
  <c r="H229" i="5"/>
  <c r="H228" i="5"/>
  <c r="J228" i="5" s="1"/>
  <c r="M228" i="5" s="1"/>
  <c r="H227" i="5"/>
  <c r="J227" i="5" s="1"/>
  <c r="M227" i="5" s="1"/>
  <c r="H226" i="5"/>
  <c r="J226" i="5" s="1"/>
  <c r="M226" i="5" s="1"/>
  <c r="H225" i="5"/>
  <c r="J225" i="5" s="1"/>
  <c r="M225" i="5" s="1"/>
  <c r="H224" i="5"/>
  <c r="J224" i="5" s="1"/>
  <c r="M224" i="5" s="1"/>
  <c r="H223" i="5"/>
  <c r="J223" i="5" s="1"/>
  <c r="M223" i="5" s="1"/>
  <c r="H222" i="5"/>
  <c r="H221" i="5"/>
  <c r="J221" i="5" s="1"/>
  <c r="M221" i="5" s="1"/>
  <c r="H220" i="5"/>
  <c r="H219" i="5"/>
  <c r="J219" i="5" s="1"/>
  <c r="M219" i="5" s="1"/>
  <c r="H218" i="5"/>
  <c r="J218" i="5" s="1"/>
  <c r="M218" i="5" s="1"/>
  <c r="H217" i="5"/>
  <c r="J217" i="5" s="1"/>
  <c r="M217" i="5" s="1"/>
  <c r="H287" i="6"/>
  <c r="J287" i="6" s="1"/>
  <c r="M287" i="6" s="1"/>
  <c r="H286" i="6"/>
  <c r="J286" i="6" s="1"/>
  <c r="M286" i="6" s="1"/>
  <c r="H285" i="6"/>
  <c r="H284" i="6"/>
  <c r="J284" i="6" s="1"/>
  <c r="M284" i="6" s="1"/>
  <c r="O284" i="6" s="1"/>
  <c r="H283" i="6"/>
  <c r="J283" i="6" s="1"/>
  <c r="M283" i="6" s="1"/>
  <c r="H282" i="6"/>
  <c r="J282" i="6" s="1"/>
  <c r="M282" i="6" s="1"/>
  <c r="H281" i="6"/>
  <c r="J281" i="6" s="1"/>
  <c r="M281" i="6" s="1"/>
  <c r="H280" i="6"/>
  <c r="J280" i="6" s="1"/>
  <c r="M280" i="6" s="1"/>
  <c r="H279" i="6"/>
  <c r="J279" i="6" s="1"/>
  <c r="M279" i="6" s="1"/>
  <c r="H278" i="6"/>
  <c r="J278" i="6" s="1"/>
  <c r="M278" i="6" s="1"/>
  <c r="H277" i="6"/>
  <c r="J277" i="6" s="1"/>
  <c r="M277" i="6" s="1"/>
  <c r="H276" i="6"/>
  <c r="J276" i="6" s="1"/>
  <c r="M276" i="6" s="1"/>
  <c r="H275" i="6"/>
  <c r="J275" i="6" s="1"/>
  <c r="M275" i="6" s="1"/>
  <c r="H274" i="6"/>
  <c r="J274" i="6" s="1"/>
  <c r="M274" i="6" s="1"/>
  <c r="H273" i="6"/>
  <c r="H272" i="6"/>
  <c r="H270" i="6"/>
  <c r="J270" i="6" s="1"/>
  <c r="M270" i="6" s="1"/>
  <c r="H269" i="6"/>
  <c r="J269" i="6" s="1"/>
  <c r="M269" i="6" s="1"/>
  <c r="H268" i="6"/>
  <c r="J268" i="6" s="1"/>
  <c r="M268" i="6" s="1"/>
  <c r="H267" i="6"/>
  <c r="J267" i="6" s="1"/>
  <c r="M267" i="6" s="1"/>
  <c r="O267" i="6" s="1"/>
  <c r="H266" i="6"/>
  <c r="J266" i="6" s="1"/>
  <c r="M266" i="6" s="1"/>
  <c r="H265" i="6"/>
  <c r="J265" i="6" s="1"/>
  <c r="M265" i="6" s="1"/>
  <c r="H264" i="6"/>
  <c r="J264" i="6" s="1"/>
  <c r="M264" i="6" s="1"/>
  <c r="H263" i="6"/>
  <c r="J263" i="6" s="1"/>
  <c r="M263" i="6" s="1"/>
  <c r="H262" i="6"/>
  <c r="J262" i="6" s="1"/>
  <c r="M262" i="6" s="1"/>
  <c r="H261" i="6"/>
  <c r="H260" i="6"/>
  <c r="H258" i="6"/>
  <c r="J258" i="6" s="1"/>
  <c r="M258" i="6" s="1"/>
  <c r="H257" i="6"/>
  <c r="H256" i="6"/>
  <c r="H255" i="6"/>
  <c r="J255" i="6" s="1"/>
  <c r="M255" i="6" s="1"/>
  <c r="H254" i="6"/>
  <c r="J254" i="6" s="1"/>
  <c r="M254" i="6" s="1"/>
  <c r="H253" i="6"/>
  <c r="J253" i="6" s="1"/>
  <c r="M253" i="6" s="1"/>
  <c r="H252" i="6"/>
  <c r="J252" i="6" s="1"/>
  <c r="M252" i="6" s="1"/>
  <c r="H251" i="6"/>
  <c r="J251" i="6" s="1"/>
  <c r="M251" i="6" s="1"/>
  <c r="H250" i="6"/>
  <c r="J250" i="6" s="1"/>
  <c r="M250" i="6" s="1"/>
  <c r="H249" i="6"/>
  <c r="H248" i="6"/>
  <c r="J248" i="6" s="1"/>
  <c r="M248" i="6" s="1"/>
  <c r="H247" i="6"/>
  <c r="J247" i="6" s="1"/>
  <c r="M247" i="6" s="1"/>
  <c r="H246" i="6"/>
  <c r="J246" i="6" s="1"/>
  <c r="M246" i="6" s="1"/>
  <c r="H245" i="6"/>
  <c r="J245" i="6" s="1"/>
  <c r="M245" i="6" s="1"/>
  <c r="H244" i="6"/>
  <c r="J244" i="6" s="1"/>
  <c r="M244" i="6" s="1"/>
  <c r="H243" i="6"/>
  <c r="J243" i="6" s="1"/>
  <c r="M243" i="6" s="1"/>
  <c r="H242" i="6"/>
  <c r="H241" i="6"/>
  <c r="H240" i="6"/>
  <c r="J240" i="6" s="1"/>
  <c r="M240" i="6" s="1"/>
  <c r="H239" i="6"/>
  <c r="J239" i="6" s="1"/>
  <c r="M239" i="6" s="1"/>
  <c r="H238" i="6"/>
  <c r="J238" i="6" s="1"/>
  <c r="M238" i="6" s="1"/>
  <c r="H237" i="6"/>
  <c r="J237" i="6" s="1"/>
  <c r="M237" i="6" s="1"/>
  <c r="H236" i="6"/>
  <c r="J236" i="6" s="1"/>
  <c r="M236" i="6" s="1"/>
  <c r="H235" i="6"/>
  <c r="H234" i="6"/>
  <c r="J234" i="6" s="1"/>
  <c r="M234" i="6" s="1"/>
  <c r="H233" i="6"/>
  <c r="J233" i="6" s="1"/>
  <c r="M233" i="6" s="1"/>
  <c r="H232" i="6"/>
  <c r="H231" i="6"/>
  <c r="J231" i="6" s="1"/>
  <c r="M231" i="6" s="1"/>
  <c r="H229" i="6"/>
  <c r="J229" i="6" s="1"/>
  <c r="M229" i="6" s="1"/>
  <c r="H228" i="6"/>
  <c r="J228" i="6" s="1"/>
  <c r="M228" i="6" s="1"/>
  <c r="H227" i="6"/>
  <c r="J227" i="6" s="1"/>
  <c r="M227" i="6" s="1"/>
  <c r="H226" i="6"/>
  <c r="J226" i="6" s="1"/>
  <c r="M226" i="6" s="1"/>
  <c r="H225" i="6"/>
  <c r="J225" i="6" s="1"/>
  <c r="M225" i="6" s="1"/>
  <c r="H224" i="6"/>
  <c r="H223" i="6"/>
  <c r="J223" i="6" s="1"/>
  <c r="M223" i="6" s="1"/>
  <c r="H222" i="6"/>
  <c r="J222" i="6" s="1"/>
  <c r="M222" i="6" s="1"/>
  <c r="H221" i="6"/>
  <c r="J221" i="6" s="1"/>
  <c r="M221" i="6" s="1"/>
  <c r="H220" i="6"/>
  <c r="J220" i="6" s="1"/>
  <c r="M220" i="6" s="1"/>
  <c r="H219" i="6"/>
  <c r="J219" i="6" s="1"/>
  <c r="M219" i="6" s="1"/>
  <c r="H218" i="6"/>
  <c r="J218" i="6" s="1"/>
  <c r="M218" i="6" s="1"/>
  <c r="H217" i="6"/>
  <c r="J217" i="6" s="1"/>
  <c r="M217" i="6" s="1"/>
  <c r="H287" i="7"/>
  <c r="J287" i="7" s="1"/>
  <c r="M287" i="7" s="1"/>
  <c r="H286" i="7"/>
  <c r="J286" i="7" s="1"/>
  <c r="M286" i="7" s="1"/>
  <c r="H285" i="7"/>
  <c r="J285" i="7" s="1"/>
  <c r="M285" i="7" s="1"/>
  <c r="H284" i="7"/>
  <c r="J284" i="7" s="1"/>
  <c r="M284" i="7" s="1"/>
  <c r="H283" i="7"/>
  <c r="J283" i="7" s="1"/>
  <c r="M283" i="7" s="1"/>
  <c r="H281" i="7"/>
  <c r="J281" i="7" s="1"/>
  <c r="M281" i="7" s="1"/>
  <c r="H280" i="7"/>
  <c r="J280" i="7" s="1"/>
  <c r="M280" i="7" s="1"/>
  <c r="H279" i="7"/>
  <c r="J279" i="7" s="1"/>
  <c r="M279" i="7" s="1"/>
  <c r="H278" i="7"/>
  <c r="J278" i="7" s="1"/>
  <c r="M278" i="7" s="1"/>
  <c r="H277" i="7"/>
  <c r="H276" i="7"/>
  <c r="J276" i="7" s="1"/>
  <c r="M276" i="7" s="1"/>
  <c r="H275" i="7"/>
  <c r="J275" i="7" s="1"/>
  <c r="M275" i="7" s="1"/>
  <c r="H274" i="7"/>
  <c r="J274" i="7" s="1"/>
  <c r="M274" i="7" s="1"/>
  <c r="H273" i="7"/>
  <c r="J273" i="7" s="1"/>
  <c r="M273" i="7" s="1"/>
  <c r="H272" i="7"/>
  <c r="J272" i="7" s="1"/>
  <c r="M272" i="7" s="1"/>
  <c r="H271" i="7"/>
  <c r="J271" i="7" s="1"/>
  <c r="M271" i="7" s="1"/>
  <c r="H270" i="7"/>
  <c r="J270" i="7" s="1"/>
  <c r="M270" i="7" s="1"/>
  <c r="H269" i="7"/>
  <c r="J269" i="7" s="1"/>
  <c r="M269" i="7" s="1"/>
  <c r="H268" i="7"/>
  <c r="H267" i="7"/>
  <c r="J267" i="7" s="1"/>
  <c r="M267" i="7" s="1"/>
  <c r="H266" i="7"/>
  <c r="J266" i="7" s="1"/>
  <c r="M266" i="7" s="1"/>
  <c r="H265" i="7"/>
  <c r="J265" i="7" s="1"/>
  <c r="M265" i="7" s="1"/>
  <c r="H264" i="7"/>
  <c r="H263" i="7"/>
  <c r="J263" i="7" s="1"/>
  <c r="M263" i="7" s="1"/>
  <c r="H262" i="7"/>
  <c r="J262" i="7" s="1"/>
  <c r="M262" i="7" s="1"/>
  <c r="H261" i="7"/>
  <c r="J261" i="7" s="1"/>
  <c r="M261" i="7" s="1"/>
  <c r="H260" i="7"/>
  <c r="J260" i="7" s="1"/>
  <c r="M260" i="7" s="1"/>
  <c r="H259" i="7"/>
  <c r="J259" i="7" s="1"/>
  <c r="M259" i="7" s="1"/>
  <c r="H258" i="7"/>
  <c r="J258" i="7" s="1"/>
  <c r="M258" i="7" s="1"/>
  <c r="H257" i="7"/>
  <c r="J257" i="7" s="1"/>
  <c r="M257" i="7" s="1"/>
  <c r="H256" i="7"/>
  <c r="J256" i="7" s="1"/>
  <c r="M256" i="7" s="1"/>
  <c r="H255" i="7"/>
  <c r="J255" i="7" s="1"/>
  <c r="M255" i="7" s="1"/>
  <c r="H254" i="7"/>
  <c r="J254" i="7" s="1"/>
  <c r="M254" i="7" s="1"/>
  <c r="H253" i="7"/>
  <c r="J253" i="7" s="1"/>
  <c r="M253" i="7" s="1"/>
  <c r="H252" i="7"/>
  <c r="J252" i="7" s="1"/>
  <c r="M252" i="7" s="1"/>
  <c r="H251" i="7"/>
  <c r="J251" i="7" s="1"/>
  <c r="M251" i="7" s="1"/>
  <c r="H250" i="7"/>
  <c r="J250" i="7" s="1"/>
  <c r="M250" i="7" s="1"/>
  <c r="H249" i="7"/>
  <c r="J249" i="7" s="1"/>
  <c r="M249" i="7" s="1"/>
  <c r="H248" i="7"/>
  <c r="J248" i="7" s="1"/>
  <c r="M248" i="7" s="1"/>
  <c r="H247" i="7"/>
  <c r="J247" i="7" s="1"/>
  <c r="M247" i="7" s="1"/>
  <c r="H246" i="7"/>
  <c r="J246" i="7" s="1"/>
  <c r="M246" i="7" s="1"/>
  <c r="H245" i="7"/>
  <c r="J245" i="7" s="1"/>
  <c r="M245" i="7" s="1"/>
  <c r="H244" i="7"/>
  <c r="J244" i="7" s="1"/>
  <c r="M244" i="7" s="1"/>
  <c r="H243" i="7"/>
  <c r="J243" i="7" s="1"/>
  <c r="M243" i="7" s="1"/>
  <c r="H242" i="7"/>
  <c r="J242" i="7" s="1"/>
  <c r="M242" i="7" s="1"/>
  <c r="H241" i="7"/>
  <c r="J241" i="7" s="1"/>
  <c r="M241" i="7" s="1"/>
  <c r="H240" i="7"/>
  <c r="J240" i="7" s="1"/>
  <c r="M240" i="7" s="1"/>
  <c r="H239" i="7"/>
  <c r="J239" i="7" s="1"/>
  <c r="M239" i="7" s="1"/>
  <c r="H238" i="7"/>
  <c r="J238" i="7" s="1"/>
  <c r="M238" i="7" s="1"/>
  <c r="H237" i="7"/>
  <c r="J237" i="7" s="1"/>
  <c r="M237" i="7" s="1"/>
  <c r="H236" i="7"/>
  <c r="J236" i="7" s="1"/>
  <c r="M236" i="7" s="1"/>
  <c r="H235" i="7"/>
  <c r="J235" i="7" s="1"/>
  <c r="M235" i="7" s="1"/>
  <c r="H234" i="7"/>
  <c r="J234" i="7" s="1"/>
  <c r="M234" i="7" s="1"/>
  <c r="H233" i="7"/>
  <c r="J233" i="7" s="1"/>
  <c r="M233" i="7" s="1"/>
  <c r="H232" i="7"/>
  <c r="J232" i="7" s="1"/>
  <c r="M232" i="7" s="1"/>
  <c r="H231" i="7"/>
  <c r="J231" i="7" s="1"/>
  <c r="M231" i="7" s="1"/>
  <c r="H230" i="7"/>
  <c r="J230" i="7" s="1"/>
  <c r="M230" i="7" s="1"/>
  <c r="H229" i="7"/>
  <c r="J229" i="7" s="1"/>
  <c r="M229" i="7" s="1"/>
  <c r="H228" i="7"/>
  <c r="J228" i="7" s="1"/>
  <c r="M228" i="7" s="1"/>
  <c r="H227" i="7"/>
  <c r="J227" i="7" s="1"/>
  <c r="M227" i="7" s="1"/>
  <c r="H226" i="7"/>
  <c r="J226" i="7" s="1"/>
  <c r="M226" i="7" s="1"/>
  <c r="H225" i="7"/>
  <c r="H224" i="7"/>
  <c r="J224" i="7" s="1"/>
  <c r="M224" i="7" s="1"/>
  <c r="H223" i="7"/>
  <c r="J223" i="7" s="1"/>
  <c r="M223" i="7" s="1"/>
  <c r="H222" i="7"/>
  <c r="J222" i="7" s="1"/>
  <c r="M222" i="7" s="1"/>
  <c r="J221" i="7"/>
  <c r="M221" i="7" s="1"/>
  <c r="H220" i="7"/>
  <c r="J220" i="7" s="1"/>
  <c r="M220" i="7" s="1"/>
  <c r="H219" i="7"/>
  <c r="J219" i="7" s="1"/>
  <c r="M219" i="7" s="1"/>
  <c r="H218" i="7"/>
  <c r="J218" i="7" s="1"/>
  <c r="M218" i="7" s="1"/>
  <c r="H217" i="7"/>
  <c r="J217" i="7" s="1"/>
  <c r="M217" i="7" s="1"/>
  <c r="H287" i="8"/>
  <c r="J287" i="8" s="1"/>
  <c r="M287" i="8" s="1"/>
  <c r="H286" i="8"/>
  <c r="J286" i="8" s="1"/>
  <c r="M286" i="8" s="1"/>
  <c r="H285" i="8"/>
  <c r="J285" i="8" s="1"/>
  <c r="M285" i="8" s="1"/>
  <c r="H284" i="8"/>
  <c r="J284" i="8" s="1"/>
  <c r="M284" i="8" s="1"/>
  <c r="H283" i="8"/>
  <c r="J283" i="8" s="1"/>
  <c r="M283" i="8" s="1"/>
  <c r="H282" i="8"/>
  <c r="J282" i="8" s="1"/>
  <c r="M282" i="8" s="1"/>
  <c r="H281" i="8"/>
  <c r="J281" i="8" s="1"/>
  <c r="M281" i="8" s="1"/>
  <c r="H280" i="8"/>
  <c r="H279" i="8"/>
  <c r="J279" i="8" s="1"/>
  <c r="M279" i="8" s="1"/>
  <c r="H278" i="8"/>
  <c r="H277" i="8"/>
  <c r="J277" i="8" s="1"/>
  <c r="M277" i="8" s="1"/>
  <c r="H276" i="8"/>
  <c r="J276" i="8" s="1"/>
  <c r="M276" i="8" s="1"/>
  <c r="H275" i="8"/>
  <c r="H274" i="8"/>
  <c r="J274" i="8" s="1"/>
  <c r="M274" i="8" s="1"/>
  <c r="H273" i="8"/>
  <c r="J273" i="8" s="1"/>
  <c r="M273" i="8" s="1"/>
  <c r="H272" i="8"/>
  <c r="J272" i="8" s="1"/>
  <c r="M272" i="8" s="1"/>
  <c r="H271" i="8"/>
  <c r="J271" i="8" s="1"/>
  <c r="M271" i="8" s="1"/>
  <c r="H270" i="8"/>
  <c r="J270" i="8" s="1"/>
  <c r="M270" i="8" s="1"/>
  <c r="H269" i="8"/>
  <c r="H268" i="8"/>
  <c r="J268" i="8" s="1"/>
  <c r="M268" i="8" s="1"/>
  <c r="H267" i="8"/>
  <c r="J267" i="8" s="1"/>
  <c r="M267" i="8" s="1"/>
  <c r="H266" i="8"/>
  <c r="J266" i="8" s="1"/>
  <c r="M266" i="8" s="1"/>
  <c r="H265" i="8"/>
  <c r="J265" i="8" s="1"/>
  <c r="M265" i="8" s="1"/>
  <c r="H264" i="8"/>
  <c r="J264" i="8" s="1"/>
  <c r="M264" i="8" s="1"/>
  <c r="H263" i="8"/>
  <c r="J263" i="8" s="1"/>
  <c r="M263" i="8" s="1"/>
  <c r="H262" i="8"/>
  <c r="J262" i="8" s="1"/>
  <c r="M262" i="8" s="1"/>
  <c r="H261" i="8"/>
  <c r="J261" i="8" s="1"/>
  <c r="M261" i="8" s="1"/>
  <c r="H260" i="8"/>
  <c r="J260" i="8" s="1"/>
  <c r="M260" i="8" s="1"/>
  <c r="H259" i="8"/>
  <c r="J259" i="8" s="1"/>
  <c r="M259" i="8" s="1"/>
  <c r="H258" i="8"/>
  <c r="J258" i="8" s="1"/>
  <c r="M258" i="8" s="1"/>
  <c r="H257" i="8"/>
  <c r="J257" i="8" s="1"/>
  <c r="M257" i="8" s="1"/>
  <c r="H256" i="8"/>
  <c r="J256" i="8" s="1"/>
  <c r="M256" i="8" s="1"/>
  <c r="H255" i="8"/>
  <c r="J255" i="8" s="1"/>
  <c r="M255" i="8" s="1"/>
  <c r="H254" i="8"/>
  <c r="J254" i="8" s="1"/>
  <c r="M254" i="8" s="1"/>
  <c r="H253" i="8"/>
  <c r="J253" i="8" s="1"/>
  <c r="M253" i="8" s="1"/>
  <c r="H252" i="8"/>
  <c r="J252" i="8" s="1"/>
  <c r="M252" i="8" s="1"/>
  <c r="H251" i="8"/>
  <c r="J251" i="8" s="1"/>
  <c r="M251" i="8" s="1"/>
  <c r="H250" i="8"/>
  <c r="J250" i="8" s="1"/>
  <c r="M250" i="8" s="1"/>
  <c r="H248" i="8"/>
  <c r="J248" i="8" s="1"/>
  <c r="M248" i="8" s="1"/>
  <c r="H247" i="8"/>
  <c r="J247" i="8" s="1"/>
  <c r="M247" i="8" s="1"/>
  <c r="H246" i="8"/>
  <c r="J246" i="8" s="1"/>
  <c r="M246" i="8" s="1"/>
  <c r="H245" i="8"/>
  <c r="J245" i="8" s="1"/>
  <c r="M245" i="8" s="1"/>
  <c r="H244" i="8"/>
  <c r="J244" i="8" s="1"/>
  <c r="M244" i="8" s="1"/>
  <c r="O244" i="8" s="1"/>
  <c r="H243" i="8"/>
  <c r="J243" i="8" s="1"/>
  <c r="M243" i="8" s="1"/>
  <c r="H242" i="8"/>
  <c r="J242" i="8" s="1"/>
  <c r="M242" i="8" s="1"/>
  <c r="O242" i="8" s="1"/>
  <c r="H241" i="8"/>
  <c r="J241" i="8" s="1"/>
  <c r="M241" i="8" s="1"/>
  <c r="H240" i="8"/>
  <c r="J240" i="8" s="1"/>
  <c r="M240" i="8" s="1"/>
  <c r="H239" i="8"/>
  <c r="J239" i="8" s="1"/>
  <c r="M239" i="8" s="1"/>
  <c r="H238" i="8"/>
  <c r="J238" i="8" s="1"/>
  <c r="M238" i="8" s="1"/>
  <c r="H237" i="8"/>
  <c r="J237" i="8" s="1"/>
  <c r="M237" i="8" s="1"/>
  <c r="H236" i="8"/>
  <c r="J236" i="8" s="1"/>
  <c r="M236" i="8" s="1"/>
  <c r="H235" i="8"/>
  <c r="J235" i="8" s="1"/>
  <c r="M235" i="8" s="1"/>
  <c r="H234" i="8"/>
  <c r="J234" i="8" s="1"/>
  <c r="M234" i="8" s="1"/>
  <c r="H233" i="8"/>
  <c r="J233" i="8" s="1"/>
  <c r="M233" i="8" s="1"/>
  <c r="H232" i="8"/>
  <c r="J232" i="8" s="1"/>
  <c r="M232" i="8" s="1"/>
  <c r="H231" i="8"/>
  <c r="J231" i="8" s="1"/>
  <c r="M231" i="8" s="1"/>
  <c r="H230" i="8"/>
  <c r="J230" i="8" s="1"/>
  <c r="M230" i="8" s="1"/>
  <c r="H229" i="8"/>
  <c r="J229" i="8" s="1"/>
  <c r="M229" i="8" s="1"/>
  <c r="H228" i="8"/>
  <c r="J228" i="8" s="1"/>
  <c r="M228" i="8" s="1"/>
  <c r="H227" i="8"/>
  <c r="J227" i="8" s="1"/>
  <c r="M227" i="8" s="1"/>
  <c r="H226" i="8"/>
  <c r="J226" i="8" s="1"/>
  <c r="M226" i="8" s="1"/>
  <c r="H225" i="8"/>
  <c r="J225" i="8" s="1"/>
  <c r="M225" i="8" s="1"/>
  <c r="H224" i="8"/>
  <c r="J224" i="8" s="1"/>
  <c r="M224" i="8" s="1"/>
  <c r="H223" i="8"/>
  <c r="J223" i="8" s="1"/>
  <c r="M223" i="8" s="1"/>
  <c r="H222" i="8"/>
  <c r="J222" i="8" s="1"/>
  <c r="M222" i="8" s="1"/>
  <c r="H221" i="8"/>
  <c r="J221" i="8" s="1"/>
  <c r="M221" i="8" s="1"/>
  <c r="H220" i="8"/>
  <c r="J220" i="8" s="1"/>
  <c r="M220" i="8" s="1"/>
  <c r="H219" i="8"/>
  <c r="J219" i="8" s="1"/>
  <c r="M219" i="8" s="1"/>
  <c r="H218" i="8"/>
  <c r="J218" i="8" s="1"/>
  <c r="M218" i="8" s="1"/>
  <c r="H217" i="8"/>
  <c r="J217" i="8" s="1"/>
  <c r="M217" i="8" s="1"/>
  <c r="H287" i="2"/>
  <c r="J287" i="2" s="1"/>
  <c r="M287" i="2" s="1"/>
  <c r="H286" i="2"/>
  <c r="J286" i="2" s="1"/>
  <c r="M286" i="2" s="1"/>
  <c r="H285" i="2"/>
  <c r="J285" i="2" s="1"/>
  <c r="M285" i="2" s="1"/>
  <c r="H284" i="2"/>
  <c r="J284" i="2" s="1"/>
  <c r="M284" i="2" s="1"/>
  <c r="H283" i="2"/>
  <c r="J283" i="2" s="1"/>
  <c r="M283" i="2" s="1"/>
  <c r="H282" i="2"/>
  <c r="J282" i="2" s="1"/>
  <c r="M282" i="2" s="1"/>
  <c r="H281" i="2"/>
  <c r="J281" i="2" s="1"/>
  <c r="M281" i="2" s="1"/>
  <c r="H280" i="2"/>
  <c r="J280" i="2" s="1"/>
  <c r="M280" i="2" s="1"/>
  <c r="H279" i="2"/>
  <c r="J279" i="2" s="1"/>
  <c r="M279" i="2" s="1"/>
  <c r="H278" i="2"/>
  <c r="J278" i="2" s="1"/>
  <c r="M278" i="2" s="1"/>
  <c r="H277" i="2"/>
  <c r="J277" i="2" s="1"/>
  <c r="M277" i="2" s="1"/>
  <c r="H276" i="2"/>
  <c r="J276" i="2" s="1"/>
  <c r="M276" i="2" s="1"/>
  <c r="H275" i="2"/>
  <c r="J275" i="2" s="1"/>
  <c r="M275" i="2" s="1"/>
  <c r="H274" i="2"/>
  <c r="J274" i="2" s="1"/>
  <c r="M274" i="2" s="1"/>
  <c r="H273" i="2"/>
  <c r="J273" i="2" s="1"/>
  <c r="M273" i="2" s="1"/>
  <c r="H272" i="2"/>
  <c r="J272" i="2" s="1"/>
  <c r="M272" i="2" s="1"/>
  <c r="H271" i="2"/>
  <c r="J271" i="2" s="1"/>
  <c r="M271" i="2" s="1"/>
  <c r="H270" i="2"/>
  <c r="J270" i="2" s="1"/>
  <c r="M270" i="2" s="1"/>
  <c r="H269" i="2"/>
  <c r="J269" i="2" s="1"/>
  <c r="M269" i="2" s="1"/>
  <c r="H268" i="2"/>
  <c r="J268" i="2" s="1"/>
  <c r="M268" i="2" s="1"/>
  <c r="H267" i="2"/>
  <c r="J267" i="2" s="1"/>
  <c r="M267" i="2" s="1"/>
  <c r="H266" i="2"/>
  <c r="J266" i="2" s="1"/>
  <c r="M266" i="2" s="1"/>
  <c r="H265" i="2"/>
  <c r="J265" i="2" s="1"/>
  <c r="M265" i="2" s="1"/>
  <c r="H264" i="2"/>
  <c r="J264" i="2" s="1"/>
  <c r="M264" i="2" s="1"/>
  <c r="H263" i="2"/>
  <c r="J263" i="2" s="1"/>
  <c r="M263" i="2" s="1"/>
  <c r="H262" i="2"/>
  <c r="J262" i="2" s="1"/>
  <c r="M262" i="2" s="1"/>
  <c r="H261" i="2"/>
  <c r="J261" i="2" s="1"/>
  <c r="M261" i="2" s="1"/>
  <c r="H260" i="2"/>
  <c r="J260" i="2" s="1"/>
  <c r="M260" i="2" s="1"/>
  <c r="H259" i="2"/>
  <c r="J259" i="2" s="1"/>
  <c r="M259" i="2" s="1"/>
  <c r="H258" i="2"/>
  <c r="J258" i="2" s="1"/>
  <c r="M258" i="2" s="1"/>
  <c r="H257" i="2"/>
  <c r="J257" i="2" s="1"/>
  <c r="M257" i="2" s="1"/>
  <c r="H256" i="2"/>
  <c r="J256" i="2" s="1"/>
  <c r="M256" i="2" s="1"/>
  <c r="H255" i="2"/>
  <c r="J255" i="2" s="1"/>
  <c r="M255" i="2" s="1"/>
  <c r="H254" i="2"/>
  <c r="J254" i="2" s="1"/>
  <c r="M254" i="2" s="1"/>
  <c r="H253" i="2"/>
  <c r="J253" i="2" s="1"/>
  <c r="M253" i="2" s="1"/>
  <c r="H252" i="2"/>
  <c r="J252" i="2" s="1"/>
  <c r="M252" i="2" s="1"/>
  <c r="H251" i="2"/>
  <c r="J251" i="2" s="1"/>
  <c r="M251" i="2" s="1"/>
  <c r="H250" i="2"/>
  <c r="J250" i="2" s="1"/>
  <c r="M250" i="2" s="1"/>
  <c r="H249" i="2"/>
  <c r="J249" i="2" s="1"/>
  <c r="M249" i="2" s="1"/>
  <c r="H248" i="2"/>
  <c r="J248" i="2" s="1"/>
  <c r="M248" i="2" s="1"/>
  <c r="H247" i="2"/>
  <c r="J247" i="2" s="1"/>
  <c r="M247" i="2" s="1"/>
  <c r="H246" i="2"/>
  <c r="J246" i="2" s="1"/>
  <c r="M246" i="2" s="1"/>
  <c r="H245" i="2"/>
  <c r="J245" i="2" s="1"/>
  <c r="M245" i="2" s="1"/>
  <c r="H244" i="2"/>
  <c r="J244" i="2" s="1"/>
  <c r="M244" i="2" s="1"/>
  <c r="H243" i="2"/>
  <c r="J243" i="2" s="1"/>
  <c r="M243" i="2" s="1"/>
  <c r="H242" i="2"/>
  <c r="J242" i="2" s="1"/>
  <c r="M242" i="2" s="1"/>
  <c r="H241" i="2"/>
  <c r="J241" i="2" s="1"/>
  <c r="M241" i="2" s="1"/>
  <c r="H240" i="2"/>
  <c r="J240" i="2" s="1"/>
  <c r="M240" i="2" s="1"/>
  <c r="H239" i="2"/>
  <c r="J239" i="2" s="1"/>
  <c r="M239" i="2" s="1"/>
  <c r="H238" i="2"/>
  <c r="J238" i="2" s="1"/>
  <c r="M238" i="2" s="1"/>
  <c r="H237" i="2"/>
  <c r="J237" i="2" s="1"/>
  <c r="M237" i="2" s="1"/>
  <c r="H236" i="2"/>
  <c r="J236" i="2" s="1"/>
  <c r="M236" i="2" s="1"/>
  <c r="H235" i="2"/>
  <c r="J235" i="2" s="1"/>
  <c r="M235" i="2" s="1"/>
  <c r="H234" i="2"/>
  <c r="J234" i="2" s="1"/>
  <c r="M234" i="2" s="1"/>
  <c r="H233" i="2"/>
  <c r="J233" i="2" s="1"/>
  <c r="M233" i="2" s="1"/>
  <c r="H232" i="2"/>
  <c r="J232" i="2" s="1"/>
  <c r="M232" i="2" s="1"/>
  <c r="H231" i="2"/>
  <c r="J231" i="2" s="1"/>
  <c r="M231" i="2" s="1"/>
  <c r="H230" i="2"/>
  <c r="J230" i="2" s="1"/>
  <c r="M230" i="2" s="1"/>
  <c r="H229" i="2"/>
  <c r="J229" i="2" s="1"/>
  <c r="M229" i="2" s="1"/>
  <c r="H228" i="2"/>
  <c r="J228" i="2" s="1"/>
  <c r="M228" i="2" s="1"/>
  <c r="H227" i="2"/>
  <c r="J227" i="2" s="1"/>
  <c r="M227" i="2" s="1"/>
  <c r="H226" i="2"/>
  <c r="J226" i="2" s="1"/>
  <c r="M226" i="2" s="1"/>
  <c r="H225" i="2"/>
  <c r="J225" i="2" s="1"/>
  <c r="M225" i="2" s="1"/>
  <c r="H224" i="2"/>
  <c r="J224" i="2" s="1"/>
  <c r="M224" i="2" s="1"/>
  <c r="H223" i="2"/>
  <c r="J223" i="2" s="1"/>
  <c r="M223" i="2" s="1"/>
  <c r="H222" i="2"/>
  <c r="J222" i="2" s="1"/>
  <c r="M222" i="2" s="1"/>
  <c r="H221" i="2"/>
  <c r="J221" i="2" s="1"/>
  <c r="M221" i="2" s="1"/>
  <c r="H220" i="2"/>
  <c r="J220" i="2" s="1"/>
  <c r="M220" i="2" s="1"/>
  <c r="H219" i="2"/>
  <c r="J219" i="2" s="1"/>
  <c r="M219" i="2" s="1"/>
  <c r="H218" i="2"/>
  <c r="J218" i="2" s="1"/>
  <c r="M218" i="2" s="1"/>
  <c r="H217" i="2"/>
  <c r="H216" i="3"/>
  <c r="J216" i="3" s="1"/>
  <c r="M216" i="3" s="1"/>
  <c r="H216" i="4"/>
  <c r="J216" i="4" s="1"/>
  <c r="M216" i="4" s="1"/>
  <c r="H216" i="5"/>
  <c r="J216" i="5" s="1"/>
  <c r="M216" i="5" s="1"/>
  <c r="H216" i="6"/>
  <c r="J216" i="6" s="1"/>
  <c r="M216" i="6" s="1"/>
  <c r="H216" i="7"/>
  <c r="J216" i="7" s="1"/>
  <c r="M216" i="7" s="1"/>
  <c r="H216" i="8"/>
  <c r="J216" i="8" s="1"/>
  <c r="M216" i="8" s="1"/>
  <c r="H216" i="2"/>
  <c r="J216" i="2" s="1"/>
  <c r="M216" i="2" s="1"/>
  <c r="H215" i="3"/>
  <c r="J215" i="3" s="1"/>
  <c r="M215" i="3" s="1"/>
  <c r="H215" i="4"/>
  <c r="J215" i="4" s="1"/>
  <c r="M215" i="4" s="1"/>
  <c r="H215" i="5"/>
  <c r="J215" i="5" s="1"/>
  <c r="M215" i="5" s="1"/>
  <c r="H215" i="6"/>
  <c r="J215" i="6" s="1"/>
  <c r="M215" i="6" s="1"/>
  <c r="H215" i="7"/>
  <c r="J215" i="7" s="1"/>
  <c r="M215" i="7" s="1"/>
  <c r="H215" i="2"/>
  <c r="J215" i="2" s="1"/>
  <c r="M215" i="2" s="1"/>
  <c r="I210" i="3"/>
  <c r="G210" i="3"/>
  <c r="F210" i="3"/>
  <c r="I210" i="4"/>
  <c r="G210" i="4"/>
  <c r="F210" i="4"/>
  <c r="I210" i="5"/>
  <c r="G210" i="5"/>
  <c r="F210" i="5"/>
  <c r="I210" i="6"/>
  <c r="G210" i="6"/>
  <c r="F210" i="6"/>
  <c r="I210" i="7"/>
  <c r="G210" i="7"/>
  <c r="F210" i="7"/>
  <c r="I210" i="8"/>
  <c r="G210" i="8"/>
  <c r="F210" i="8"/>
  <c r="I210" i="2"/>
  <c r="G210" i="2"/>
  <c r="F210" i="2"/>
  <c r="J158" i="3"/>
  <c r="I158" i="3"/>
  <c r="G158" i="3"/>
  <c r="F158" i="3"/>
  <c r="J158" i="4"/>
  <c r="I158" i="4"/>
  <c r="G158" i="4"/>
  <c r="F158" i="4"/>
  <c r="J158" i="5"/>
  <c r="I158" i="5"/>
  <c r="G158" i="5"/>
  <c r="F158" i="5"/>
  <c r="J158" i="6"/>
  <c r="I158" i="6"/>
  <c r="G158" i="6"/>
  <c r="F158" i="6"/>
  <c r="J158" i="7"/>
  <c r="I158" i="7"/>
  <c r="G158" i="7"/>
  <c r="F158" i="7"/>
  <c r="J158" i="8"/>
  <c r="I158" i="8"/>
  <c r="G158" i="8"/>
  <c r="F158" i="8"/>
  <c r="J158" i="2"/>
  <c r="I158" i="2"/>
  <c r="G158" i="2"/>
  <c r="F158" i="2"/>
  <c r="I153" i="3"/>
  <c r="I153" i="4"/>
  <c r="I153" i="5"/>
  <c r="I153" i="6"/>
  <c r="I153" i="7"/>
  <c r="I153" i="8"/>
  <c r="I153" i="2"/>
  <c r="G153" i="3"/>
  <c r="G153" i="4"/>
  <c r="G153" i="5"/>
  <c r="G153" i="6"/>
  <c r="G153" i="7"/>
  <c r="G153" i="8"/>
  <c r="G153" i="2"/>
  <c r="F153" i="3"/>
  <c r="F153" i="4"/>
  <c r="F153" i="5"/>
  <c r="F153" i="6"/>
  <c r="F153" i="7"/>
  <c r="F153" i="8"/>
  <c r="F153" i="2"/>
  <c r="H208" i="3"/>
  <c r="J208" i="3" s="1"/>
  <c r="M208" i="3" s="1"/>
  <c r="H207" i="3"/>
  <c r="J207" i="3" s="1"/>
  <c r="M207" i="3" s="1"/>
  <c r="H206" i="3"/>
  <c r="J206" i="3" s="1"/>
  <c r="M206" i="3" s="1"/>
  <c r="H205" i="3"/>
  <c r="J205" i="3" s="1"/>
  <c r="M205" i="3" s="1"/>
  <c r="H204" i="3"/>
  <c r="J204" i="3" s="1"/>
  <c r="M204" i="3" s="1"/>
  <c r="H203" i="3"/>
  <c r="J203" i="3" s="1"/>
  <c r="M203" i="3" s="1"/>
  <c r="H202" i="3"/>
  <c r="J202" i="3" s="1"/>
  <c r="M202" i="3" s="1"/>
  <c r="H201" i="3"/>
  <c r="J201" i="3" s="1"/>
  <c r="M201" i="3" s="1"/>
  <c r="H200" i="3"/>
  <c r="J200" i="3" s="1"/>
  <c r="M200" i="3" s="1"/>
  <c r="H199" i="3"/>
  <c r="J199" i="3" s="1"/>
  <c r="M199" i="3" s="1"/>
  <c r="H198" i="3"/>
  <c r="J198" i="3" s="1"/>
  <c r="M198" i="3" s="1"/>
  <c r="H197" i="3"/>
  <c r="J197" i="3" s="1"/>
  <c r="M197" i="3" s="1"/>
  <c r="H196" i="3"/>
  <c r="J196" i="3" s="1"/>
  <c r="M196" i="3" s="1"/>
  <c r="H195" i="3"/>
  <c r="J195" i="3" s="1"/>
  <c r="M195" i="3" s="1"/>
  <c r="H194" i="3"/>
  <c r="J194" i="3" s="1"/>
  <c r="M194" i="3" s="1"/>
  <c r="H193" i="3"/>
  <c r="J193" i="3" s="1"/>
  <c r="M193" i="3" s="1"/>
  <c r="H192" i="3"/>
  <c r="J192" i="3" s="1"/>
  <c r="M192" i="3" s="1"/>
  <c r="H191" i="3"/>
  <c r="J191" i="3" s="1"/>
  <c r="M191" i="3" s="1"/>
  <c r="H190" i="3"/>
  <c r="J190" i="3" s="1"/>
  <c r="M190" i="3" s="1"/>
  <c r="H189" i="3"/>
  <c r="J189" i="3" s="1"/>
  <c r="M189" i="3" s="1"/>
  <c r="H188" i="3"/>
  <c r="J188" i="3" s="1"/>
  <c r="M188" i="3" s="1"/>
  <c r="H187" i="3"/>
  <c r="J187" i="3" s="1"/>
  <c r="M187" i="3" s="1"/>
  <c r="H186" i="3"/>
  <c r="J186" i="3" s="1"/>
  <c r="M186" i="3" s="1"/>
  <c r="H185" i="3"/>
  <c r="J185" i="3" s="1"/>
  <c r="M185" i="3" s="1"/>
  <c r="H184" i="3"/>
  <c r="J184" i="3" s="1"/>
  <c r="M184" i="3" s="1"/>
  <c r="H183" i="3"/>
  <c r="J183" i="3" s="1"/>
  <c r="M183" i="3" s="1"/>
  <c r="H182" i="3"/>
  <c r="J182" i="3" s="1"/>
  <c r="M182" i="3" s="1"/>
  <c r="H181" i="3"/>
  <c r="J181" i="3" s="1"/>
  <c r="M181" i="3" s="1"/>
  <c r="H180" i="3"/>
  <c r="J180" i="3" s="1"/>
  <c r="M180" i="3" s="1"/>
  <c r="H179" i="3"/>
  <c r="J179" i="3" s="1"/>
  <c r="M179" i="3" s="1"/>
  <c r="H178" i="3"/>
  <c r="J178" i="3" s="1"/>
  <c r="M178" i="3" s="1"/>
  <c r="H177" i="3"/>
  <c r="J177" i="3" s="1"/>
  <c r="M177" i="3" s="1"/>
  <c r="H176" i="3"/>
  <c r="J176" i="3" s="1"/>
  <c r="M176" i="3" s="1"/>
  <c r="H175" i="3"/>
  <c r="J175" i="3" s="1"/>
  <c r="M175" i="3" s="1"/>
  <c r="H174" i="3"/>
  <c r="J174" i="3" s="1"/>
  <c r="M174" i="3" s="1"/>
  <c r="H173" i="3"/>
  <c r="J173" i="3" s="1"/>
  <c r="M173" i="3" s="1"/>
  <c r="H172" i="3"/>
  <c r="J172" i="3" s="1"/>
  <c r="M172" i="3" s="1"/>
  <c r="H171" i="3"/>
  <c r="J171" i="3" s="1"/>
  <c r="M171" i="3" s="1"/>
  <c r="H170" i="3"/>
  <c r="J170" i="3" s="1"/>
  <c r="M170" i="3" s="1"/>
  <c r="H169" i="3"/>
  <c r="J169" i="3" s="1"/>
  <c r="M169" i="3" s="1"/>
  <c r="H168" i="3"/>
  <c r="J168" i="3" s="1"/>
  <c r="M168" i="3" s="1"/>
  <c r="H167" i="3"/>
  <c r="J167" i="3" s="1"/>
  <c r="M167" i="3" s="1"/>
  <c r="H166" i="3"/>
  <c r="J166" i="3" s="1"/>
  <c r="M166" i="3" s="1"/>
  <c r="H165" i="3"/>
  <c r="J165" i="3" s="1"/>
  <c r="M165" i="3" s="1"/>
  <c r="H164" i="3"/>
  <c r="J164" i="3" s="1"/>
  <c r="M164" i="3" s="1"/>
  <c r="H163" i="3"/>
  <c r="J163" i="3" s="1"/>
  <c r="M163" i="3" s="1"/>
  <c r="H208" i="4"/>
  <c r="J208" i="4" s="1"/>
  <c r="M208" i="4" s="1"/>
  <c r="H207" i="4"/>
  <c r="J207" i="4" s="1"/>
  <c r="M207" i="4" s="1"/>
  <c r="H206" i="4"/>
  <c r="J206" i="4" s="1"/>
  <c r="M206" i="4" s="1"/>
  <c r="H205" i="4"/>
  <c r="J205" i="4" s="1"/>
  <c r="M205" i="4" s="1"/>
  <c r="H204" i="4"/>
  <c r="J204" i="4" s="1"/>
  <c r="M204" i="4" s="1"/>
  <c r="H203" i="4"/>
  <c r="J203" i="4" s="1"/>
  <c r="M203" i="4" s="1"/>
  <c r="H202" i="4"/>
  <c r="J202" i="4" s="1"/>
  <c r="M202" i="4" s="1"/>
  <c r="H201" i="4"/>
  <c r="J201" i="4" s="1"/>
  <c r="M201" i="4" s="1"/>
  <c r="H200" i="4"/>
  <c r="J200" i="4" s="1"/>
  <c r="M200" i="4" s="1"/>
  <c r="H199" i="4"/>
  <c r="J199" i="4" s="1"/>
  <c r="M199" i="4" s="1"/>
  <c r="H198" i="4"/>
  <c r="J198" i="4" s="1"/>
  <c r="M198" i="4" s="1"/>
  <c r="H197" i="4"/>
  <c r="J197" i="4" s="1"/>
  <c r="M197" i="4" s="1"/>
  <c r="H196" i="4"/>
  <c r="J196" i="4" s="1"/>
  <c r="M196" i="4" s="1"/>
  <c r="H195" i="4"/>
  <c r="J195" i="4" s="1"/>
  <c r="M195" i="4" s="1"/>
  <c r="H194" i="4"/>
  <c r="J194" i="4" s="1"/>
  <c r="M194" i="4" s="1"/>
  <c r="H193" i="4"/>
  <c r="J193" i="4" s="1"/>
  <c r="M193" i="4" s="1"/>
  <c r="H192" i="4"/>
  <c r="J192" i="4" s="1"/>
  <c r="M192" i="4" s="1"/>
  <c r="H191" i="4"/>
  <c r="J191" i="4" s="1"/>
  <c r="M191" i="4" s="1"/>
  <c r="H190" i="4"/>
  <c r="J190" i="4" s="1"/>
  <c r="M190" i="4" s="1"/>
  <c r="H189" i="4"/>
  <c r="J189" i="4" s="1"/>
  <c r="M189" i="4" s="1"/>
  <c r="H188" i="4"/>
  <c r="J188" i="4" s="1"/>
  <c r="M188" i="4" s="1"/>
  <c r="H187" i="4"/>
  <c r="J187" i="4" s="1"/>
  <c r="M187" i="4" s="1"/>
  <c r="H186" i="4"/>
  <c r="J186" i="4" s="1"/>
  <c r="M186" i="4" s="1"/>
  <c r="H185" i="4"/>
  <c r="J185" i="4" s="1"/>
  <c r="M185" i="4" s="1"/>
  <c r="H184" i="4"/>
  <c r="J184" i="4" s="1"/>
  <c r="M184" i="4" s="1"/>
  <c r="H183" i="4"/>
  <c r="J183" i="4" s="1"/>
  <c r="M183" i="4" s="1"/>
  <c r="H182" i="4"/>
  <c r="J182" i="4" s="1"/>
  <c r="M182" i="4" s="1"/>
  <c r="H181" i="4"/>
  <c r="J181" i="4" s="1"/>
  <c r="M181" i="4" s="1"/>
  <c r="H180" i="4"/>
  <c r="J180" i="4" s="1"/>
  <c r="M180" i="4" s="1"/>
  <c r="H179" i="4"/>
  <c r="J179" i="4" s="1"/>
  <c r="M179" i="4" s="1"/>
  <c r="H178" i="4"/>
  <c r="J178" i="4" s="1"/>
  <c r="M178" i="4" s="1"/>
  <c r="H177" i="4"/>
  <c r="J177" i="4" s="1"/>
  <c r="M177" i="4" s="1"/>
  <c r="H176" i="4"/>
  <c r="J176" i="4" s="1"/>
  <c r="M176" i="4" s="1"/>
  <c r="H175" i="4"/>
  <c r="J175" i="4" s="1"/>
  <c r="M175" i="4" s="1"/>
  <c r="H174" i="4"/>
  <c r="J174" i="4" s="1"/>
  <c r="M174" i="4" s="1"/>
  <c r="H173" i="4"/>
  <c r="J173" i="4" s="1"/>
  <c r="M173" i="4" s="1"/>
  <c r="H172" i="4"/>
  <c r="J172" i="4" s="1"/>
  <c r="M172" i="4" s="1"/>
  <c r="H171" i="4"/>
  <c r="J171" i="4" s="1"/>
  <c r="M171" i="4" s="1"/>
  <c r="H170" i="4"/>
  <c r="J170" i="4" s="1"/>
  <c r="M170" i="4" s="1"/>
  <c r="H169" i="4"/>
  <c r="J169" i="4" s="1"/>
  <c r="M169" i="4" s="1"/>
  <c r="H168" i="4"/>
  <c r="J168" i="4" s="1"/>
  <c r="M168" i="4" s="1"/>
  <c r="H167" i="4"/>
  <c r="J167" i="4" s="1"/>
  <c r="M167" i="4" s="1"/>
  <c r="H166" i="4"/>
  <c r="J166" i="4" s="1"/>
  <c r="M166" i="4" s="1"/>
  <c r="H165" i="4"/>
  <c r="J165" i="4" s="1"/>
  <c r="M165" i="4" s="1"/>
  <c r="H164" i="4"/>
  <c r="J164" i="4" s="1"/>
  <c r="M164" i="4" s="1"/>
  <c r="H163" i="4"/>
  <c r="J163" i="4" s="1"/>
  <c r="M163" i="4" s="1"/>
  <c r="H208" i="5"/>
  <c r="H207" i="5"/>
  <c r="H206" i="5"/>
  <c r="J206" i="5" s="1"/>
  <c r="M206" i="5" s="1"/>
  <c r="H205" i="5"/>
  <c r="J205" i="5" s="1"/>
  <c r="M205" i="5" s="1"/>
  <c r="H204" i="5"/>
  <c r="J204" i="5" s="1"/>
  <c r="M204" i="5" s="1"/>
  <c r="H203" i="5"/>
  <c r="H202" i="5"/>
  <c r="H201" i="5"/>
  <c r="J201" i="5" s="1"/>
  <c r="M201" i="5" s="1"/>
  <c r="H200" i="5"/>
  <c r="H199" i="5"/>
  <c r="H198" i="5"/>
  <c r="J198" i="5" s="1"/>
  <c r="M198" i="5" s="1"/>
  <c r="H197" i="5"/>
  <c r="J197" i="5" s="1"/>
  <c r="M197" i="5" s="1"/>
  <c r="H196" i="5"/>
  <c r="J196" i="5" s="1"/>
  <c r="M196" i="5" s="1"/>
  <c r="H195" i="5"/>
  <c r="H194" i="5"/>
  <c r="H193" i="5"/>
  <c r="J193" i="5" s="1"/>
  <c r="M193" i="5" s="1"/>
  <c r="H192" i="5"/>
  <c r="H191" i="5"/>
  <c r="H190" i="5"/>
  <c r="J190" i="5" s="1"/>
  <c r="M190" i="5" s="1"/>
  <c r="H189" i="5"/>
  <c r="J189" i="5" s="1"/>
  <c r="M189" i="5" s="1"/>
  <c r="H188" i="5"/>
  <c r="J188" i="5" s="1"/>
  <c r="M188" i="5" s="1"/>
  <c r="H187" i="5"/>
  <c r="H186" i="5"/>
  <c r="H185" i="5"/>
  <c r="J185" i="5" s="1"/>
  <c r="M185" i="5" s="1"/>
  <c r="H184" i="5"/>
  <c r="H183" i="5"/>
  <c r="H182" i="5"/>
  <c r="H181" i="5"/>
  <c r="H180" i="5"/>
  <c r="H179" i="5"/>
  <c r="J179" i="5" s="1"/>
  <c r="M179" i="5" s="1"/>
  <c r="H178" i="5"/>
  <c r="J178" i="5" s="1"/>
  <c r="M178" i="5" s="1"/>
  <c r="H177" i="5"/>
  <c r="J177" i="5" s="1"/>
  <c r="M177" i="5" s="1"/>
  <c r="H176" i="5"/>
  <c r="J176" i="5" s="1"/>
  <c r="M176" i="5" s="1"/>
  <c r="H175" i="5"/>
  <c r="H174" i="5"/>
  <c r="H173" i="5"/>
  <c r="H172" i="5"/>
  <c r="H171" i="5"/>
  <c r="J171" i="5" s="1"/>
  <c r="M171" i="5" s="1"/>
  <c r="H170" i="5"/>
  <c r="H169" i="5"/>
  <c r="H168" i="5"/>
  <c r="J168" i="5" s="1"/>
  <c r="M168" i="5" s="1"/>
  <c r="H167" i="5"/>
  <c r="J167" i="5" s="1"/>
  <c r="M167" i="5" s="1"/>
  <c r="H166" i="5"/>
  <c r="J166" i="5" s="1"/>
  <c r="M166" i="5" s="1"/>
  <c r="H165" i="5"/>
  <c r="J165" i="5" s="1"/>
  <c r="M165" i="5" s="1"/>
  <c r="H164" i="5"/>
  <c r="J164" i="5" s="1"/>
  <c r="M164" i="5" s="1"/>
  <c r="H163" i="5"/>
  <c r="J163" i="5" s="1"/>
  <c r="M163" i="5" s="1"/>
  <c r="H208" i="6"/>
  <c r="J208" i="6" s="1"/>
  <c r="M208" i="6" s="1"/>
  <c r="H207" i="6"/>
  <c r="J207" i="6" s="1"/>
  <c r="M207" i="6" s="1"/>
  <c r="H206" i="6"/>
  <c r="J206" i="6" s="1"/>
  <c r="M206" i="6" s="1"/>
  <c r="H205" i="6"/>
  <c r="J205" i="6" s="1"/>
  <c r="M205" i="6" s="1"/>
  <c r="H204" i="6"/>
  <c r="J204" i="6" s="1"/>
  <c r="M204" i="6" s="1"/>
  <c r="H203" i="6"/>
  <c r="J203" i="6" s="1"/>
  <c r="M203" i="6" s="1"/>
  <c r="H202" i="6"/>
  <c r="J202" i="6" s="1"/>
  <c r="M202" i="6" s="1"/>
  <c r="H201" i="6"/>
  <c r="H200" i="6"/>
  <c r="J200" i="6" s="1"/>
  <c r="M200" i="6" s="1"/>
  <c r="H199" i="6"/>
  <c r="J199" i="6" s="1"/>
  <c r="M199" i="6" s="1"/>
  <c r="H198" i="6"/>
  <c r="J198" i="6" s="1"/>
  <c r="M198" i="6" s="1"/>
  <c r="H197" i="6"/>
  <c r="J197" i="6" s="1"/>
  <c r="M197" i="6" s="1"/>
  <c r="H196" i="6"/>
  <c r="J196" i="6" s="1"/>
  <c r="M196" i="6" s="1"/>
  <c r="H195" i="6"/>
  <c r="J195" i="6" s="1"/>
  <c r="M195" i="6" s="1"/>
  <c r="H194" i="6"/>
  <c r="J194" i="6" s="1"/>
  <c r="M194" i="6" s="1"/>
  <c r="H193" i="6"/>
  <c r="H192" i="6"/>
  <c r="J192" i="6" s="1"/>
  <c r="M192" i="6" s="1"/>
  <c r="H191" i="6"/>
  <c r="J191" i="6" s="1"/>
  <c r="M191" i="6" s="1"/>
  <c r="H190" i="6"/>
  <c r="J190" i="6" s="1"/>
  <c r="M190" i="6" s="1"/>
  <c r="H189" i="6"/>
  <c r="J189" i="6" s="1"/>
  <c r="M189" i="6" s="1"/>
  <c r="H188" i="6"/>
  <c r="J188" i="6" s="1"/>
  <c r="M188" i="6" s="1"/>
  <c r="H187" i="6"/>
  <c r="J187" i="6" s="1"/>
  <c r="M187" i="6" s="1"/>
  <c r="H186" i="6"/>
  <c r="J186" i="6" s="1"/>
  <c r="M186" i="6" s="1"/>
  <c r="H185" i="6"/>
  <c r="J185" i="6" s="1"/>
  <c r="M185" i="6" s="1"/>
  <c r="H184" i="6"/>
  <c r="J184" i="6" s="1"/>
  <c r="M184" i="6" s="1"/>
  <c r="H183" i="6"/>
  <c r="J183" i="6" s="1"/>
  <c r="M183" i="6" s="1"/>
  <c r="H182" i="6"/>
  <c r="J182" i="6" s="1"/>
  <c r="M182" i="6" s="1"/>
  <c r="H181" i="6"/>
  <c r="J181" i="6" s="1"/>
  <c r="M181" i="6" s="1"/>
  <c r="H180" i="6"/>
  <c r="J180" i="6" s="1"/>
  <c r="M180" i="6" s="1"/>
  <c r="H179" i="6"/>
  <c r="H178" i="6"/>
  <c r="H177" i="6"/>
  <c r="H176" i="6"/>
  <c r="H175" i="6"/>
  <c r="J175" i="6" s="1"/>
  <c r="M175" i="6" s="1"/>
  <c r="H174" i="6"/>
  <c r="J174" i="6" s="1"/>
  <c r="M174" i="6" s="1"/>
  <c r="H173" i="6"/>
  <c r="J173" i="6" s="1"/>
  <c r="M173" i="6" s="1"/>
  <c r="H172" i="6"/>
  <c r="J172" i="6" s="1"/>
  <c r="M172" i="6" s="1"/>
  <c r="H171" i="6"/>
  <c r="J171" i="6" s="1"/>
  <c r="M171" i="6" s="1"/>
  <c r="H170" i="6"/>
  <c r="J170" i="6" s="1"/>
  <c r="M170" i="6" s="1"/>
  <c r="H169" i="6"/>
  <c r="J169" i="6" s="1"/>
  <c r="M169" i="6" s="1"/>
  <c r="H168" i="6"/>
  <c r="H167" i="6"/>
  <c r="J167" i="6" s="1"/>
  <c r="M167" i="6" s="1"/>
  <c r="H166" i="6"/>
  <c r="J166" i="6" s="1"/>
  <c r="M166" i="6" s="1"/>
  <c r="H165" i="6"/>
  <c r="J165" i="6" s="1"/>
  <c r="M165" i="6" s="1"/>
  <c r="H164" i="6"/>
  <c r="J164" i="6" s="1"/>
  <c r="M164" i="6" s="1"/>
  <c r="H163" i="6"/>
  <c r="J163" i="6" s="1"/>
  <c r="M163" i="6" s="1"/>
  <c r="H208" i="7"/>
  <c r="J208" i="7" s="1"/>
  <c r="M208" i="7" s="1"/>
  <c r="H207" i="7"/>
  <c r="J207" i="7" s="1"/>
  <c r="M207" i="7" s="1"/>
  <c r="H206" i="7"/>
  <c r="J206" i="7" s="1"/>
  <c r="M206" i="7" s="1"/>
  <c r="H205" i="7"/>
  <c r="J205" i="7" s="1"/>
  <c r="M205" i="7" s="1"/>
  <c r="H204" i="7"/>
  <c r="J204" i="7" s="1"/>
  <c r="M204" i="7" s="1"/>
  <c r="H203" i="7"/>
  <c r="J203" i="7" s="1"/>
  <c r="M203" i="7" s="1"/>
  <c r="H202" i="7"/>
  <c r="J202" i="7" s="1"/>
  <c r="M202" i="7" s="1"/>
  <c r="H201" i="7"/>
  <c r="J201" i="7" s="1"/>
  <c r="M201" i="7" s="1"/>
  <c r="H200" i="7"/>
  <c r="J200" i="7" s="1"/>
  <c r="M200" i="7" s="1"/>
  <c r="H199" i="7"/>
  <c r="J199" i="7" s="1"/>
  <c r="M199" i="7" s="1"/>
  <c r="H198" i="7"/>
  <c r="H197" i="7"/>
  <c r="H196" i="7"/>
  <c r="J196" i="7" s="1"/>
  <c r="M196" i="7" s="1"/>
  <c r="H195" i="7"/>
  <c r="J195" i="7" s="1"/>
  <c r="M195" i="7" s="1"/>
  <c r="H194" i="7"/>
  <c r="J194" i="7" s="1"/>
  <c r="M194" i="7" s="1"/>
  <c r="H193" i="7"/>
  <c r="J193" i="7" s="1"/>
  <c r="M193" i="7" s="1"/>
  <c r="H192" i="7"/>
  <c r="J192" i="7" s="1"/>
  <c r="M192" i="7" s="1"/>
  <c r="H191" i="7"/>
  <c r="J191" i="7" s="1"/>
  <c r="M191" i="7" s="1"/>
  <c r="H190" i="7"/>
  <c r="J190" i="7" s="1"/>
  <c r="M190" i="7" s="1"/>
  <c r="H189" i="7"/>
  <c r="H188" i="7"/>
  <c r="J188" i="7" s="1"/>
  <c r="M188" i="7" s="1"/>
  <c r="H187" i="7"/>
  <c r="J187" i="7" s="1"/>
  <c r="M187" i="7" s="1"/>
  <c r="H186" i="7"/>
  <c r="J186" i="7" s="1"/>
  <c r="M186" i="7" s="1"/>
  <c r="H185" i="7"/>
  <c r="J185" i="7" s="1"/>
  <c r="M185" i="7" s="1"/>
  <c r="H184" i="7"/>
  <c r="J184" i="7" s="1"/>
  <c r="M184" i="7" s="1"/>
  <c r="H183" i="7"/>
  <c r="J183" i="7" s="1"/>
  <c r="M183" i="7" s="1"/>
  <c r="H182" i="7"/>
  <c r="J182" i="7" s="1"/>
  <c r="M182" i="7" s="1"/>
  <c r="H181" i="7"/>
  <c r="J181" i="7" s="1"/>
  <c r="M181" i="7" s="1"/>
  <c r="H180" i="7"/>
  <c r="J180" i="7" s="1"/>
  <c r="M180" i="7" s="1"/>
  <c r="H179" i="7"/>
  <c r="J179" i="7" s="1"/>
  <c r="M179" i="7" s="1"/>
  <c r="H178" i="7"/>
  <c r="J178" i="7" s="1"/>
  <c r="M178" i="7" s="1"/>
  <c r="H176" i="7"/>
  <c r="J176" i="7" s="1"/>
  <c r="M176" i="7" s="1"/>
  <c r="H175" i="7"/>
  <c r="J175" i="7" s="1"/>
  <c r="M175" i="7" s="1"/>
  <c r="H174" i="7"/>
  <c r="J174" i="7" s="1"/>
  <c r="M174" i="7" s="1"/>
  <c r="H173" i="7"/>
  <c r="J173" i="7" s="1"/>
  <c r="M173" i="7" s="1"/>
  <c r="H172" i="7"/>
  <c r="J172" i="7" s="1"/>
  <c r="M172" i="7" s="1"/>
  <c r="H171" i="7"/>
  <c r="J171" i="7" s="1"/>
  <c r="M171" i="7" s="1"/>
  <c r="H170" i="7"/>
  <c r="J170" i="7" s="1"/>
  <c r="M170" i="7" s="1"/>
  <c r="H169" i="7"/>
  <c r="J169" i="7" s="1"/>
  <c r="M169" i="7" s="1"/>
  <c r="H168" i="7"/>
  <c r="J168" i="7" s="1"/>
  <c r="M168" i="7" s="1"/>
  <c r="H167" i="7"/>
  <c r="J167" i="7" s="1"/>
  <c r="M167" i="7" s="1"/>
  <c r="H166" i="7"/>
  <c r="J166" i="7" s="1"/>
  <c r="M166" i="7" s="1"/>
  <c r="H165" i="7"/>
  <c r="J165" i="7" s="1"/>
  <c r="M165" i="7" s="1"/>
  <c r="H164" i="7"/>
  <c r="J164" i="7" s="1"/>
  <c r="M164" i="7" s="1"/>
  <c r="H163" i="7"/>
  <c r="J163" i="7" s="1"/>
  <c r="M163" i="7" s="1"/>
  <c r="H208" i="8"/>
  <c r="J208" i="8" s="1"/>
  <c r="M208" i="8" s="1"/>
  <c r="H207" i="8"/>
  <c r="J207" i="8" s="1"/>
  <c r="M207" i="8" s="1"/>
  <c r="H206" i="8"/>
  <c r="J206" i="8" s="1"/>
  <c r="M206" i="8" s="1"/>
  <c r="H205" i="8"/>
  <c r="J205" i="8" s="1"/>
  <c r="M205" i="8" s="1"/>
  <c r="H204" i="8"/>
  <c r="J204" i="8" s="1"/>
  <c r="M204" i="8" s="1"/>
  <c r="H203" i="8"/>
  <c r="J203" i="8" s="1"/>
  <c r="M203" i="8" s="1"/>
  <c r="H202" i="8"/>
  <c r="J202" i="8" s="1"/>
  <c r="M202" i="8" s="1"/>
  <c r="H201" i="8"/>
  <c r="J201" i="8" s="1"/>
  <c r="M201" i="8" s="1"/>
  <c r="H200" i="8"/>
  <c r="J200" i="8" s="1"/>
  <c r="M200" i="8" s="1"/>
  <c r="H199" i="8"/>
  <c r="J199" i="8" s="1"/>
  <c r="M199" i="8" s="1"/>
  <c r="H198" i="8"/>
  <c r="J198" i="8" s="1"/>
  <c r="M198" i="8" s="1"/>
  <c r="H197" i="8"/>
  <c r="J197" i="8" s="1"/>
  <c r="M197" i="8" s="1"/>
  <c r="H196" i="8"/>
  <c r="J196" i="8" s="1"/>
  <c r="M196" i="8" s="1"/>
  <c r="H195" i="8"/>
  <c r="J195" i="8" s="1"/>
  <c r="M195" i="8" s="1"/>
  <c r="H194" i="8"/>
  <c r="J194" i="8" s="1"/>
  <c r="M194" i="8" s="1"/>
  <c r="H193" i="8"/>
  <c r="J193" i="8" s="1"/>
  <c r="M193" i="8" s="1"/>
  <c r="H192" i="8"/>
  <c r="J192" i="8" s="1"/>
  <c r="M192" i="8" s="1"/>
  <c r="H191" i="8"/>
  <c r="J191" i="8" s="1"/>
  <c r="M191" i="8" s="1"/>
  <c r="H190" i="8"/>
  <c r="J190" i="8" s="1"/>
  <c r="M190" i="8" s="1"/>
  <c r="H189" i="8"/>
  <c r="J189" i="8" s="1"/>
  <c r="M189" i="8" s="1"/>
  <c r="H188" i="8"/>
  <c r="J188" i="8" s="1"/>
  <c r="M188" i="8" s="1"/>
  <c r="H187" i="8"/>
  <c r="J187" i="8" s="1"/>
  <c r="M187" i="8" s="1"/>
  <c r="H186" i="8"/>
  <c r="J186" i="8" s="1"/>
  <c r="M186" i="8" s="1"/>
  <c r="H185" i="8"/>
  <c r="J185" i="8" s="1"/>
  <c r="M185" i="8" s="1"/>
  <c r="H184" i="8"/>
  <c r="J184" i="8" s="1"/>
  <c r="M184" i="8" s="1"/>
  <c r="H183" i="8"/>
  <c r="J183" i="8" s="1"/>
  <c r="M183" i="8" s="1"/>
  <c r="H182" i="8"/>
  <c r="J182" i="8" s="1"/>
  <c r="M182" i="8" s="1"/>
  <c r="H181" i="8"/>
  <c r="J181" i="8" s="1"/>
  <c r="M181" i="8" s="1"/>
  <c r="H180" i="8"/>
  <c r="J180" i="8" s="1"/>
  <c r="M180" i="8" s="1"/>
  <c r="H179" i="8"/>
  <c r="J179" i="8" s="1"/>
  <c r="M179" i="8" s="1"/>
  <c r="H178" i="8"/>
  <c r="J178" i="8" s="1"/>
  <c r="M178" i="8" s="1"/>
  <c r="H177" i="8"/>
  <c r="J177" i="8" s="1"/>
  <c r="M177" i="8" s="1"/>
  <c r="H176" i="8"/>
  <c r="J176" i="8" s="1"/>
  <c r="M176" i="8" s="1"/>
  <c r="H174" i="8"/>
  <c r="J174" i="8" s="1"/>
  <c r="M174" i="8" s="1"/>
  <c r="H173" i="8"/>
  <c r="J173" i="8" s="1"/>
  <c r="M173" i="8" s="1"/>
  <c r="H172" i="8"/>
  <c r="J172" i="8" s="1"/>
  <c r="M172" i="8" s="1"/>
  <c r="H171" i="8"/>
  <c r="J171" i="8" s="1"/>
  <c r="M171" i="8" s="1"/>
  <c r="H170" i="8"/>
  <c r="J170" i="8" s="1"/>
  <c r="M170" i="8" s="1"/>
  <c r="H169" i="8"/>
  <c r="J169" i="8" s="1"/>
  <c r="M169" i="8" s="1"/>
  <c r="H168" i="8"/>
  <c r="J168" i="8" s="1"/>
  <c r="M168" i="8" s="1"/>
  <c r="H167" i="8"/>
  <c r="J167" i="8" s="1"/>
  <c r="M167" i="8" s="1"/>
  <c r="H166" i="8"/>
  <c r="J166" i="8" s="1"/>
  <c r="M166" i="8" s="1"/>
  <c r="H165" i="8"/>
  <c r="J165" i="8" s="1"/>
  <c r="M165" i="8" s="1"/>
  <c r="H164" i="8"/>
  <c r="J164" i="8" s="1"/>
  <c r="M164" i="8" s="1"/>
  <c r="H163" i="8"/>
  <c r="J163" i="8" s="1"/>
  <c r="M163" i="8" s="1"/>
  <c r="H208" i="2"/>
  <c r="J208" i="2" s="1"/>
  <c r="M208" i="2" s="1"/>
  <c r="H207" i="2"/>
  <c r="J207" i="2" s="1"/>
  <c r="M207" i="2" s="1"/>
  <c r="H206" i="2"/>
  <c r="J206" i="2" s="1"/>
  <c r="M206" i="2" s="1"/>
  <c r="H205" i="2"/>
  <c r="J205" i="2" s="1"/>
  <c r="M205" i="2" s="1"/>
  <c r="H204" i="2"/>
  <c r="J204" i="2" s="1"/>
  <c r="M204" i="2" s="1"/>
  <c r="H203" i="2"/>
  <c r="J203" i="2" s="1"/>
  <c r="M203" i="2" s="1"/>
  <c r="H202" i="2"/>
  <c r="J202" i="2" s="1"/>
  <c r="M202" i="2" s="1"/>
  <c r="H201" i="2"/>
  <c r="J201" i="2" s="1"/>
  <c r="M201" i="2" s="1"/>
  <c r="H200" i="2"/>
  <c r="J200" i="2" s="1"/>
  <c r="M200" i="2" s="1"/>
  <c r="H199" i="2"/>
  <c r="J199" i="2" s="1"/>
  <c r="M199" i="2" s="1"/>
  <c r="H198" i="2"/>
  <c r="J198" i="2" s="1"/>
  <c r="M198" i="2" s="1"/>
  <c r="H197" i="2"/>
  <c r="J197" i="2" s="1"/>
  <c r="M197" i="2" s="1"/>
  <c r="H196" i="2"/>
  <c r="J196" i="2" s="1"/>
  <c r="M196" i="2" s="1"/>
  <c r="H195" i="2"/>
  <c r="J195" i="2" s="1"/>
  <c r="M195" i="2" s="1"/>
  <c r="H194" i="2"/>
  <c r="J194" i="2" s="1"/>
  <c r="M194" i="2" s="1"/>
  <c r="H193" i="2"/>
  <c r="J193" i="2" s="1"/>
  <c r="M193" i="2" s="1"/>
  <c r="H192" i="2"/>
  <c r="J192" i="2" s="1"/>
  <c r="M192" i="2" s="1"/>
  <c r="H191" i="2"/>
  <c r="J191" i="2" s="1"/>
  <c r="M191" i="2" s="1"/>
  <c r="H190" i="2"/>
  <c r="J190" i="2" s="1"/>
  <c r="M190" i="2" s="1"/>
  <c r="H189" i="2"/>
  <c r="J189" i="2" s="1"/>
  <c r="M189" i="2" s="1"/>
  <c r="H188" i="2"/>
  <c r="J188" i="2" s="1"/>
  <c r="M188" i="2" s="1"/>
  <c r="H187" i="2"/>
  <c r="J187" i="2" s="1"/>
  <c r="M187" i="2" s="1"/>
  <c r="H186" i="2"/>
  <c r="J186" i="2" s="1"/>
  <c r="M186" i="2" s="1"/>
  <c r="H185" i="2"/>
  <c r="J185" i="2" s="1"/>
  <c r="M185" i="2" s="1"/>
  <c r="H184" i="2"/>
  <c r="J184" i="2" s="1"/>
  <c r="M184" i="2" s="1"/>
  <c r="H183" i="2"/>
  <c r="J183" i="2" s="1"/>
  <c r="M183" i="2" s="1"/>
  <c r="H182" i="2"/>
  <c r="J182" i="2" s="1"/>
  <c r="M182" i="2" s="1"/>
  <c r="H181" i="2"/>
  <c r="J181" i="2" s="1"/>
  <c r="M181" i="2" s="1"/>
  <c r="H180" i="2"/>
  <c r="J180" i="2" s="1"/>
  <c r="M180" i="2" s="1"/>
  <c r="H179" i="2"/>
  <c r="J179" i="2" s="1"/>
  <c r="M179" i="2" s="1"/>
  <c r="H178" i="2"/>
  <c r="J178" i="2" s="1"/>
  <c r="M178" i="2" s="1"/>
  <c r="H177" i="2"/>
  <c r="J177" i="2" s="1"/>
  <c r="M177" i="2" s="1"/>
  <c r="H176" i="2"/>
  <c r="J176" i="2" s="1"/>
  <c r="M176" i="2" s="1"/>
  <c r="H175" i="2"/>
  <c r="J175" i="2" s="1"/>
  <c r="M175" i="2" s="1"/>
  <c r="H174" i="2"/>
  <c r="J174" i="2" s="1"/>
  <c r="M174" i="2" s="1"/>
  <c r="H173" i="2"/>
  <c r="J173" i="2" s="1"/>
  <c r="M173" i="2" s="1"/>
  <c r="H172" i="2"/>
  <c r="J172" i="2" s="1"/>
  <c r="M172" i="2" s="1"/>
  <c r="H171" i="2"/>
  <c r="J171" i="2" s="1"/>
  <c r="M171" i="2" s="1"/>
  <c r="H170" i="2"/>
  <c r="J170" i="2" s="1"/>
  <c r="M170" i="2" s="1"/>
  <c r="H169" i="2"/>
  <c r="J169" i="2" s="1"/>
  <c r="M169" i="2" s="1"/>
  <c r="H168" i="2"/>
  <c r="J168" i="2" s="1"/>
  <c r="M168" i="2" s="1"/>
  <c r="H167" i="2"/>
  <c r="J167" i="2" s="1"/>
  <c r="M167" i="2" s="1"/>
  <c r="H166" i="2"/>
  <c r="J166" i="2" s="1"/>
  <c r="M166" i="2" s="1"/>
  <c r="H165" i="2"/>
  <c r="H164" i="2"/>
  <c r="J164" i="2" s="1"/>
  <c r="M164" i="2" s="1"/>
  <c r="H163" i="2"/>
  <c r="J163" i="2" s="1"/>
  <c r="M163" i="2" s="1"/>
  <c r="H162" i="3"/>
  <c r="J162" i="3" s="1"/>
  <c r="M162" i="3" s="1"/>
  <c r="H162" i="4"/>
  <c r="J162" i="4" s="1"/>
  <c r="M162" i="4" s="1"/>
  <c r="H162" i="5"/>
  <c r="J162" i="5" s="1"/>
  <c r="M162" i="5" s="1"/>
  <c r="H162" i="6"/>
  <c r="J162" i="6" s="1"/>
  <c r="M162" i="6" s="1"/>
  <c r="H162" i="7"/>
  <c r="J162" i="7" s="1"/>
  <c r="M162" i="7" s="1"/>
  <c r="H162" i="8"/>
  <c r="J162" i="8" s="1"/>
  <c r="M162" i="8" s="1"/>
  <c r="H162" i="2"/>
  <c r="J162" i="2" s="1"/>
  <c r="M162" i="2" s="1"/>
  <c r="H161" i="3"/>
  <c r="H161" i="4"/>
  <c r="J161" i="4" s="1"/>
  <c r="M161" i="4" s="1"/>
  <c r="H161" i="5"/>
  <c r="H161" i="6"/>
  <c r="J161" i="6" s="1"/>
  <c r="M161" i="6" s="1"/>
  <c r="H161" i="7"/>
  <c r="J161" i="7" s="1"/>
  <c r="M161" i="7" s="1"/>
  <c r="H161" i="8"/>
  <c r="J161" i="8" s="1"/>
  <c r="M161" i="8" s="1"/>
  <c r="H161" i="2"/>
  <c r="J161" i="2" s="1"/>
  <c r="M161" i="2" s="1"/>
  <c r="H157" i="3"/>
  <c r="H157" i="4"/>
  <c r="H157" i="5"/>
  <c r="H157" i="6"/>
  <c r="H157" i="7"/>
  <c r="H158" i="7" s="1"/>
  <c r="H157" i="8"/>
  <c r="H157" i="2"/>
  <c r="H156" i="3"/>
  <c r="H156" i="4"/>
  <c r="H156" i="5"/>
  <c r="H158" i="5" s="1"/>
  <c r="H156" i="6"/>
  <c r="H158" i="6" s="1"/>
  <c r="H156" i="7"/>
  <c r="H156" i="8"/>
  <c r="H156" i="2"/>
  <c r="H151" i="3"/>
  <c r="J151" i="3" s="1"/>
  <c r="M151" i="3" s="1"/>
  <c r="O151" i="3" s="1"/>
  <c r="H150" i="3"/>
  <c r="J150" i="3" s="1"/>
  <c r="M150" i="3" s="1"/>
  <c r="O150" i="3" s="1"/>
  <c r="H149" i="3"/>
  <c r="J149" i="3" s="1"/>
  <c r="M149" i="3" s="1"/>
  <c r="O149" i="3" s="1"/>
  <c r="H148" i="3"/>
  <c r="J148" i="3" s="1"/>
  <c r="M148" i="3" s="1"/>
  <c r="O148" i="3" s="1"/>
  <c r="H147" i="3"/>
  <c r="J147" i="3" s="1"/>
  <c r="M147" i="3" s="1"/>
  <c r="O147" i="3" s="1"/>
  <c r="H146" i="3"/>
  <c r="J146" i="3" s="1"/>
  <c r="M146" i="3" s="1"/>
  <c r="O146" i="3" s="1"/>
  <c r="H145" i="3"/>
  <c r="J145" i="3" s="1"/>
  <c r="M145" i="3" s="1"/>
  <c r="O145" i="3" s="1"/>
  <c r="H144" i="3"/>
  <c r="J144" i="3" s="1"/>
  <c r="M144" i="3" s="1"/>
  <c r="O144" i="3" s="1"/>
  <c r="H143" i="3"/>
  <c r="J143" i="3" s="1"/>
  <c r="M143" i="3" s="1"/>
  <c r="O143" i="3" s="1"/>
  <c r="H142" i="3"/>
  <c r="J142" i="3" s="1"/>
  <c r="M142" i="3" s="1"/>
  <c r="H151" i="4"/>
  <c r="J151" i="4" s="1"/>
  <c r="M151" i="4" s="1"/>
  <c r="O151" i="4" s="1"/>
  <c r="H150" i="4"/>
  <c r="J150" i="4" s="1"/>
  <c r="M150" i="4" s="1"/>
  <c r="O150" i="4" s="1"/>
  <c r="H149" i="4"/>
  <c r="J149" i="4" s="1"/>
  <c r="M149" i="4" s="1"/>
  <c r="O149" i="4" s="1"/>
  <c r="H148" i="4"/>
  <c r="J148" i="4" s="1"/>
  <c r="M148" i="4" s="1"/>
  <c r="O148" i="4" s="1"/>
  <c r="H147" i="4"/>
  <c r="J147" i="4" s="1"/>
  <c r="M147" i="4" s="1"/>
  <c r="O147" i="4" s="1"/>
  <c r="H146" i="4"/>
  <c r="J146" i="4" s="1"/>
  <c r="M146" i="4" s="1"/>
  <c r="O146" i="4" s="1"/>
  <c r="H145" i="4"/>
  <c r="J145" i="4" s="1"/>
  <c r="M145" i="4" s="1"/>
  <c r="O145" i="4" s="1"/>
  <c r="H144" i="4"/>
  <c r="J144" i="4" s="1"/>
  <c r="M144" i="4" s="1"/>
  <c r="O144" i="4" s="1"/>
  <c r="H143" i="4"/>
  <c r="H142" i="4"/>
  <c r="J142" i="4" s="1"/>
  <c r="M142" i="4" s="1"/>
  <c r="H151" i="5"/>
  <c r="J151" i="5" s="1"/>
  <c r="M151" i="5" s="1"/>
  <c r="U151" i="5" s="1"/>
  <c r="H150" i="5"/>
  <c r="J150" i="5" s="1"/>
  <c r="M150" i="5" s="1"/>
  <c r="U150" i="5" s="1"/>
  <c r="H149" i="5"/>
  <c r="J149" i="5" s="1"/>
  <c r="M149" i="5" s="1"/>
  <c r="U149" i="5" s="1"/>
  <c r="H148" i="5"/>
  <c r="J148" i="5" s="1"/>
  <c r="M148" i="5" s="1"/>
  <c r="U148" i="5" s="1"/>
  <c r="H147" i="5"/>
  <c r="J147" i="5" s="1"/>
  <c r="M147" i="5" s="1"/>
  <c r="U147" i="5" s="1"/>
  <c r="H146" i="5"/>
  <c r="J146" i="5" s="1"/>
  <c r="M146" i="5" s="1"/>
  <c r="U146" i="5" s="1"/>
  <c r="H145" i="5"/>
  <c r="H144" i="5"/>
  <c r="H143" i="5"/>
  <c r="J143" i="5" s="1"/>
  <c r="M143" i="5" s="1"/>
  <c r="H142" i="5"/>
  <c r="J142" i="5" s="1"/>
  <c r="M142" i="5" s="1"/>
  <c r="U142" i="5" s="1"/>
  <c r="H151" i="6"/>
  <c r="J151" i="6" s="1"/>
  <c r="M151" i="6" s="1"/>
  <c r="O151" i="6" s="1"/>
  <c r="H150" i="6"/>
  <c r="J150" i="6" s="1"/>
  <c r="M150" i="6" s="1"/>
  <c r="O150" i="6" s="1"/>
  <c r="H149" i="6"/>
  <c r="J149" i="6" s="1"/>
  <c r="M149" i="6" s="1"/>
  <c r="O149" i="6" s="1"/>
  <c r="H148" i="6"/>
  <c r="J148" i="6" s="1"/>
  <c r="M148" i="6" s="1"/>
  <c r="O148" i="6" s="1"/>
  <c r="H147" i="6"/>
  <c r="H146" i="6"/>
  <c r="J146" i="6" s="1"/>
  <c r="M146" i="6" s="1"/>
  <c r="O146" i="6" s="1"/>
  <c r="H145" i="6"/>
  <c r="J145" i="6" s="1"/>
  <c r="M145" i="6" s="1"/>
  <c r="O145" i="6" s="1"/>
  <c r="H144" i="6"/>
  <c r="J144" i="6" s="1"/>
  <c r="M144" i="6" s="1"/>
  <c r="O144" i="6" s="1"/>
  <c r="H143" i="6"/>
  <c r="H142" i="6"/>
  <c r="J142" i="6" s="1"/>
  <c r="M142" i="6" s="1"/>
  <c r="H151" i="7"/>
  <c r="J151" i="7" s="1"/>
  <c r="M151" i="7" s="1"/>
  <c r="H150" i="7"/>
  <c r="H149" i="7"/>
  <c r="J149" i="7" s="1"/>
  <c r="M149" i="7" s="1"/>
  <c r="O149" i="7" s="1"/>
  <c r="H148" i="7"/>
  <c r="J148" i="7" s="1"/>
  <c r="M148" i="7" s="1"/>
  <c r="H147" i="7"/>
  <c r="J147" i="7" s="1"/>
  <c r="M147" i="7" s="1"/>
  <c r="H146" i="7"/>
  <c r="J146" i="7" s="1"/>
  <c r="M146" i="7" s="1"/>
  <c r="H145" i="7"/>
  <c r="J145" i="7" s="1"/>
  <c r="M145" i="7" s="1"/>
  <c r="O145" i="7" s="1"/>
  <c r="H144" i="7"/>
  <c r="J144" i="7" s="1"/>
  <c r="M144" i="7" s="1"/>
  <c r="H143" i="7"/>
  <c r="J143" i="7" s="1"/>
  <c r="M143" i="7" s="1"/>
  <c r="H142" i="7"/>
  <c r="J142" i="7" s="1"/>
  <c r="M142" i="7" s="1"/>
  <c r="H151" i="8"/>
  <c r="J151" i="8" s="1"/>
  <c r="M151" i="8" s="1"/>
  <c r="O151" i="8" s="1"/>
  <c r="H150" i="8"/>
  <c r="J150" i="8" s="1"/>
  <c r="M150" i="8" s="1"/>
  <c r="O150" i="8" s="1"/>
  <c r="H149" i="8"/>
  <c r="J149" i="8" s="1"/>
  <c r="M149" i="8" s="1"/>
  <c r="H148" i="8"/>
  <c r="J148" i="8" s="1"/>
  <c r="M148" i="8" s="1"/>
  <c r="O148" i="8" s="1"/>
  <c r="H147" i="8"/>
  <c r="J147" i="8" s="1"/>
  <c r="M147" i="8" s="1"/>
  <c r="H146" i="8"/>
  <c r="J146" i="8" s="1"/>
  <c r="M146" i="8" s="1"/>
  <c r="H145" i="8"/>
  <c r="J145" i="8" s="1"/>
  <c r="M145" i="8" s="1"/>
  <c r="H144" i="8"/>
  <c r="J144" i="8" s="1"/>
  <c r="M144" i="8" s="1"/>
  <c r="O144" i="8" s="1"/>
  <c r="H143" i="8"/>
  <c r="J143" i="8" s="1"/>
  <c r="M143" i="8" s="1"/>
  <c r="O143" i="8" s="1"/>
  <c r="H142" i="8"/>
  <c r="J142" i="8" s="1"/>
  <c r="M142" i="8" s="1"/>
  <c r="H151" i="2"/>
  <c r="J151" i="2" s="1"/>
  <c r="M151" i="2" s="1"/>
  <c r="H150" i="2"/>
  <c r="J150" i="2" s="1"/>
  <c r="M150" i="2" s="1"/>
  <c r="H149" i="2"/>
  <c r="J149" i="2" s="1"/>
  <c r="M149" i="2" s="1"/>
  <c r="H148" i="2"/>
  <c r="J148" i="2" s="1"/>
  <c r="M148" i="2" s="1"/>
  <c r="H147" i="2"/>
  <c r="J147" i="2" s="1"/>
  <c r="M147" i="2" s="1"/>
  <c r="H146" i="2"/>
  <c r="J146" i="2" s="1"/>
  <c r="M146" i="2" s="1"/>
  <c r="H145" i="2"/>
  <c r="J145" i="2" s="1"/>
  <c r="M145" i="2" s="1"/>
  <c r="H144" i="2"/>
  <c r="J144" i="2" s="1"/>
  <c r="M144" i="2" s="1"/>
  <c r="H143" i="2"/>
  <c r="J143" i="2" s="1"/>
  <c r="M143" i="2" s="1"/>
  <c r="H142" i="2"/>
  <c r="H141" i="3"/>
  <c r="J141" i="3" s="1"/>
  <c r="M141" i="3" s="1"/>
  <c r="O141" i="3" s="1"/>
  <c r="H141" i="4"/>
  <c r="J141" i="4" s="1"/>
  <c r="M141" i="4" s="1"/>
  <c r="O141" i="4" s="1"/>
  <c r="H141" i="5"/>
  <c r="J141" i="5" s="1"/>
  <c r="M141" i="5" s="1"/>
  <c r="H141" i="6"/>
  <c r="J141" i="6" s="1"/>
  <c r="M141" i="6" s="1"/>
  <c r="O141" i="6" s="1"/>
  <c r="H141" i="8"/>
  <c r="J141" i="8" s="1"/>
  <c r="M141" i="8" s="1"/>
  <c r="O141" i="8" s="1"/>
  <c r="H141" i="2"/>
  <c r="J141" i="2" s="1"/>
  <c r="M141" i="2" s="1"/>
  <c r="H136" i="3"/>
  <c r="J136" i="3" s="1"/>
  <c r="M136" i="3" s="1"/>
  <c r="O136" i="3" s="1"/>
  <c r="U136" i="3" s="1"/>
  <c r="H135" i="3"/>
  <c r="J135" i="3" s="1"/>
  <c r="M135" i="3" s="1"/>
  <c r="O135" i="3" s="1"/>
  <c r="U135" i="3" s="1"/>
  <c r="H134" i="3"/>
  <c r="J134" i="3" s="1"/>
  <c r="M134" i="3" s="1"/>
  <c r="O134" i="3" s="1"/>
  <c r="U134" i="3" s="1"/>
  <c r="H132" i="3"/>
  <c r="J132" i="3" s="1"/>
  <c r="M132" i="3" s="1"/>
  <c r="O132" i="3" s="1"/>
  <c r="U132" i="3" s="1"/>
  <c r="H131" i="3"/>
  <c r="J131" i="3" s="1"/>
  <c r="M131" i="3" s="1"/>
  <c r="O131" i="3" s="1"/>
  <c r="U131" i="3" s="1"/>
  <c r="F98" i="23" s="1"/>
  <c r="H130" i="3"/>
  <c r="J130" i="3" s="1"/>
  <c r="M130" i="3" s="1"/>
  <c r="O130" i="3" s="1"/>
  <c r="U130" i="3" s="1"/>
  <c r="H129" i="3"/>
  <c r="J129" i="3" s="1"/>
  <c r="M129" i="3" s="1"/>
  <c r="O129" i="3" s="1"/>
  <c r="U129" i="3" s="1"/>
  <c r="H128" i="3"/>
  <c r="J128" i="3" s="1"/>
  <c r="M128" i="3" s="1"/>
  <c r="O128" i="3" s="1"/>
  <c r="U128" i="3" s="1"/>
  <c r="H127" i="3"/>
  <c r="J127" i="3" s="1"/>
  <c r="M127" i="3" s="1"/>
  <c r="O127" i="3" s="1"/>
  <c r="U127" i="3" s="1"/>
  <c r="F94" i="23" s="1"/>
  <c r="H126" i="3"/>
  <c r="J126" i="3" s="1"/>
  <c r="M126" i="3" s="1"/>
  <c r="O126" i="3" s="1"/>
  <c r="U126" i="3" s="1"/>
  <c r="H125" i="3"/>
  <c r="J125" i="3" s="1"/>
  <c r="M125" i="3" s="1"/>
  <c r="O125" i="3" s="1"/>
  <c r="U125" i="3" s="1"/>
  <c r="H124" i="3"/>
  <c r="J124" i="3" s="1"/>
  <c r="M124" i="3" s="1"/>
  <c r="O124" i="3" s="1"/>
  <c r="U124" i="3" s="1"/>
  <c r="H123" i="3"/>
  <c r="J123" i="3" s="1"/>
  <c r="M123" i="3" s="1"/>
  <c r="O123" i="3" s="1"/>
  <c r="U123" i="3" s="1"/>
  <c r="H122" i="3"/>
  <c r="J122" i="3" s="1"/>
  <c r="M122" i="3" s="1"/>
  <c r="O122" i="3" s="1"/>
  <c r="U122" i="3" s="1"/>
  <c r="H121" i="3"/>
  <c r="J121" i="3" s="1"/>
  <c r="M121" i="3" s="1"/>
  <c r="O121" i="3" s="1"/>
  <c r="U121" i="3" s="1"/>
  <c r="H120" i="3"/>
  <c r="J120" i="3" s="1"/>
  <c r="M120" i="3" s="1"/>
  <c r="O120" i="3" s="1"/>
  <c r="U120" i="3" s="1"/>
  <c r="H119" i="3"/>
  <c r="J119" i="3" s="1"/>
  <c r="M119" i="3" s="1"/>
  <c r="O119" i="3" s="1"/>
  <c r="U119" i="3" s="1"/>
  <c r="H118" i="3"/>
  <c r="J118" i="3" s="1"/>
  <c r="M118" i="3" s="1"/>
  <c r="H117" i="3"/>
  <c r="H116" i="3"/>
  <c r="J116" i="3" s="1"/>
  <c r="M116" i="3" s="1"/>
  <c r="H115" i="3"/>
  <c r="J115" i="3" s="1"/>
  <c r="M115" i="3" s="1"/>
  <c r="H114" i="3"/>
  <c r="J114" i="3" s="1"/>
  <c r="M114" i="3" s="1"/>
  <c r="H112" i="3"/>
  <c r="J112" i="3" s="1"/>
  <c r="M112" i="3" s="1"/>
  <c r="H111" i="3"/>
  <c r="J111" i="3" s="1"/>
  <c r="M111" i="3" s="1"/>
  <c r="H109" i="3"/>
  <c r="J109" i="3" s="1"/>
  <c r="M109" i="3" s="1"/>
  <c r="H108" i="3"/>
  <c r="J108" i="3" s="1"/>
  <c r="M108" i="3" s="1"/>
  <c r="H107" i="3"/>
  <c r="J107" i="3" s="1"/>
  <c r="M107" i="3" s="1"/>
  <c r="H106" i="3"/>
  <c r="J106" i="3" s="1"/>
  <c r="M106" i="3" s="1"/>
  <c r="H105" i="3"/>
  <c r="J105" i="3" s="1"/>
  <c r="M105" i="3" s="1"/>
  <c r="H104" i="3"/>
  <c r="J104" i="3" s="1"/>
  <c r="M104" i="3" s="1"/>
  <c r="H103" i="3"/>
  <c r="J103" i="3" s="1"/>
  <c r="M103" i="3" s="1"/>
  <c r="H102" i="3"/>
  <c r="J102" i="3" s="1"/>
  <c r="M102" i="3" s="1"/>
  <c r="H101" i="3"/>
  <c r="J101" i="3" s="1"/>
  <c r="M101" i="3" s="1"/>
  <c r="H100" i="3"/>
  <c r="J100" i="3" s="1"/>
  <c r="M100" i="3" s="1"/>
  <c r="H99" i="3"/>
  <c r="J99" i="3" s="1"/>
  <c r="M99" i="3" s="1"/>
  <c r="H98" i="3"/>
  <c r="J98" i="3" s="1"/>
  <c r="M98" i="3" s="1"/>
  <c r="H97" i="3"/>
  <c r="J97" i="3" s="1"/>
  <c r="M97" i="3" s="1"/>
  <c r="H96" i="3"/>
  <c r="J96" i="3" s="1"/>
  <c r="M96" i="3" s="1"/>
  <c r="H95" i="3"/>
  <c r="J95" i="3" s="1"/>
  <c r="M95" i="3" s="1"/>
  <c r="H94" i="3"/>
  <c r="J94" i="3" s="1"/>
  <c r="M94" i="3" s="1"/>
  <c r="H93" i="3"/>
  <c r="J93" i="3" s="1"/>
  <c r="M93" i="3" s="1"/>
  <c r="H92" i="3"/>
  <c r="J92" i="3" s="1"/>
  <c r="M92" i="3" s="1"/>
  <c r="H91" i="3"/>
  <c r="J91" i="3" s="1"/>
  <c r="M91" i="3" s="1"/>
  <c r="H90" i="3"/>
  <c r="J90" i="3" s="1"/>
  <c r="M90" i="3" s="1"/>
  <c r="H89" i="3"/>
  <c r="J89" i="3" s="1"/>
  <c r="M89" i="3" s="1"/>
  <c r="H88" i="3"/>
  <c r="J88" i="3" s="1"/>
  <c r="M88" i="3" s="1"/>
  <c r="H87" i="3"/>
  <c r="J87" i="3" s="1"/>
  <c r="M87" i="3" s="1"/>
  <c r="H86" i="3"/>
  <c r="J86" i="3" s="1"/>
  <c r="M86" i="3" s="1"/>
  <c r="H85" i="3"/>
  <c r="J85" i="3" s="1"/>
  <c r="M85" i="3" s="1"/>
  <c r="H84" i="3"/>
  <c r="J84" i="3" s="1"/>
  <c r="M84" i="3" s="1"/>
  <c r="H83" i="3"/>
  <c r="J83" i="3" s="1"/>
  <c r="M83" i="3" s="1"/>
  <c r="H82" i="3"/>
  <c r="J82" i="3" s="1"/>
  <c r="M82" i="3" s="1"/>
  <c r="H80" i="3"/>
  <c r="J80" i="3" s="1"/>
  <c r="M80" i="3" s="1"/>
  <c r="H79" i="3"/>
  <c r="J79" i="3" s="1"/>
  <c r="M79" i="3" s="1"/>
  <c r="H77" i="3"/>
  <c r="J77" i="3" s="1"/>
  <c r="M77" i="3" s="1"/>
  <c r="H76" i="3"/>
  <c r="J76" i="3" s="1"/>
  <c r="M76" i="3" s="1"/>
  <c r="H75" i="3"/>
  <c r="J75" i="3" s="1"/>
  <c r="M75" i="3" s="1"/>
  <c r="H74" i="3"/>
  <c r="J74" i="3" s="1"/>
  <c r="M74" i="3" s="1"/>
  <c r="H72" i="3"/>
  <c r="J72" i="3" s="1"/>
  <c r="M72" i="3" s="1"/>
  <c r="H71" i="3"/>
  <c r="J71" i="3" s="1"/>
  <c r="M71" i="3" s="1"/>
  <c r="H70" i="3"/>
  <c r="J70" i="3" s="1"/>
  <c r="M70" i="3" s="1"/>
  <c r="H69" i="3"/>
  <c r="J69" i="3" s="1"/>
  <c r="M69" i="3" s="1"/>
  <c r="H68" i="3"/>
  <c r="J68" i="3" s="1"/>
  <c r="M68" i="3" s="1"/>
  <c r="H67" i="3"/>
  <c r="J67" i="3" s="1"/>
  <c r="M67" i="3" s="1"/>
  <c r="H66" i="3"/>
  <c r="J66" i="3" s="1"/>
  <c r="M66" i="3" s="1"/>
  <c r="H65" i="3"/>
  <c r="J65" i="3" s="1"/>
  <c r="M65" i="3" s="1"/>
  <c r="H64" i="3"/>
  <c r="J64" i="3" s="1"/>
  <c r="M64" i="3" s="1"/>
  <c r="H63" i="3"/>
  <c r="J63" i="3" s="1"/>
  <c r="M63" i="3" s="1"/>
  <c r="H62" i="3"/>
  <c r="J62" i="3" s="1"/>
  <c r="M62" i="3" s="1"/>
  <c r="H61" i="3"/>
  <c r="J61" i="3" s="1"/>
  <c r="M61" i="3" s="1"/>
  <c r="H60" i="3"/>
  <c r="J60" i="3" s="1"/>
  <c r="M60" i="3" s="1"/>
  <c r="H59" i="3"/>
  <c r="J59" i="3" s="1"/>
  <c r="M59" i="3" s="1"/>
  <c r="H58" i="3"/>
  <c r="J58" i="3" s="1"/>
  <c r="M58" i="3" s="1"/>
  <c r="H57" i="3"/>
  <c r="J57" i="3" s="1"/>
  <c r="M57" i="3" s="1"/>
  <c r="H56" i="3"/>
  <c r="J56" i="3" s="1"/>
  <c r="M56" i="3" s="1"/>
  <c r="H55" i="3"/>
  <c r="J55" i="3" s="1"/>
  <c r="M55" i="3" s="1"/>
  <c r="H54" i="3"/>
  <c r="J54" i="3" s="1"/>
  <c r="M54" i="3" s="1"/>
  <c r="H53" i="3"/>
  <c r="J53" i="3" s="1"/>
  <c r="M53" i="3" s="1"/>
  <c r="H52" i="3"/>
  <c r="J52" i="3" s="1"/>
  <c r="M52" i="3" s="1"/>
  <c r="H51" i="3"/>
  <c r="J51" i="3" s="1"/>
  <c r="M51" i="3" s="1"/>
  <c r="H50" i="3"/>
  <c r="J50" i="3" s="1"/>
  <c r="M50" i="3" s="1"/>
  <c r="H48" i="3"/>
  <c r="J48" i="3" s="1"/>
  <c r="M48" i="3" s="1"/>
  <c r="H47" i="3"/>
  <c r="J47" i="3" s="1"/>
  <c r="M47" i="3" s="1"/>
  <c r="H46" i="3"/>
  <c r="J46" i="3" s="1"/>
  <c r="M46" i="3" s="1"/>
  <c r="H44" i="3"/>
  <c r="J44" i="3" s="1"/>
  <c r="M44" i="3" s="1"/>
  <c r="H43" i="3"/>
  <c r="J43" i="3" s="1"/>
  <c r="M43" i="3" s="1"/>
  <c r="H42" i="3"/>
  <c r="J42" i="3" s="1"/>
  <c r="M42" i="3" s="1"/>
  <c r="H41" i="3"/>
  <c r="J41" i="3" s="1"/>
  <c r="M41" i="3" s="1"/>
  <c r="H40" i="3"/>
  <c r="J40" i="3" s="1"/>
  <c r="M40" i="3" s="1"/>
  <c r="H39" i="3"/>
  <c r="J39" i="3" s="1"/>
  <c r="M39" i="3" s="1"/>
  <c r="H38" i="3"/>
  <c r="J38" i="3" s="1"/>
  <c r="M38" i="3" s="1"/>
  <c r="H37" i="3"/>
  <c r="J37" i="3" s="1"/>
  <c r="M37" i="3" s="1"/>
  <c r="H36" i="3"/>
  <c r="J36" i="3" s="1"/>
  <c r="M36" i="3" s="1"/>
  <c r="O36" i="3" s="1"/>
  <c r="U36" i="3" s="1"/>
  <c r="H35" i="3"/>
  <c r="J35" i="3" s="1"/>
  <c r="M35" i="3" s="1"/>
  <c r="O35" i="3" s="1"/>
  <c r="U35" i="3" s="1"/>
  <c r="H136" i="4"/>
  <c r="J136" i="4" s="1"/>
  <c r="M136" i="4" s="1"/>
  <c r="O136" i="4" s="1"/>
  <c r="U136" i="4" s="1"/>
  <c r="V136" i="4" s="1"/>
  <c r="H135" i="4"/>
  <c r="J135" i="4" s="1"/>
  <c r="M135" i="4" s="1"/>
  <c r="O135" i="4" s="1"/>
  <c r="U135" i="4" s="1"/>
  <c r="V135" i="4" s="1"/>
  <c r="H134" i="4"/>
  <c r="J134" i="4" s="1"/>
  <c r="M134" i="4" s="1"/>
  <c r="O134" i="4" s="1"/>
  <c r="U134" i="4" s="1"/>
  <c r="V134" i="4" s="1"/>
  <c r="H133" i="4"/>
  <c r="J133" i="4" s="1"/>
  <c r="M133" i="4" s="1"/>
  <c r="O133" i="4" s="1"/>
  <c r="U133" i="4" s="1"/>
  <c r="V133" i="4" s="1"/>
  <c r="H132" i="4"/>
  <c r="J132" i="4" s="1"/>
  <c r="M132" i="4" s="1"/>
  <c r="O132" i="4" s="1"/>
  <c r="U132" i="4" s="1"/>
  <c r="V132" i="4" s="1"/>
  <c r="H131" i="4"/>
  <c r="J131" i="4" s="1"/>
  <c r="M131" i="4" s="1"/>
  <c r="O131" i="4" s="1"/>
  <c r="U131" i="4" s="1"/>
  <c r="V131" i="4" s="1"/>
  <c r="H130" i="4"/>
  <c r="J130" i="4" s="1"/>
  <c r="M130" i="4" s="1"/>
  <c r="O130" i="4" s="1"/>
  <c r="U130" i="4" s="1"/>
  <c r="V130" i="4" s="1"/>
  <c r="H129" i="4"/>
  <c r="J129" i="4" s="1"/>
  <c r="M129" i="4" s="1"/>
  <c r="O129" i="4" s="1"/>
  <c r="U129" i="4" s="1"/>
  <c r="V129" i="4" s="1"/>
  <c r="H128" i="4"/>
  <c r="J128" i="4" s="1"/>
  <c r="M128" i="4" s="1"/>
  <c r="O128" i="4" s="1"/>
  <c r="U128" i="4" s="1"/>
  <c r="V128" i="4" s="1"/>
  <c r="H127" i="4"/>
  <c r="J127" i="4" s="1"/>
  <c r="M127" i="4" s="1"/>
  <c r="O127" i="4" s="1"/>
  <c r="U127" i="4" s="1"/>
  <c r="V127" i="4" s="1"/>
  <c r="H126" i="4"/>
  <c r="J126" i="4" s="1"/>
  <c r="M126" i="4" s="1"/>
  <c r="O126" i="4" s="1"/>
  <c r="U126" i="4" s="1"/>
  <c r="V126" i="4" s="1"/>
  <c r="H125" i="4"/>
  <c r="J125" i="4" s="1"/>
  <c r="M125" i="4" s="1"/>
  <c r="O125" i="4" s="1"/>
  <c r="U125" i="4" s="1"/>
  <c r="V125" i="4" s="1"/>
  <c r="H124" i="4"/>
  <c r="J124" i="4" s="1"/>
  <c r="M124" i="4" s="1"/>
  <c r="O124" i="4" s="1"/>
  <c r="U124" i="4" s="1"/>
  <c r="V124" i="4" s="1"/>
  <c r="H123" i="4"/>
  <c r="J123" i="4" s="1"/>
  <c r="M123" i="4" s="1"/>
  <c r="O123" i="4" s="1"/>
  <c r="U123" i="4" s="1"/>
  <c r="V123" i="4" s="1"/>
  <c r="H122" i="4"/>
  <c r="J122" i="4" s="1"/>
  <c r="M122" i="4" s="1"/>
  <c r="O122" i="4" s="1"/>
  <c r="U122" i="4" s="1"/>
  <c r="V122" i="4" s="1"/>
  <c r="H121" i="4"/>
  <c r="J121" i="4" s="1"/>
  <c r="M121" i="4" s="1"/>
  <c r="O121" i="4" s="1"/>
  <c r="U121" i="4" s="1"/>
  <c r="V121" i="4" s="1"/>
  <c r="H120" i="4"/>
  <c r="J120" i="4" s="1"/>
  <c r="M120" i="4" s="1"/>
  <c r="O120" i="4" s="1"/>
  <c r="U120" i="4" s="1"/>
  <c r="V120" i="4" s="1"/>
  <c r="H119" i="4"/>
  <c r="J119" i="4" s="1"/>
  <c r="M119" i="4" s="1"/>
  <c r="O119" i="4" s="1"/>
  <c r="U119" i="4" s="1"/>
  <c r="V119" i="4" s="1"/>
  <c r="H118" i="4"/>
  <c r="J118" i="4" s="1"/>
  <c r="M118" i="4" s="1"/>
  <c r="O118" i="4" s="1"/>
  <c r="U118" i="4" s="1"/>
  <c r="V118" i="4" s="1"/>
  <c r="H117" i="4"/>
  <c r="J117" i="4" s="1"/>
  <c r="M117" i="4" s="1"/>
  <c r="O117" i="4" s="1"/>
  <c r="U117" i="4" s="1"/>
  <c r="V117" i="4" s="1"/>
  <c r="H116" i="4"/>
  <c r="J116" i="4" s="1"/>
  <c r="M116" i="4" s="1"/>
  <c r="O116" i="4" s="1"/>
  <c r="U116" i="4" s="1"/>
  <c r="V116" i="4" s="1"/>
  <c r="H115" i="4"/>
  <c r="J115" i="4" s="1"/>
  <c r="M115" i="4" s="1"/>
  <c r="O115" i="4" s="1"/>
  <c r="U115" i="4" s="1"/>
  <c r="V115" i="4" s="1"/>
  <c r="H114" i="4"/>
  <c r="J114" i="4" s="1"/>
  <c r="M114" i="4" s="1"/>
  <c r="O114" i="4" s="1"/>
  <c r="U114" i="4" s="1"/>
  <c r="V114" i="4" s="1"/>
  <c r="H113" i="4"/>
  <c r="J113" i="4" s="1"/>
  <c r="M113" i="4" s="1"/>
  <c r="O113" i="4" s="1"/>
  <c r="U113" i="4" s="1"/>
  <c r="V113" i="4" s="1"/>
  <c r="H112" i="4"/>
  <c r="J112" i="4" s="1"/>
  <c r="M112" i="4" s="1"/>
  <c r="O112" i="4" s="1"/>
  <c r="U112" i="4" s="1"/>
  <c r="V112" i="4" s="1"/>
  <c r="H111" i="4"/>
  <c r="J111" i="4" s="1"/>
  <c r="M111" i="4" s="1"/>
  <c r="H109" i="4"/>
  <c r="J109" i="4" s="1"/>
  <c r="M109" i="4" s="1"/>
  <c r="O109" i="4" s="1"/>
  <c r="U109" i="4" s="1"/>
  <c r="H108" i="4"/>
  <c r="J108" i="4" s="1"/>
  <c r="M108" i="4" s="1"/>
  <c r="O108" i="4" s="1"/>
  <c r="U108" i="4" s="1"/>
  <c r="H107" i="4"/>
  <c r="J107" i="4" s="1"/>
  <c r="M107" i="4" s="1"/>
  <c r="O107" i="4" s="1"/>
  <c r="U107" i="4" s="1"/>
  <c r="H106" i="4"/>
  <c r="J106" i="4" s="1"/>
  <c r="M106" i="4" s="1"/>
  <c r="O106" i="4" s="1"/>
  <c r="U106" i="4" s="1"/>
  <c r="H105" i="4"/>
  <c r="J105" i="4" s="1"/>
  <c r="M105" i="4" s="1"/>
  <c r="O105" i="4" s="1"/>
  <c r="U105" i="4" s="1"/>
  <c r="H104" i="4"/>
  <c r="J104" i="4" s="1"/>
  <c r="M104" i="4" s="1"/>
  <c r="O104" i="4" s="1"/>
  <c r="U104" i="4" s="1"/>
  <c r="H103" i="4"/>
  <c r="J103" i="4" s="1"/>
  <c r="M103" i="4" s="1"/>
  <c r="O103" i="4" s="1"/>
  <c r="U103" i="4" s="1"/>
  <c r="H102" i="4"/>
  <c r="J102" i="4" s="1"/>
  <c r="M102" i="4" s="1"/>
  <c r="O102" i="4" s="1"/>
  <c r="U102" i="4" s="1"/>
  <c r="H101" i="4"/>
  <c r="J101" i="4" s="1"/>
  <c r="M101" i="4" s="1"/>
  <c r="O101" i="4" s="1"/>
  <c r="U101" i="4" s="1"/>
  <c r="H100" i="4"/>
  <c r="J100" i="4" s="1"/>
  <c r="M100" i="4" s="1"/>
  <c r="O100" i="4" s="1"/>
  <c r="U100" i="4" s="1"/>
  <c r="H99" i="4"/>
  <c r="J99" i="4" s="1"/>
  <c r="M99" i="4" s="1"/>
  <c r="O99" i="4" s="1"/>
  <c r="U99" i="4" s="1"/>
  <c r="H98" i="4"/>
  <c r="J98" i="4" s="1"/>
  <c r="M98" i="4" s="1"/>
  <c r="O98" i="4" s="1"/>
  <c r="U98" i="4" s="1"/>
  <c r="H97" i="4"/>
  <c r="J97" i="4" s="1"/>
  <c r="M97" i="4" s="1"/>
  <c r="O97" i="4" s="1"/>
  <c r="U97" i="4" s="1"/>
  <c r="H96" i="4"/>
  <c r="J96" i="4" s="1"/>
  <c r="M96" i="4" s="1"/>
  <c r="O96" i="4" s="1"/>
  <c r="U96" i="4" s="1"/>
  <c r="H95" i="4"/>
  <c r="J95" i="4" s="1"/>
  <c r="M95" i="4" s="1"/>
  <c r="O95" i="4" s="1"/>
  <c r="U95" i="4" s="1"/>
  <c r="H94" i="4"/>
  <c r="J94" i="4" s="1"/>
  <c r="M94" i="4" s="1"/>
  <c r="O94" i="4" s="1"/>
  <c r="U94" i="4" s="1"/>
  <c r="H93" i="4"/>
  <c r="J93" i="4" s="1"/>
  <c r="M93" i="4" s="1"/>
  <c r="O93" i="4" s="1"/>
  <c r="U93" i="4" s="1"/>
  <c r="H92" i="4"/>
  <c r="J92" i="4" s="1"/>
  <c r="M92" i="4" s="1"/>
  <c r="O92" i="4" s="1"/>
  <c r="U92" i="4" s="1"/>
  <c r="H91" i="4"/>
  <c r="J91" i="4" s="1"/>
  <c r="M91" i="4" s="1"/>
  <c r="O91" i="4" s="1"/>
  <c r="U91" i="4" s="1"/>
  <c r="H90" i="4"/>
  <c r="J90" i="4" s="1"/>
  <c r="M90" i="4" s="1"/>
  <c r="O90" i="4" s="1"/>
  <c r="U90" i="4" s="1"/>
  <c r="H89" i="4"/>
  <c r="J89" i="4" s="1"/>
  <c r="M89" i="4" s="1"/>
  <c r="O89" i="4" s="1"/>
  <c r="U89" i="4" s="1"/>
  <c r="H87" i="4"/>
  <c r="J87" i="4" s="1"/>
  <c r="M87" i="4" s="1"/>
  <c r="O87" i="4" s="1"/>
  <c r="U87" i="4" s="1"/>
  <c r="H86" i="4"/>
  <c r="J86" i="4" s="1"/>
  <c r="M86" i="4" s="1"/>
  <c r="O86" i="4" s="1"/>
  <c r="U86" i="4" s="1"/>
  <c r="H85" i="4"/>
  <c r="J85" i="4" s="1"/>
  <c r="M85" i="4" s="1"/>
  <c r="O85" i="4" s="1"/>
  <c r="U85" i="4" s="1"/>
  <c r="H84" i="4"/>
  <c r="J84" i="4" s="1"/>
  <c r="M84" i="4" s="1"/>
  <c r="O84" i="4" s="1"/>
  <c r="U84" i="4" s="1"/>
  <c r="H83" i="4"/>
  <c r="J83" i="4" s="1"/>
  <c r="M83" i="4" s="1"/>
  <c r="O83" i="4" s="1"/>
  <c r="U83" i="4" s="1"/>
  <c r="H82" i="4"/>
  <c r="J82" i="4" s="1"/>
  <c r="M82" i="4" s="1"/>
  <c r="O82" i="4" s="1"/>
  <c r="U82" i="4" s="1"/>
  <c r="H81" i="4"/>
  <c r="J81" i="4" s="1"/>
  <c r="M81" i="4" s="1"/>
  <c r="O81" i="4" s="1"/>
  <c r="U81" i="4" s="1"/>
  <c r="H80" i="4"/>
  <c r="J80" i="4" s="1"/>
  <c r="M80" i="4" s="1"/>
  <c r="O80" i="4" s="1"/>
  <c r="U80" i="4" s="1"/>
  <c r="H79" i="4"/>
  <c r="J79" i="4" s="1"/>
  <c r="M79" i="4" s="1"/>
  <c r="O79" i="4" s="1"/>
  <c r="U79" i="4" s="1"/>
  <c r="H78" i="4"/>
  <c r="J78" i="4" s="1"/>
  <c r="M78" i="4" s="1"/>
  <c r="O78" i="4" s="1"/>
  <c r="U78" i="4" s="1"/>
  <c r="H77" i="4"/>
  <c r="J77" i="4" s="1"/>
  <c r="M77" i="4" s="1"/>
  <c r="O77" i="4" s="1"/>
  <c r="U77" i="4" s="1"/>
  <c r="H76" i="4"/>
  <c r="J76" i="4" s="1"/>
  <c r="M76" i="4" s="1"/>
  <c r="O76" i="4" s="1"/>
  <c r="U76" i="4" s="1"/>
  <c r="H75" i="4"/>
  <c r="J75" i="4" s="1"/>
  <c r="M75" i="4" s="1"/>
  <c r="O75" i="4" s="1"/>
  <c r="U75" i="4" s="1"/>
  <c r="H74" i="4"/>
  <c r="J74" i="4" s="1"/>
  <c r="M74" i="4" s="1"/>
  <c r="O74" i="4" s="1"/>
  <c r="U74" i="4" s="1"/>
  <c r="H73" i="4"/>
  <c r="J73" i="4" s="1"/>
  <c r="M73" i="4" s="1"/>
  <c r="O73" i="4" s="1"/>
  <c r="H72" i="4"/>
  <c r="J72" i="4" s="1"/>
  <c r="M72" i="4" s="1"/>
  <c r="O72" i="4" s="1"/>
  <c r="U72" i="4" s="1"/>
  <c r="H71" i="4"/>
  <c r="J71" i="4" s="1"/>
  <c r="M71" i="4" s="1"/>
  <c r="O71" i="4" s="1"/>
  <c r="U71" i="4" s="1"/>
  <c r="H70" i="4"/>
  <c r="J70" i="4" s="1"/>
  <c r="M70" i="4" s="1"/>
  <c r="O70" i="4" s="1"/>
  <c r="U70" i="4" s="1"/>
  <c r="H69" i="4"/>
  <c r="J69" i="4" s="1"/>
  <c r="M69" i="4" s="1"/>
  <c r="O69" i="4" s="1"/>
  <c r="U69" i="4" s="1"/>
  <c r="H68" i="4"/>
  <c r="J68" i="4" s="1"/>
  <c r="M68" i="4" s="1"/>
  <c r="O68" i="4" s="1"/>
  <c r="U68" i="4" s="1"/>
  <c r="H67" i="4"/>
  <c r="H66" i="4"/>
  <c r="J66" i="4" s="1"/>
  <c r="M66" i="4" s="1"/>
  <c r="O66" i="4" s="1"/>
  <c r="U66" i="4" s="1"/>
  <c r="H65" i="4"/>
  <c r="J65" i="4" s="1"/>
  <c r="M65" i="4" s="1"/>
  <c r="O65" i="4" s="1"/>
  <c r="U65" i="4" s="1"/>
  <c r="H64" i="4"/>
  <c r="J64" i="4" s="1"/>
  <c r="M64" i="4" s="1"/>
  <c r="O64" i="4" s="1"/>
  <c r="U64" i="4" s="1"/>
  <c r="H63" i="4"/>
  <c r="J63" i="4" s="1"/>
  <c r="M63" i="4" s="1"/>
  <c r="O63" i="4" s="1"/>
  <c r="U63" i="4" s="1"/>
  <c r="H62" i="4"/>
  <c r="J62" i="4" s="1"/>
  <c r="M62" i="4" s="1"/>
  <c r="O62" i="4" s="1"/>
  <c r="U62" i="4" s="1"/>
  <c r="H61" i="4"/>
  <c r="J61" i="4" s="1"/>
  <c r="M61" i="4" s="1"/>
  <c r="O61" i="4" s="1"/>
  <c r="U61" i="4" s="1"/>
  <c r="H60" i="4"/>
  <c r="J60" i="4" s="1"/>
  <c r="M60" i="4" s="1"/>
  <c r="O60" i="4" s="1"/>
  <c r="U60" i="4" s="1"/>
  <c r="H59" i="4"/>
  <c r="J59" i="4" s="1"/>
  <c r="M59" i="4" s="1"/>
  <c r="O59" i="4" s="1"/>
  <c r="U59" i="4" s="1"/>
  <c r="H58" i="4"/>
  <c r="J58" i="4" s="1"/>
  <c r="M58" i="4" s="1"/>
  <c r="O58" i="4" s="1"/>
  <c r="U58" i="4" s="1"/>
  <c r="H57" i="4"/>
  <c r="J57" i="4" s="1"/>
  <c r="M57" i="4" s="1"/>
  <c r="O57" i="4" s="1"/>
  <c r="U57" i="4" s="1"/>
  <c r="H56" i="4"/>
  <c r="J56" i="4" s="1"/>
  <c r="M56" i="4" s="1"/>
  <c r="O56" i="4" s="1"/>
  <c r="U56" i="4" s="1"/>
  <c r="H55" i="4"/>
  <c r="J55" i="4" s="1"/>
  <c r="M55" i="4" s="1"/>
  <c r="O55" i="4" s="1"/>
  <c r="U55" i="4" s="1"/>
  <c r="H54" i="4"/>
  <c r="J54" i="4" s="1"/>
  <c r="M54" i="4" s="1"/>
  <c r="O54" i="4" s="1"/>
  <c r="U54" i="4" s="1"/>
  <c r="H52" i="4"/>
  <c r="J52" i="4" s="1"/>
  <c r="M52" i="4" s="1"/>
  <c r="O52" i="4" s="1"/>
  <c r="U52" i="4" s="1"/>
  <c r="H51" i="4"/>
  <c r="J51" i="4" s="1"/>
  <c r="M51" i="4" s="1"/>
  <c r="O51" i="4" s="1"/>
  <c r="U51" i="4" s="1"/>
  <c r="H50" i="4"/>
  <c r="J50" i="4" s="1"/>
  <c r="M50" i="4" s="1"/>
  <c r="O50" i="4" s="1"/>
  <c r="U50" i="4" s="1"/>
  <c r="H49" i="4"/>
  <c r="J49" i="4" s="1"/>
  <c r="M49" i="4" s="1"/>
  <c r="O49" i="4" s="1"/>
  <c r="U49" i="4" s="1"/>
  <c r="H48" i="4"/>
  <c r="J48" i="4" s="1"/>
  <c r="M48" i="4" s="1"/>
  <c r="O48" i="4" s="1"/>
  <c r="U48" i="4" s="1"/>
  <c r="H47" i="4"/>
  <c r="J47" i="4" s="1"/>
  <c r="M47" i="4" s="1"/>
  <c r="O47" i="4" s="1"/>
  <c r="U47" i="4" s="1"/>
  <c r="H46" i="4"/>
  <c r="J46" i="4" s="1"/>
  <c r="M46" i="4" s="1"/>
  <c r="O46" i="4" s="1"/>
  <c r="U46" i="4" s="1"/>
  <c r="H45" i="4"/>
  <c r="J45" i="4" s="1"/>
  <c r="M45" i="4" s="1"/>
  <c r="O45" i="4" s="1"/>
  <c r="U45" i="4" s="1"/>
  <c r="H44" i="4"/>
  <c r="J44" i="4" s="1"/>
  <c r="M44" i="4" s="1"/>
  <c r="O44" i="4" s="1"/>
  <c r="U44" i="4" s="1"/>
  <c r="H43" i="4"/>
  <c r="J43" i="4" s="1"/>
  <c r="M43" i="4" s="1"/>
  <c r="O43" i="4" s="1"/>
  <c r="U43" i="4" s="1"/>
  <c r="H42" i="4"/>
  <c r="J42" i="4" s="1"/>
  <c r="M42" i="4" s="1"/>
  <c r="O42" i="4" s="1"/>
  <c r="U42" i="4" s="1"/>
  <c r="H41" i="4"/>
  <c r="J41" i="4" s="1"/>
  <c r="M41" i="4" s="1"/>
  <c r="O41" i="4" s="1"/>
  <c r="U41" i="4" s="1"/>
  <c r="H40" i="4"/>
  <c r="J40" i="4" s="1"/>
  <c r="M40" i="4" s="1"/>
  <c r="O40" i="4" s="1"/>
  <c r="U40" i="4" s="1"/>
  <c r="H39" i="4"/>
  <c r="H38" i="4"/>
  <c r="J38" i="4" s="1"/>
  <c r="M38" i="4" s="1"/>
  <c r="O38" i="4" s="1"/>
  <c r="U38" i="4" s="1"/>
  <c r="H37" i="4"/>
  <c r="J37" i="4" s="1"/>
  <c r="M37" i="4" s="1"/>
  <c r="O37" i="4" s="1"/>
  <c r="U37" i="4" s="1"/>
  <c r="H36" i="4"/>
  <c r="J36" i="4" s="1"/>
  <c r="M36" i="4" s="1"/>
  <c r="O36" i="4" s="1"/>
  <c r="U36" i="4" s="1"/>
  <c r="V36" i="4" s="1"/>
  <c r="H136" i="5"/>
  <c r="J136" i="5" s="1"/>
  <c r="M136" i="5" s="1"/>
  <c r="U136" i="5" s="1"/>
  <c r="V136" i="5" s="1"/>
  <c r="H135" i="5"/>
  <c r="J135" i="5" s="1"/>
  <c r="M135" i="5" s="1"/>
  <c r="U135" i="5" s="1"/>
  <c r="V135" i="5" s="1"/>
  <c r="H134" i="5"/>
  <c r="J134" i="5" s="1"/>
  <c r="M134" i="5" s="1"/>
  <c r="U134" i="5" s="1"/>
  <c r="V134" i="5" s="1"/>
  <c r="H133" i="5"/>
  <c r="J133" i="5" s="1"/>
  <c r="M133" i="5" s="1"/>
  <c r="U133" i="5" s="1"/>
  <c r="V133" i="5" s="1"/>
  <c r="H132" i="5"/>
  <c r="J132" i="5" s="1"/>
  <c r="M132" i="5" s="1"/>
  <c r="U132" i="5" s="1"/>
  <c r="V132" i="5" s="1"/>
  <c r="H131" i="5"/>
  <c r="J131" i="5" s="1"/>
  <c r="M131" i="5" s="1"/>
  <c r="H130" i="5"/>
  <c r="J130" i="5" s="1"/>
  <c r="M130" i="5" s="1"/>
  <c r="U130" i="5" s="1"/>
  <c r="H129" i="5"/>
  <c r="J129" i="5" s="1"/>
  <c r="M129" i="5" s="1"/>
  <c r="U129" i="5" s="1"/>
  <c r="H128" i="5"/>
  <c r="J128" i="5" s="1"/>
  <c r="M128" i="5" s="1"/>
  <c r="U128" i="5" s="1"/>
  <c r="H127" i="5"/>
  <c r="J127" i="5" s="1"/>
  <c r="M127" i="5" s="1"/>
  <c r="H126" i="5"/>
  <c r="J126" i="5" s="1"/>
  <c r="M126" i="5" s="1"/>
  <c r="U126" i="5" s="1"/>
  <c r="H125" i="5"/>
  <c r="J125" i="5" s="1"/>
  <c r="M125" i="5" s="1"/>
  <c r="U125" i="5" s="1"/>
  <c r="H124" i="5"/>
  <c r="J124" i="5" s="1"/>
  <c r="M124" i="5" s="1"/>
  <c r="U124" i="5" s="1"/>
  <c r="H123" i="5"/>
  <c r="J123" i="5" s="1"/>
  <c r="M123" i="5" s="1"/>
  <c r="U123" i="5" s="1"/>
  <c r="H122" i="5"/>
  <c r="J122" i="5" s="1"/>
  <c r="M122" i="5" s="1"/>
  <c r="U122" i="5" s="1"/>
  <c r="H121" i="5"/>
  <c r="J121" i="5" s="1"/>
  <c r="M121" i="5" s="1"/>
  <c r="U121" i="5" s="1"/>
  <c r="H120" i="5"/>
  <c r="J120" i="5" s="1"/>
  <c r="M120" i="5" s="1"/>
  <c r="U120" i="5" s="1"/>
  <c r="H119" i="5"/>
  <c r="H118" i="5"/>
  <c r="J118" i="5" s="1"/>
  <c r="M118" i="5" s="1"/>
  <c r="U118" i="5" s="1"/>
  <c r="H117" i="5"/>
  <c r="J117" i="5" s="1"/>
  <c r="M117" i="5" s="1"/>
  <c r="U117" i="5" s="1"/>
  <c r="H116" i="5"/>
  <c r="H115" i="5"/>
  <c r="J115" i="5" s="1"/>
  <c r="M115" i="5" s="1"/>
  <c r="U115" i="5" s="1"/>
  <c r="H114" i="5"/>
  <c r="J114" i="5" s="1"/>
  <c r="M114" i="5" s="1"/>
  <c r="U114" i="5" s="1"/>
  <c r="H113" i="5"/>
  <c r="J113" i="5" s="1"/>
  <c r="M113" i="5" s="1"/>
  <c r="U113" i="5" s="1"/>
  <c r="H112" i="5"/>
  <c r="J112" i="5" s="1"/>
  <c r="M112" i="5" s="1"/>
  <c r="U112" i="5" s="1"/>
  <c r="H111" i="5"/>
  <c r="J111" i="5" s="1"/>
  <c r="M111" i="5" s="1"/>
  <c r="U111" i="5" s="1"/>
  <c r="V111" i="5" s="1"/>
  <c r="H110" i="5"/>
  <c r="J110" i="5" s="1"/>
  <c r="M110" i="5" s="1"/>
  <c r="U110" i="5" s="1"/>
  <c r="V110" i="5" s="1"/>
  <c r="H109" i="5"/>
  <c r="J109" i="5" s="1"/>
  <c r="M109" i="5" s="1"/>
  <c r="U109" i="5" s="1"/>
  <c r="V109" i="5" s="1"/>
  <c r="H108" i="5"/>
  <c r="J108" i="5" s="1"/>
  <c r="M108" i="5" s="1"/>
  <c r="U108" i="5" s="1"/>
  <c r="V108" i="5" s="1"/>
  <c r="H107" i="5"/>
  <c r="J107" i="5" s="1"/>
  <c r="M107" i="5" s="1"/>
  <c r="H106" i="5"/>
  <c r="J106" i="5" s="1"/>
  <c r="M106" i="5" s="1"/>
  <c r="U106" i="5" s="1"/>
  <c r="V106" i="5" s="1"/>
  <c r="H105" i="5"/>
  <c r="J105" i="5" s="1"/>
  <c r="M105" i="5" s="1"/>
  <c r="U105" i="5" s="1"/>
  <c r="V105" i="5" s="1"/>
  <c r="H104" i="5"/>
  <c r="J104" i="5" s="1"/>
  <c r="M104" i="5" s="1"/>
  <c r="U104" i="5" s="1"/>
  <c r="V104" i="5" s="1"/>
  <c r="H103" i="5"/>
  <c r="J103" i="5" s="1"/>
  <c r="M103" i="5" s="1"/>
  <c r="U103" i="5" s="1"/>
  <c r="V103" i="5" s="1"/>
  <c r="H102" i="5"/>
  <c r="J102" i="5" s="1"/>
  <c r="M102" i="5" s="1"/>
  <c r="U102" i="5" s="1"/>
  <c r="V102" i="5" s="1"/>
  <c r="H101" i="5"/>
  <c r="J101" i="5" s="1"/>
  <c r="M101" i="5" s="1"/>
  <c r="U101" i="5" s="1"/>
  <c r="V101" i="5" s="1"/>
  <c r="H100" i="5"/>
  <c r="J100" i="5" s="1"/>
  <c r="M100" i="5" s="1"/>
  <c r="U100" i="5" s="1"/>
  <c r="V100" i="5" s="1"/>
  <c r="H99" i="5"/>
  <c r="J99" i="5" s="1"/>
  <c r="M99" i="5" s="1"/>
  <c r="U99" i="5" s="1"/>
  <c r="V99" i="5" s="1"/>
  <c r="H98" i="5"/>
  <c r="J98" i="5" s="1"/>
  <c r="M98" i="5" s="1"/>
  <c r="U98" i="5" s="1"/>
  <c r="V98" i="5" s="1"/>
  <c r="H97" i="5"/>
  <c r="H96" i="5"/>
  <c r="J96" i="5" s="1"/>
  <c r="M96" i="5" s="1"/>
  <c r="U96" i="5" s="1"/>
  <c r="V96" i="5" s="1"/>
  <c r="H95" i="5"/>
  <c r="J95" i="5" s="1"/>
  <c r="M95" i="5" s="1"/>
  <c r="U95" i="5" s="1"/>
  <c r="V95" i="5" s="1"/>
  <c r="H94" i="5"/>
  <c r="H93" i="5"/>
  <c r="J93" i="5" s="1"/>
  <c r="M93" i="5" s="1"/>
  <c r="U93" i="5" s="1"/>
  <c r="V93" i="5" s="1"/>
  <c r="H92" i="5"/>
  <c r="J92" i="5" s="1"/>
  <c r="M92" i="5" s="1"/>
  <c r="U92" i="5" s="1"/>
  <c r="V92" i="5" s="1"/>
  <c r="H91" i="5"/>
  <c r="J91" i="5" s="1"/>
  <c r="M91" i="5" s="1"/>
  <c r="U91" i="5" s="1"/>
  <c r="V91" i="5" s="1"/>
  <c r="H90" i="5"/>
  <c r="J90" i="5" s="1"/>
  <c r="M90" i="5" s="1"/>
  <c r="U90" i="5" s="1"/>
  <c r="V90" i="5" s="1"/>
  <c r="H89" i="5"/>
  <c r="H88" i="5"/>
  <c r="J88" i="5" s="1"/>
  <c r="M88" i="5" s="1"/>
  <c r="U88" i="5" s="1"/>
  <c r="V88" i="5" s="1"/>
  <c r="H87" i="5"/>
  <c r="J87" i="5" s="1"/>
  <c r="M87" i="5" s="1"/>
  <c r="U87" i="5" s="1"/>
  <c r="V87" i="5" s="1"/>
  <c r="H86" i="5"/>
  <c r="H85" i="5"/>
  <c r="J85" i="5" s="1"/>
  <c r="M85" i="5" s="1"/>
  <c r="U85" i="5" s="1"/>
  <c r="V85" i="5" s="1"/>
  <c r="H84" i="5"/>
  <c r="J84" i="5" s="1"/>
  <c r="M84" i="5" s="1"/>
  <c r="U84" i="5" s="1"/>
  <c r="V84" i="5" s="1"/>
  <c r="H83" i="5"/>
  <c r="J83" i="5" s="1"/>
  <c r="M83" i="5" s="1"/>
  <c r="U83" i="5" s="1"/>
  <c r="V83" i="5" s="1"/>
  <c r="H82" i="5"/>
  <c r="H81" i="5"/>
  <c r="J81" i="5" s="1"/>
  <c r="M81" i="5" s="1"/>
  <c r="U81" i="5" s="1"/>
  <c r="V81" i="5" s="1"/>
  <c r="H80" i="5"/>
  <c r="J80" i="5" s="1"/>
  <c r="M80" i="5" s="1"/>
  <c r="U80" i="5" s="1"/>
  <c r="V80" i="5" s="1"/>
  <c r="H79" i="5"/>
  <c r="H78" i="5"/>
  <c r="J78" i="5" s="1"/>
  <c r="M78" i="5" s="1"/>
  <c r="U78" i="5" s="1"/>
  <c r="V78" i="5" s="1"/>
  <c r="H77" i="5"/>
  <c r="J77" i="5" s="1"/>
  <c r="M77" i="5" s="1"/>
  <c r="U77" i="5" s="1"/>
  <c r="V77" i="5" s="1"/>
  <c r="H76" i="5"/>
  <c r="J76" i="5" s="1"/>
  <c r="M76" i="5" s="1"/>
  <c r="U76" i="5" s="1"/>
  <c r="V76" i="5" s="1"/>
  <c r="H75" i="5"/>
  <c r="J75" i="5" s="1"/>
  <c r="M75" i="5" s="1"/>
  <c r="U75" i="5" s="1"/>
  <c r="V75" i="5" s="1"/>
  <c r="H74" i="5"/>
  <c r="H73" i="5"/>
  <c r="J73" i="5" s="1"/>
  <c r="M73" i="5" s="1"/>
  <c r="U73" i="5" s="1"/>
  <c r="V73" i="5" s="1"/>
  <c r="H72" i="5"/>
  <c r="J72" i="5" s="1"/>
  <c r="M72" i="5" s="1"/>
  <c r="U72" i="5" s="1"/>
  <c r="V72" i="5" s="1"/>
  <c r="H71" i="5"/>
  <c r="H70" i="5"/>
  <c r="J70" i="5" s="1"/>
  <c r="M70" i="5" s="1"/>
  <c r="U70" i="5" s="1"/>
  <c r="V70" i="5" s="1"/>
  <c r="H69" i="5"/>
  <c r="H68" i="5"/>
  <c r="J68" i="5" s="1"/>
  <c r="M68" i="5" s="1"/>
  <c r="U68" i="5" s="1"/>
  <c r="V68" i="5" s="1"/>
  <c r="H67" i="5"/>
  <c r="J67" i="5" s="1"/>
  <c r="M67" i="5" s="1"/>
  <c r="U67" i="5" s="1"/>
  <c r="V67" i="5" s="1"/>
  <c r="H66" i="5"/>
  <c r="H65" i="5"/>
  <c r="J65" i="5" s="1"/>
  <c r="M65" i="5" s="1"/>
  <c r="U65" i="5" s="1"/>
  <c r="V65" i="5" s="1"/>
  <c r="H64" i="5"/>
  <c r="J64" i="5" s="1"/>
  <c r="M64" i="5" s="1"/>
  <c r="U64" i="5" s="1"/>
  <c r="V64" i="5" s="1"/>
  <c r="H63" i="5"/>
  <c r="J63" i="5" s="1"/>
  <c r="M63" i="5" s="1"/>
  <c r="U63" i="5" s="1"/>
  <c r="V63" i="5" s="1"/>
  <c r="H62" i="5"/>
  <c r="J62" i="5" s="1"/>
  <c r="M62" i="5" s="1"/>
  <c r="U62" i="5" s="1"/>
  <c r="V62" i="5" s="1"/>
  <c r="H61" i="5"/>
  <c r="H60" i="5"/>
  <c r="H59" i="5"/>
  <c r="H58" i="5"/>
  <c r="J58" i="5" s="1"/>
  <c r="M58" i="5" s="1"/>
  <c r="U58" i="5" s="1"/>
  <c r="V58" i="5" s="1"/>
  <c r="H57" i="5"/>
  <c r="J57" i="5" s="1"/>
  <c r="M57" i="5" s="1"/>
  <c r="U57" i="5" s="1"/>
  <c r="V57" i="5" s="1"/>
  <c r="H56" i="5"/>
  <c r="J56" i="5" s="1"/>
  <c r="M56" i="5" s="1"/>
  <c r="U56" i="5" s="1"/>
  <c r="V56" i="5" s="1"/>
  <c r="H55" i="5"/>
  <c r="J55" i="5" s="1"/>
  <c r="M55" i="5" s="1"/>
  <c r="U55" i="5" s="1"/>
  <c r="V55" i="5" s="1"/>
  <c r="H54" i="5"/>
  <c r="J54" i="5" s="1"/>
  <c r="M54" i="5" s="1"/>
  <c r="U54" i="5" s="1"/>
  <c r="V54" i="5" s="1"/>
  <c r="H53" i="5"/>
  <c r="J53" i="5" s="1"/>
  <c r="M53" i="5" s="1"/>
  <c r="U53" i="5" s="1"/>
  <c r="V53" i="5" s="1"/>
  <c r="H52" i="5"/>
  <c r="H51" i="5"/>
  <c r="J51" i="5" s="1"/>
  <c r="M51" i="5" s="1"/>
  <c r="U51" i="5" s="1"/>
  <c r="V51" i="5" s="1"/>
  <c r="H50" i="5"/>
  <c r="H49" i="5"/>
  <c r="J49" i="5" s="1"/>
  <c r="M49" i="5" s="1"/>
  <c r="U49" i="5" s="1"/>
  <c r="V49" i="5" s="1"/>
  <c r="H48" i="5"/>
  <c r="H47" i="5"/>
  <c r="J47" i="5" s="1"/>
  <c r="M47" i="5" s="1"/>
  <c r="U47" i="5" s="1"/>
  <c r="V47" i="5" s="1"/>
  <c r="H46" i="5"/>
  <c r="J46" i="5" s="1"/>
  <c r="M46" i="5" s="1"/>
  <c r="U46" i="5" s="1"/>
  <c r="V46" i="5" s="1"/>
  <c r="H45" i="5"/>
  <c r="J45" i="5" s="1"/>
  <c r="M45" i="5" s="1"/>
  <c r="U45" i="5" s="1"/>
  <c r="V45" i="5" s="1"/>
  <c r="H44" i="5"/>
  <c r="J44" i="5" s="1"/>
  <c r="M44" i="5" s="1"/>
  <c r="V44" i="5" s="1"/>
  <c r="H43" i="5"/>
  <c r="J43" i="5" s="1"/>
  <c r="M43" i="5" s="1"/>
  <c r="U43" i="5" s="1"/>
  <c r="V43" i="5" s="1"/>
  <c r="H42" i="5"/>
  <c r="J42" i="5" s="1"/>
  <c r="M42" i="5" s="1"/>
  <c r="V42" i="5" s="1"/>
  <c r="H41" i="5"/>
  <c r="J41" i="5" s="1"/>
  <c r="M41" i="5" s="1"/>
  <c r="U41" i="5" s="1"/>
  <c r="V41" i="5" s="1"/>
  <c r="H40" i="5"/>
  <c r="J40" i="5" s="1"/>
  <c r="M40" i="5" s="1"/>
  <c r="U40" i="5" s="1"/>
  <c r="V40" i="5" s="1"/>
  <c r="H39" i="5"/>
  <c r="J39" i="5" s="1"/>
  <c r="M39" i="5" s="1"/>
  <c r="U39" i="5" s="1"/>
  <c r="V39" i="5" s="1"/>
  <c r="H38" i="5"/>
  <c r="J38" i="5" s="1"/>
  <c r="M38" i="5" s="1"/>
  <c r="U38" i="5" s="1"/>
  <c r="V38" i="5" s="1"/>
  <c r="H37" i="5"/>
  <c r="J37" i="5" s="1"/>
  <c r="M37" i="5" s="1"/>
  <c r="U37" i="5" s="1"/>
  <c r="V37" i="5" s="1"/>
  <c r="H36" i="5"/>
  <c r="H35" i="5"/>
  <c r="H136" i="6"/>
  <c r="H135" i="6"/>
  <c r="J135" i="6" s="1"/>
  <c r="M135" i="6" s="1"/>
  <c r="U135" i="6" s="1"/>
  <c r="V135" i="6" s="1"/>
  <c r="H134" i="6"/>
  <c r="J134" i="6" s="1"/>
  <c r="M134" i="6" s="1"/>
  <c r="U134" i="6" s="1"/>
  <c r="V134" i="6" s="1"/>
  <c r="H133" i="6"/>
  <c r="J133" i="6" s="1"/>
  <c r="M133" i="6" s="1"/>
  <c r="U133" i="6" s="1"/>
  <c r="V133" i="6" s="1"/>
  <c r="H132" i="6"/>
  <c r="J132" i="6" s="1"/>
  <c r="M132" i="6" s="1"/>
  <c r="U132" i="6" s="1"/>
  <c r="V132" i="6" s="1"/>
  <c r="H131" i="6"/>
  <c r="J131" i="6" s="1"/>
  <c r="M131" i="6" s="1"/>
  <c r="U131" i="6" s="1"/>
  <c r="V131" i="6" s="1"/>
  <c r="H130" i="6"/>
  <c r="H129" i="6"/>
  <c r="J129" i="6" s="1"/>
  <c r="M129" i="6" s="1"/>
  <c r="U129" i="6" s="1"/>
  <c r="V129" i="6" s="1"/>
  <c r="H128" i="6"/>
  <c r="H127" i="6"/>
  <c r="J127" i="6" s="1"/>
  <c r="M127" i="6" s="1"/>
  <c r="U127" i="6" s="1"/>
  <c r="V127" i="6" s="1"/>
  <c r="H126" i="6"/>
  <c r="J126" i="6" s="1"/>
  <c r="M126" i="6" s="1"/>
  <c r="U126" i="6" s="1"/>
  <c r="V126" i="6" s="1"/>
  <c r="H125" i="6"/>
  <c r="J125" i="6" s="1"/>
  <c r="M125" i="6" s="1"/>
  <c r="U125" i="6" s="1"/>
  <c r="V125" i="6" s="1"/>
  <c r="H124" i="6"/>
  <c r="J124" i="6" s="1"/>
  <c r="M124" i="6" s="1"/>
  <c r="U124" i="6" s="1"/>
  <c r="V124" i="6" s="1"/>
  <c r="H123" i="6"/>
  <c r="J123" i="6" s="1"/>
  <c r="M123" i="6" s="1"/>
  <c r="U123" i="6" s="1"/>
  <c r="V123" i="6" s="1"/>
  <c r="H122" i="6"/>
  <c r="J122" i="6" s="1"/>
  <c r="M122" i="6" s="1"/>
  <c r="H121" i="6"/>
  <c r="J121" i="6" s="1"/>
  <c r="M121" i="6" s="1"/>
  <c r="H120" i="6"/>
  <c r="J120" i="6" s="1"/>
  <c r="M120" i="6" s="1"/>
  <c r="U120" i="6" s="1"/>
  <c r="V120" i="6" s="1"/>
  <c r="H119" i="6"/>
  <c r="J119" i="6" s="1"/>
  <c r="M119" i="6" s="1"/>
  <c r="U119" i="6" s="1"/>
  <c r="V119" i="6" s="1"/>
  <c r="H118" i="6"/>
  <c r="J118" i="6" s="1"/>
  <c r="M118" i="6" s="1"/>
  <c r="U118" i="6" s="1"/>
  <c r="V118" i="6" s="1"/>
  <c r="H117" i="6"/>
  <c r="J117" i="6" s="1"/>
  <c r="M117" i="6" s="1"/>
  <c r="U117" i="6" s="1"/>
  <c r="V117" i="6" s="1"/>
  <c r="H116" i="6"/>
  <c r="J116" i="6" s="1"/>
  <c r="M116" i="6" s="1"/>
  <c r="U116" i="6" s="1"/>
  <c r="V116" i="6" s="1"/>
  <c r="H115" i="6"/>
  <c r="J115" i="6" s="1"/>
  <c r="M115" i="6" s="1"/>
  <c r="U115" i="6" s="1"/>
  <c r="V115" i="6" s="1"/>
  <c r="H114" i="6"/>
  <c r="J114" i="6" s="1"/>
  <c r="M114" i="6" s="1"/>
  <c r="H113" i="6"/>
  <c r="J113" i="6" s="1"/>
  <c r="M113" i="6" s="1"/>
  <c r="U113" i="6" s="1"/>
  <c r="V113" i="6" s="1"/>
  <c r="H112" i="6"/>
  <c r="J112" i="6" s="1"/>
  <c r="M112" i="6" s="1"/>
  <c r="U112" i="6" s="1"/>
  <c r="V112" i="6" s="1"/>
  <c r="H111" i="6"/>
  <c r="J111" i="6" s="1"/>
  <c r="M111" i="6" s="1"/>
  <c r="U111" i="6" s="1"/>
  <c r="V111" i="6" s="1"/>
  <c r="H110" i="6"/>
  <c r="H109" i="6"/>
  <c r="J109" i="6" s="1"/>
  <c r="M109" i="6" s="1"/>
  <c r="U109" i="6" s="1"/>
  <c r="V109" i="6" s="1"/>
  <c r="H108" i="6"/>
  <c r="J108" i="6" s="1"/>
  <c r="M108" i="6" s="1"/>
  <c r="U108" i="6" s="1"/>
  <c r="V108" i="6" s="1"/>
  <c r="H107" i="6"/>
  <c r="J107" i="6" s="1"/>
  <c r="M107" i="6" s="1"/>
  <c r="U107" i="6" s="1"/>
  <c r="V107" i="6" s="1"/>
  <c r="H106" i="6"/>
  <c r="H105" i="6"/>
  <c r="J105" i="6" s="1"/>
  <c r="M105" i="6" s="1"/>
  <c r="H104" i="6"/>
  <c r="H103" i="6"/>
  <c r="J103" i="6" s="1"/>
  <c r="M103" i="6" s="1"/>
  <c r="U103" i="6" s="1"/>
  <c r="V103" i="6" s="1"/>
  <c r="H102" i="6"/>
  <c r="J102" i="6" s="1"/>
  <c r="M102" i="6" s="1"/>
  <c r="U102" i="6" s="1"/>
  <c r="V102" i="6" s="1"/>
  <c r="H101" i="6"/>
  <c r="J101" i="6" s="1"/>
  <c r="M101" i="6" s="1"/>
  <c r="H100" i="6"/>
  <c r="J100" i="6" s="1"/>
  <c r="M100" i="6" s="1"/>
  <c r="U100" i="6" s="1"/>
  <c r="V100" i="6" s="1"/>
  <c r="H99" i="6"/>
  <c r="J99" i="6" s="1"/>
  <c r="M99" i="6" s="1"/>
  <c r="U99" i="6" s="1"/>
  <c r="V99" i="6" s="1"/>
  <c r="H98" i="6"/>
  <c r="J98" i="6" s="1"/>
  <c r="M98" i="6" s="1"/>
  <c r="U98" i="6" s="1"/>
  <c r="V98" i="6" s="1"/>
  <c r="H97" i="6"/>
  <c r="J97" i="6" s="1"/>
  <c r="M97" i="6" s="1"/>
  <c r="U97" i="6" s="1"/>
  <c r="V97" i="6" s="1"/>
  <c r="H96" i="6"/>
  <c r="J96" i="6" s="1"/>
  <c r="M96" i="6" s="1"/>
  <c r="U96" i="6" s="1"/>
  <c r="V96" i="6" s="1"/>
  <c r="H95" i="6"/>
  <c r="J95" i="6" s="1"/>
  <c r="M95" i="6" s="1"/>
  <c r="U95" i="6" s="1"/>
  <c r="V95" i="6" s="1"/>
  <c r="H94" i="6"/>
  <c r="J94" i="6" s="1"/>
  <c r="M94" i="6" s="1"/>
  <c r="U94" i="6" s="1"/>
  <c r="V94" i="6" s="1"/>
  <c r="H93" i="6"/>
  <c r="J93" i="6" s="1"/>
  <c r="M93" i="6" s="1"/>
  <c r="U93" i="6" s="1"/>
  <c r="V93" i="6" s="1"/>
  <c r="H92" i="6"/>
  <c r="J92" i="6" s="1"/>
  <c r="M92" i="6" s="1"/>
  <c r="U92" i="6" s="1"/>
  <c r="V92" i="6" s="1"/>
  <c r="H91" i="6"/>
  <c r="J91" i="6" s="1"/>
  <c r="M91" i="6" s="1"/>
  <c r="U91" i="6" s="1"/>
  <c r="V91" i="6" s="1"/>
  <c r="H90" i="6"/>
  <c r="J90" i="6" s="1"/>
  <c r="M90" i="6" s="1"/>
  <c r="H89" i="6"/>
  <c r="J89" i="6" s="1"/>
  <c r="M89" i="6" s="1"/>
  <c r="U89" i="6" s="1"/>
  <c r="V89" i="6" s="1"/>
  <c r="H88" i="6"/>
  <c r="J88" i="6" s="1"/>
  <c r="M88" i="6" s="1"/>
  <c r="U88" i="6" s="1"/>
  <c r="V88" i="6" s="1"/>
  <c r="H87" i="6"/>
  <c r="J87" i="6" s="1"/>
  <c r="M87" i="6" s="1"/>
  <c r="U87" i="6" s="1"/>
  <c r="V87" i="6" s="1"/>
  <c r="H86" i="6"/>
  <c r="J86" i="6" s="1"/>
  <c r="M86" i="6" s="1"/>
  <c r="U86" i="6" s="1"/>
  <c r="V86" i="6" s="1"/>
  <c r="H85" i="6"/>
  <c r="J85" i="6" s="1"/>
  <c r="M85" i="6" s="1"/>
  <c r="U85" i="6" s="1"/>
  <c r="V85" i="6" s="1"/>
  <c r="H84" i="6"/>
  <c r="J84" i="6" s="1"/>
  <c r="M84" i="6" s="1"/>
  <c r="U84" i="6" s="1"/>
  <c r="V84" i="6" s="1"/>
  <c r="H83" i="6"/>
  <c r="H82" i="6"/>
  <c r="J82" i="6" s="1"/>
  <c r="M82" i="6" s="1"/>
  <c r="H81" i="6"/>
  <c r="J81" i="6" s="1"/>
  <c r="M81" i="6" s="1"/>
  <c r="U81" i="6" s="1"/>
  <c r="V81" i="6" s="1"/>
  <c r="H80" i="6"/>
  <c r="J80" i="6" s="1"/>
  <c r="M80" i="6" s="1"/>
  <c r="U80" i="6" s="1"/>
  <c r="V80" i="6" s="1"/>
  <c r="H79" i="6"/>
  <c r="J79" i="6" s="1"/>
  <c r="M79" i="6" s="1"/>
  <c r="U79" i="6" s="1"/>
  <c r="V79" i="6" s="1"/>
  <c r="H78" i="6"/>
  <c r="J78" i="6" s="1"/>
  <c r="M78" i="6" s="1"/>
  <c r="U78" i="6" s="1"/>
  <c r="V78" i="6" s="1"/>
  <c r="H77" i="6"/>
  <c r="J77" i="6" s="1"/>
  <c r="M77" i="6" s="1"/>
  <c r="U77" i="6" s="1"/>
  <c r="V77" i="6" s="1"/>
  <c r="H76" i="6"/>
  <c r="J76" i="6" s="1"/>
  <c r="M76" i="6" s="1"/>
  <c r="U76" i="6" s="1"/>
  <c r="V76" i="6" s="1"/>
  <c r="H75" i="6"/>
  <c r="J75" i="6" s="1"/>
  <c r="M75" i="6" s="1"/>
  <c r="U75" i="6" s="1"/>
  <c r="V75" i="6" s="1"/>
  <c r="H74" i="6"/>
  <c r="J74" i="6" s="1"/>
  <c r="M74" i="6" s="1"/>
  <c r="U74" i="6" s="1"/>
  <c r="V74" i="6" s="1"/>
  <c r="H73" i="6"/>
  <c r="H72" i="6"/>
  <c r="J72" i="6" s="1"/>
  <c r="M72" i="6" s="1"/>
  <c r="H71" i="6"/>
  <c r="J71" i="6" s="1"/>
  <c r="M71" i="6" s="1"/>
  <c r="U71" i="6" s="1"/>
  <c r="V71" i="6" s="1"/>
  <c r="H70" i="6"/>
  <c r="J70" i="6" s="1"/>
  <c r="M70" i="6" s="1"/>
  <c r="H69" i="6"/>
  <c r="J69" i="6" s="1"/>
  <c r="M69" i="6" s="1"/>
  <c r="U69" i="6" s="1"/>
  <c r="V69" i="6" s="1"/>
  <c r="H68" i="6"/>
  <c r="J68" i="6" s="1"/>
  <c r="M68" i="6" s="1"/>
  <c r="U68" i="6" s="1"/>
  <c r="V68" i="6" s="1"/>
  <c r="H67" i="6"/>
  <c r="J67" i="6" s="1"/>
  <c r="M67" i="6" s="1"/>
  <c r="U67" i="6" s="1"/>
  <c r="V67" i="6" s="1"/>
  <c r="H66" i="6"/>
  <c r="J66" i="6" s="1"/>
  <c r="M66" i="6" s="1"/>
  <c r="U66" i="6" s="1"/>
  <c r="V66" i="6" s="1"/>
  <c r="H65" i="6"/>
  <c r="H64" i="6"/>
  <c r="J64" i="6" s="1"/>
  <c r="M64" i="6" s="1"/>
  <c r="H63" i="6"/>
  <c r="H62" i="6"/>
  <c r="J62" i="6" s="1"/>
  <c r="M62" i="6" s="1"/>
  <c r="U62" i="6" s="1"/>
  <c r="V62" i="6" s="1"/>
  <c r="H61" i="6"/>
  <c r="J61" i="6" s="1"/>
  <c r="M61" i="6" s="1"/>
  <c r="U61" i="6" s="1"/>
  <c r="H60" i="6"/>
  <c r="J60" i="6" s="1"/>
  <c r="M60" i="6" s="1"/>
  <c r="H59" i="6"/>
  <c r="J59" i="6" s="1"/>
  <c r="M59" i="6" s="1"/>
  <c r="H58" i="6"/>
  <c r="J58" i="6" s="1"/>
  <c r="M58" i="6" s="1"/>
  <c r="U58" i="6" s="1"/>
  <c r="V58" i="6" s="1"/>
  <c r="H57" i="6"/>
  <c r="H56" i="6"/>
  <c r="J56" i="6" s="1"/>
  <c r="M56" i="6" s="1"/>
  <c r="U56" i="6" s="1"/>
  <c r="V56" i="6" s="1"/>
  <c r="H55" i="6"/>
  <c r="J55" i="6" s="1"/>
  <c r="M55" i="6" s="1"/>
  <c r="U55" i="6" s="1"/>
  <c r="V55" i="6" s="1"/>
  <c r="H54" i="6"/>
  <c r="J54" i="6" s="1"/>
  <c r="M54" i="6" s="1"/>
  <c r="U54" i="6" s="1"/>
  <c r="V54" i="6" s="1"/>
  <c r="H53" i="6"/>
  <c r="J53" i="6" s="1"/>
  <c r="M53" i="6" s="1"/>
  <c r="U53" i="6" s="1"/>
  <c r="V53" i="6" s="1"/>
  <c r="H52" i="6"/>
  <c r="J52" i="6" s="1"/>
  <c r="M52" i="6" s="1"/>
  <c r="U52" i="6" s="1"/>
  <c r="V52" i="6" s="1"/>
  <c r="H51" i="6"/>
  <c r="J51" i="6" s="1"/>
  <c r="M51" i="6" s="1"/>
  <c r="H50" i="6"/>
  <c r="J50" i="6" s="1"/>
  <c r="M50" i="6" s="1"/>
  <c r="U50" i="6" s="1"/>
  <c r="V50" i="6" s="1"/>
  <c r="H49" i="6"/>
  <c r="J49" i="6" s="1"/>
  <c r="M49" i="6" s="1"/>
  <c r="U49" i="6" s="1"/>
  <c r="V49" i="6" s="1"/>
  <c r="H48" i="6"/>
  <c r="J48" i="6" s="1"/>
  <c r="M48" i="6" s="1"/>
  <c r="U48" i="6" s="1"/>
  <c r="V48" i="6" s="1"/>
  <c r="H47" i="6"/>
  <c r="J47" i="6" s="1"/>
  <c r="M47" i="6" s="1"/>
  <c r="U47" i="6" s="1"/>
  <c r="V47" i="6" s="1"/>
  <c r="H46" i="6"/>
  <c r="J46" i="6" s="1"/>
  <c r="M46" i="6" s="1"/>
  <c r="U46" i="6" s="1"/>
  <c r="V46" i="6" s="1"/>
  <c r="H45" i="6"/>
  <c r="J45" i="6" s="1"/>
  <c r="M45" i="6" s="1"/>
  <c r="U45" i="6" s="1"/>
  <c r="V45" i="6" s="1"/>
  <c r="H44" i="6"/>
  <c r="J44" i="6" s="1"/>
  <c r="M44" i="6" s="1"/>
  <c r="U44" i="6" s="1"/>
  <c r="V44" i="6" s="1"/>
  <c r="H43" i="6"/>
  <c r="J43" i="6" s="1"/>
  <c r="M43" i="6" s="1"/>
  <c r="H42" i="6"/>
  <c r="J42" i="6" s="1"/>
  <c r="M42" i="6" s="1"/>
  <c r="U42" i="6" s="1"/>
  <c r="V42" i="6" s="1"/>
  <c r="H41" i="6"/>
  <c r="J41" i="6" s="1"/>
  <c r="M41" i="6" s="1"/>
  <c r="U41" i="6" s="1"/>
  <c r="V41" i="6" s="1"/>
  <c r="H40" i="6"/>
  <c r="J40" i="6" s="1"/>
  <c r="M40" i="6" s="1"/>
  <c r="H39" i="6"/>
  <c r="J39" i="6" s="1"/>
  <c r="M39" i="6" s="1"/>
  <c r="U39" i="6" s="1"/>
  <c r="V39" i="6" s="1"/>
  <c r="H38" i="6"/>
  <c r="J38" i="6" s="1"/>
  <c r="M38" i="6" s="1"/>
  <c r="U38" i="6" s="1"/>
  <c r="V38" i="6" s="1"/>
  <c r="H37" i="6"/>
  <c r="J37" i="6" s="1"/>
  <c r="M37" i="6" s="1"/>
  <c r="U37" i="6" s="1"/>
  <c r="H36" i="6"/>
  <c r="J36" i="6" s="1"/>
  <c r="M36" i="6" s="1"/>
  <c r="H35" i="6"/>
  <c r="J35" i="6" s="1"/>
  <c r="M35" i="6" s="1"/>
  <c r="H136" i="7"/>
  <c r="J136" i="7" s="1"/>
  <c r="M136" i="7" s="1"/>
  <c r="H135" i="7"/>
  <c r="J135" i="7" s="1"/>
  <c r="M135" i="7" s="1"/>
  <c r="H134" i="7"/>
  <c r="J134" i="7" s="1"/>
  <c r="M134" i="7" s="1"/>
  <c r="H133" i="7"/>
  <c r="J133" i="7" s="1"/>
  <c r="M133" i="7" s="1"/>
  <c r="H132" i="7"/>
  <c r="J132" i="7" s="1"/>
  <c r="M132" i="7" s="1"/>
  <c r="H131" i="7"/>
  <c r="J131" i="7" s="1"/>
  <c r="M131" i="7" s="1"/>
  <c r="H130" i="7"/>
  <c r="J130" i="7" s="1"/>
  <c r="M130" i="7" s="1"/>
  <c r="H129" i="7"/>
  <c r="J129" i="7" s="1"/>
  <c r="M129" i="7" s="1"/>
  <c r="H128" i="7"/>
  <c r="J128" i="7" s="1"/>
  <c r="M128" i="7" s="1"/>
  <c r="H127" i="7"/>
  <c r="J127" i="7" s="1"/>
  <c r="M127" i="7" s="1"/>
  <c r="H126" i="7"/>
  <c r="J126" i="7" s="1"/>
  <c r="M126" i="7" s="1"/>
  <c r="H125" i="7"/>
  <c r="J125" i="7" s="1"/>
  <c r="M125" i="7" s="1"/>
  <c r="H124" i="7"/>
  <c r="J124" i="7" s="1"/>
  <c r="M124" i="7" s="1"/>
  <c r="H123" i="7"/>
  <c r="J123" i="7" s="1"/>
  <c r="M123" i="7" s="1"/>
  <c r="H122" i="7"/>
  <c r="J122" i="7" s="1"/>
  <c r="M122" i="7" s="1"/>
  <c r="H121" i="7"/>
  <c r="J121" i="7" s="1"/>
  <c r="M121" i="7" s="1"/>
  <c r="H120" i="7"/>
  <c r="J120" i="7" s="1"/>
  <c r="M120" i="7" s="1"/>
  <c r="H119" i="7"/>
  <c r="J119" i="7" s="1"/>
  <c r="M119" i="7" s="1"/>
  <c r="H118" i="7"/>
  <c r="J118" i="7" s="1"/>
  <c r="M118" i="7" s="1"/>
  <c r="H117" i="7"/>
  <c r="J117" i="7" s="1"/>
  <c r="M117" i="7" s="1"/>
  <c r="H116" i="7"/>
  <c r="J116" i="7" s="1"/>
  <c r="M116" i="7" s="1"/>
  <c r="H115" i="7"/>
  <c r="J115" i="7" s="1"/>
  <c r="M115" i="7" s="1"/>
  <c r="H114" i="7"/>
  <c r="J114" i="7" s="1"/>
  <c r="M114" i="7" s="1"/>
  <c r="H113" i="7"/>
  <c r="J113" i="7" s="1"/>
  <c r="M113" i="7" s="1"/>
  <c r="H112" i="7"/>
  <c r="J112" i="7" s="1"/>
  <c r="M112" i="7" s="1"/>
  <c r="H111" i="7"/>
  <c r="J111" i="7" s="1"/>
  <c r="M111" i="7" s="1"/>
  <c r="H110" i="7"/>
  <c r="J110" i="7" s="1"/>
  <c r="M110" i="7" s="1"/>
  <c r="O110" i="7" s="1"/>
  <c r="U110" i="7" s="1"/>
  <c r="V110" i="7" s="1"/>
  <c r="H109" i="7"/>
  <c r="J109" i="7" s="1"/>
  <c r="M109" i="7" s="1"/>
  <c r="H108" i="7"/>
  <c r="J108" i="7" s="1"/>
  <c r="M108" i="7" s="1"/>
  <c r="H107" i="7"/>
  <c r="J107" i="7" s="1"/>
  <c r="M107" i="7" s="1"/>
  <c r="H106" i="7"/>
  <c r="J106" i="7" s="1"/>
  <c r="M106" i="7" s="1"/>
  <c r="H105" i="7"/>
  <c r="J105" i="7" s="1"/>
  <c r="M105" i="7" s="1"/>
  <c r="H104" i="7"/>
  <c r="J104" i="7" s="1"/>
  <c r="M104" i="7" s="1"/>
  <c r="H103" i="7"/>
  <c r="J103" i="7" s="1"/>
  <c r="M103" i="7" s="1"/>
  <c r="H102" i="7"/>
  <c r="J102" i="7" s="1"/>
  <c r="M102" i="7" s="1"/>
  <c r="H101" i="7"/>
  <c r="J101" i="7" s="1"/>
  <c r="M101" i="7" s="1"/>
  <c r="O101" i="7" s="1"/>
  <c r="U101" i="7" s="1"/>
  <c r="V101" i="7" s="1"/>
  <c r="H100" i="7"/>
  <c r="J100" i="7" s="1"/>
  <c r="M100" i="7" s="1"/>
  <c r="H99" i="7"/>
  <c r="J99" i="7" s="1"/>
  <c r="M99" i="7" s="1"/>
  <c r="H98" i="7"/>
  <c r="J98" i="7" s="1"/>
  <c r="M98" i="7" s="1"/>
  <c r="H97" i="7"/>
  <c r="J97" i="7" s="1"/>
  <c r="M97" i="7" s="1"/>
  <c r="H96" i="7"/>
  <c r="J96" i="7" s="1"/>
  <c r="M96" i="7" s="1"/>
  <c r="H95" i="7"/>
  <c r="J95" i="7" s="1"/>
  <c r="M95" i="7" s="1"/>
  <c r="H94" i="7"/>
  <c r="J94" i="7" s="1"/>
  <c r="M94" i="7" s="1"/>
  <c r="H93" i="7"/>
  <c r="J93" i="7" s="1"/>
  <c r="M93" i="7" s="1"/>
  <c r="H92" i="7"/>
  <c r="J92" i="7" s="1"/>
  <c r="M92" i="7" s="1"/>
  <c r="H91" i="7"/>
  <c r="J91" i="7" s="1"/>
  <c r="M91" i="7" s="1"/>
  <c r="H90" i="7"/>
  <c r="J90" i="7" s="1"/>
  <c r="M90" i="7" s="1"/>
  <c r="H89" i="7"/>
  <c r="J89" i="7" s="1"/>
  <c r="M89" i="7" s="1"/>
  <c r="H88" i="7"/>
  <c r="J88" i="7" s="1"/>
  <c r="M88" i="7" s="1"/>
  <c r="H87" i="7"/>
  <c r="J87" i="7" s="1"/>
  <c r="M87" i="7" s="1"/>
  <c r="H86" i="7"/>
  <c r="J86" i="7" s="1"/>
  <c r="M86" i="7" s="1"/>
  <c r="H85" i="7"/>
  <c r="J85" i="7" s="1"/>
  <c r="M85" i="7" s="1"/>
  <c r="H84" i="7"/>
  <c r="J84" i="7" s="1"/>
  <c r="M84" i="7" s="1"/>
  <c r="H83" i="7"/>
  <c r="J83" i="7" s="1"/>
  <c r="M83" i="7" s="1"/>
  <c r="H82" i="7"/>
  <c r="J82" i="7" s="1"/>
  <c r="M82" i="7" s="1"/>
  <c r="H81" i="7"/>
  <c r="J81" i="7" s="1"/>
  <c r="M81" i="7" s="1"/>
  <c r="H80" i="7"/>
  <c r="J80" i="7" s="1"/>
  <c r="M80" i="7" s="1"/>
  <c r="H79" i="7"/>
  <c r="J79" i="7" s="1"/>
  <c r="M79" i="7" s="1"/>
  <c r="H78" i="7"/>
  <c r="J78" i="7" s="1"/>
  <c r="M78" i="7" s="1"/>
  <c r="H77" i="7"/>
  <c r="J77" i="7" s="1"/>
  <c r="M77" i="7" s="1"/>
  <c r="H76" i="7"/>
  <c r="J76" i="7" s="1"/>
  <c r="M76" i="7" s="1"/>
  <c r="H75" i="7"/>
  <c r="J75" i="7" s="1"/>
  <c r="M75" i="7" s="1"/>
  <c r="H74" i="7"/>
  <c r="J74" i="7" s="1"/>
  <c r="M74" i="7" s="1"/>
  <c r="H73" i="7"/>
  <c r="J73" i="7" s="1"/>
  <c r="M73" i="7" s="1"/>
  <c r="O73" i="7" s="1"/>
  <c r="H72" i="7"/>
  <c r="J72" i="7" s="1"/>
  <c r="M72" i="7" s="1"/>
  <c r="H71" i="7"/>
  <c r="J71" i="7" s="1"/>
  <c r="M71" i="7" s="1"/>
  <c r="H70" i="7"/>
  <c r="J70" i="7" s="1"/>
  <c r="M70" i="7" s="1"/>
  <c r="H69" i="7"/>
  <c r="J69" i="7" s="1"/>
  <c r="M69" i="7" s="1"/>
  <c r="H68" i="7"/>
  <c r="J68" i="7" s="1"/>
  <c r="M68" i="7" s="1"/>
  <c r="H67" i="7"/>
  <c r="J67" i="7" s="1"/>
  <c r="M67" i="7" s="1"/>
  <c r="H66" i="7"/>
  <c r="J66" i="7" s="1"/>
  <c r="M66" i="7" s="1"/>
  <c r="H65" i="7"/>
  <c r="J65" i="7" s="1"/>
  <c r="M65" i="7" s="1"/>
  <c r="H64" i="7"/>
  <c r="J64" i="7" s="1"/>
  <c r="M64" i="7" s="1"/>
  <c r="H63" i="7"/>
  <c r="J63" i="7" s="1"/>
  <c r="M63" i="7" s="1"/>
  <c r="H62" i="7"/>
  <c r="J62" i="7" s="1"/>
  <c r="M62" i="7" s="1"/>
  <c r="O62" i="7" s="1"/>
  <c r="H61" i="7"/>
  <c r="J61" i="7" s="1"/>
  <c r="M61" i="7" s="1"/>
  <c r="H60" i="7"/>
  <c r="J60" i="7" s="1"/>
  <c r="M60" i="7" s="1"/>
  <c r="H59" i="7"/>
  <c r="J59" i="7" s="1"/>
  <c r="M59" i="7" s="1"/>
  <c r="H58" i="7"/>
  <c r="J58" i="7" s="1"/>
  <c r="M58" i="7" s="1"/>
  <c r="H57" i="7"/>
  <c r="J57" i="7" s="1"/>
  <c r="M57" i="7" s="1"/>
  <c r="H56" i="7"/>
  <c r="J56" i="7" s="1"/>
  <c r="M56" i="7" s="1"/>
  <c r="H55" i="7"/>
  <c r="J55" i="7" s="1"/>
  <c r="M55" i="7" s="1"/>
  <c r="H54" i="7"/>
  <c r="J54" i="7" s="1"/>
  <c r="M54" i="7" s="1"/>
  <c r="H53" i="7"/>
  <c r="J53" i="7" s="1"/>
  <c r="M53" i="7" s="1"/>
  <c r="H52" i="7"/>
  <c r="J52" i="7" s="1"/>
  <c r="M52" i="7" s="1"/>
  <c r="H51" i="7"/>
  <c r="H50" i="7"/>
  <c r="J50" i="7" s="1"/>
  <c r="M50" i="7" s="1"/>
  <c r="H49" i="7"/>
  <c r="J49" i="7" s="1"/>
  <c r="M49" i="7" s="1"/>
  <c r="H48" i="7"/>
  <c r="J48" i="7" s="1"/>
  <c r="M48" i="7" s="1"/>
  <c r="H47" i="7"/>
  <c r="J47" i="7" s="1"/>
  <c r="M47" i="7" s="1"/>
  <c r="H46" i="7"/>
  <c r="J46" i="7" s="1"/>
  <c r="M46" i="7" s="1"/>
  <c r="H45" i="7"/>
  <c r="J45" i="7" s="1"/>
  <c r="M45" i="7" s="1"/>
  <c r="H44" i="7"/>
  <c r="J44" i="7" s="1"/>
  <c r="M44" i="7" s="1"/>
  <c r="H43" i="7"/>
  <c r="J43" i="7" s="1"/>
  <c r="M43" i="7" s="1"/>
  <c r="H42" i="7"/>
  <c r="J42" i="7" s="1"/>
  <c r="M42" i="7" s="1"/>
  <c r="H41" i="7"/>
  <c r="J41" i="7" s="1"/>
  <c r="M41" i="7" s="1"/>
  <c r="H40" i="7"/>
  <c r="H39" i="7"/>
  <c r="J39" i="7" s="1"/>
  <c r="M39" i="7" s="1"/>
  <c r="H38" i="7"/>
  <c r="J38" i="7" s="1"/>
  <c r="M38" i="7" s="1"/>
  <c r="H37" i="7"/>
  <c r="J37" i="7" s="1"/>
  <c r="M37" i="7" s="1"/>
  <c r="H36" i="7"/>
  <c r="J36" i="7" s="1"/>
  <c r="M36" i="7" s="1"/>
  <c r="H35" i="7"/>
  <c r="J35" i="7" s="1"/>
  <c r="M35" i="7" s="1"/>
  <c r="H136" i="8"/>
  <c r="J136" i="8" s="1"/>
  <c r="M136" i="8" s="1"/>
  <c r="O136" i="8" s="1"/>
  <c r="H135" i="8"/>
  <c r="J135" i="8" s="1"/>
  <c r="M135" i="8" s="1"/>
  <c r="O135" i="8" s="1"/>
  <c r="H134" i="8"/>
  <c r="J134" i="8" s="1"/>
  <c r="M134" i="8" s="1"/>
  <c r="O134" i="8" s="1"/>
  <c r="H133" i="8"/>
  <c r="J133" i="8" s="1"/>
  <c r="M133" i="8" s="1"/>
  <c r="O133" i="8" s="1"/>
  <c r="H132" i="8"/>
  <c r="J132" i="8" s="1"/>
  <c r="M132" i="8" s="1"/>
  <c r="O132" i="8" s="1"/>
  <c r="H131" i="8"/>
  <c r="J131" i="8" s="1"/>
  <c r="M131" i="8" s="1"/>
  <c r="O131" i="8" s="1"/>
  <c r="H130" i="8"/>
  <c r="J130" i="8" s="1"/>
  <c r="M130" i="8" s="1"/>
  <c r="O130" i="8" s="1"/>
  <c r="H129" i="8"/>
  <c r="J129" i="8" s="1"/>
  <c r="M129" i="8" s="1"/>
  <c r="O129" i="8" s="1"/>
  <c r="H128" i="8"/>
  <c r="J128" i="8" s="1"/>
  <c r="M128" i="8" s="1"/>
  <c r="O128" i="8" s="1"/>
  <c r="H127" i="8"/>
  <c r="J127" i="8" s="1"/>
  <c r="M127" i="8" s="1"/>
  <c r="O127" i="8" s="1"/>
  <c r="H126" i="8"/>
  <c r="J126" i="8" s="1"/>
  <c r="M126" i="8" s="1"/>
  <c r="O126" i="8" s="1"/>
  <c r="H125" i="8"/>
  <c r="J125" i="8" s="1"/>
  <c r="M125" i="8" s="1"/>
  <c r="O125" i="8" s="1"/>
  <c r="H124" i="8"/>
  <c r="J124" i="8" s="1"/>
  <c r="M124" i="8" s="1"/>
  <c r="O124" i="8" s="1"/>
  <c r="H123" i="8"/>
  <c r="J123" i="8" s="1"/>
  <c r="M123" i="8" s="1"/>
  <c r="O123" i="8" s="1"/>
  <c r="H122" i="8"/>
  <c r="J122" i="8" s="1"/>
  <c r="M122" i="8" s="1"/>
  <c r="O122" i="8" s="1"/>
  <c r="H121" i="8"/>
  <c r="J121" i="8" s="1"/>
  <c r="M121" i="8" s="1"/>
  <c r="O121" i="8" s="1"/>
  <c r="H120" i="8"/>
  <c r="J120" i="8" s="1"/>
  <c r="M120" i="8" s="1"/>
  <c r="H119" i="8"/>
  <c r="J119" i="8" s="1"/>
  <c r="M119" i="8" s="1"/>
  <c r="O119" i="8" s="1"/>
  <c r="H118" i="8"/>
  <c r="J118" i="8" s="1"/>
  <c r="M118" i="8" s="1"/>
  <c r="O118" i="8" s="1"/>
  <c r="U118" i="8" s="1"/>
  <c r="V118" i="8" s="1"/>
  <c r="H117" i="8"/>
  <c r="J117" i="8" s="1"/>
  <c r="M117" i="8" s="1"/>
  <c r="O117" i="8" s="1"/>
  <c r="U117" i="8" s="1"/>
  <c r="V117" i="8" s="1"/>
  <c r="H116" i="8"/>
  <c r="J116" i="8" s="1"/>
  <c r="M116" i="8" s="1"/>
  <c r="O116" i="8" s="1"/>
  <c r="U116" i="8" s="1"/>
  <c r="V116" i="8" s="1"/>
  <c r="H115" i="8"/>
  <c r="J115" i="8" s="1"/>
  <c r="M115" i="8" s="1"/>
  <c r="O115" i="8" s="1"/>
  <c r="U115" i="8" s="1"/>
  <c r="V115" i="8" s="1"/>
  <c r="H114" i="8"/>
  <c r="J114" i="8" s="1"/>
  <c r="M114" i="8" s="1"/>
  <c r="O114" i="8" s="1"/>
  <c r="U114" i="8" s="1"/>
  <c r="V114" i="8" s="1"/>
  <c r="H113" i="8"/>
  <c r="J113" i="8" s="1"/>
  <c r="M113" i="8" s="1"/>
  <c r="O113" i="8" s="1"/>
  <c r="U113" i="8" s="1"/>
  <c r="V113" i="8" s="1"/>
  <c r="H112" i="8"/>
  <c r="J112" i="8" s="1"/>
  <c r="M112" i="8" s="1"/>
  <c r="O112" i="8" s="1"/>
  <c r="H111" i="8"/>
  <c r="J111" i="8" s="1"/>
  <c r="M111" i="8" s="1"/>
  <c r="O111" i="8" s="1"/>
  <c r="U111" i="8" s="1"/>
  <c r="V111" i="8" s="1"/>
  <c r="H110" i="8"/>
  <c r="J110" i="8" s="1"/>
  <c r="M110" i="8" s="1"/>
  <c r="O110" i="8" s="1"/>
  <c r="H109" i="8"/>
  <c r="J109" i="8" s="1"/>
  <c r="M109" i="8" s="1"/>
  <c r="O109" i="8" s="1"/>
  <c r="U109" i="8" s="1"/>
  <c r="V109" i="8" s="1"/>
  <c r="H108" i="8"/>
  <c r="J108" i="8" s="1"/>
  <c r="M108" i="8" s="1"/>
  <c r="O108" i="8" s="1"/>
  <c r="U108" i="8" s="1"/>
  <c r="V108" i="8" s="1"/>
  <c r="H107" i="8"/>
  <c r="J107" i="8" s="1"/>
  <c r="M107" i="8" s="1"/>
  <c r="O107" i="8" s="1"/>
  <c r="U107" i="8" s="1"/>
  <c r="V107" i="8" s="1"/>
  <c r="H106" i="8"/>
  <c r="J106" i="8" s="1"/>
  <c r="M106" i="8" s="1"/>
  <c r="O106" i="8" s="1"/>
  <c r="U106" i="8" s="1"/>
  <c r="V106" i="8" s="1"/>
  <c r="H105" i="8"/>
  <c r="J105" i="8" s="1"/>
  <c r="M105" i="8" s="1"/>
  <c r="O105" i="8" s="1"/>
  <c r="U105" i="8" s="1"/>
  <c r="V105" i="8" s="1"/>
  <c r="H104" i="8"/>
  <c r="J104" i="8" s="1"/>
  <c r="M104" i="8" s="1"/>
  <c r="O104" i="8" s="1"/>
  <c r="H103" i="8"/>
  <c r="J103" i="8" s="1"/>
  <c r="M103" i="8" s="1"/>
  <c r="O103" i="8" s="1"/>
  <c r="U103" i="8" s="1"/>
  <c r="V103" i="8" s="1"/>
  <c r="H102" i="8"/>
  <c r="J102" i="8" s="1"/>
  <c r="M102" i="8" s="1"/>
  <c r="O102" i="8" s="1"/>
  <c r="U102" i="8" s="1"/>
  <c r="V102" i="8" s="1"/>
  <c r="H101" i="8"/>
  <c r="J101" i="8" s="1"/>
  <c r="M101" i="8" s="1"/>
  <c r="H100" i="8"/>
  <c r="J100" i="8" s="1"/>
  <c r="M100" i="8" s="1"/>
  <c r="H99" i="8"/>
  <c r="J99" i="8" s="1"/>
  <c r="M99" i="8" s="1"/>
  <c r="O99" i="8" s="1"/>
  <c r="U99" i="8" s="1"/>
  <c r="V99" i="8" s="1"/>
  <c r="H98" i="8"/>
  <c r="J98" i="8" s="1"/>
  <c r="M98" i="8" s="1"/>
  <c r="O98" i="8" s="1"/>
  <c r="U98" i="8" s="1"/>
  <c r="V98" i="8" s="1"/>
  <c r="H97" i="8"/>
  <c r="J97" i="8" s="1"/>
  <c r="M97" i="8" s="1"/>
  <c r="O97" i="8" s="1"/>
  <c r="U97" i="8" s="1"/>
  <c r="V97" i="8" s="1"/>
  <c r="H96" i="8"/>
  <c r="J96" i="8" s="1"/>
  <c r="M96" i="8" s="1"/>
  <c r="O96" i="8" s="1"/>
  <c r="U96" i="8" s="1"/>
  <c r="V96" i="8" s="1"/>
  <c r="H95" i="8"/>
  <c r="J95" i="8" s="1"/>
  <c r="M95" i="8" s="1"/>
  <c r="O95" i="8" s="1"/>
  <c r="U95" i="8" s="1"/>
  <c r="V95" i="8" s="1"/>
  <c r="H94" i="8"/>
  <c r="J94" i="8" s="1"/>
  <c r="M94" i="8" s="1"/>
  <c r="H93" i="8"/>
  <c r="J93" i="8" s="1"/>
  <c r="M93" i="8" s="1"/>
  <c r="O93" i="8" s="1"/>
  <c r="H92" i="8"/>
  <c r="J92" i="8" s="1"/>
  <c r="M92" i="8" s="1"/>
  <c r="O92" i="8" s="1"/>
  <c r="U92" i="8" s="1"/>
  <c r="V92" i="8" s="1"/>
  <c r="H91" i="8"/>
  <c r="J91" i="8" s="1"/>
  <c r="M91" i="8" s="1"/>
  <c r="O91" i="8" s="1"/>
  <c r="U91" i="8" s="1"/>
  <c r="V91" i="8" s="1"/>
  <c r="H90" i="8"/>
  <c r="J90" i="8" s="1"/>
  <c r="M90" i="8" s="1"/>
  <c r="O90" i="8" s="1"/>
  <c r="U90" i="8" s="1"/>
  <c r="V90" i="8" s="1"/>
  <c r="H89" i="8"/>
  <c r="J89" i="8" s="1"/>
  <c r="M89" i="8" s="1"/>
  <c r="O89" i="8" s="1"/>
  <c r="U89" i="8" s="1"/>
  <c r="V89" i="8" s="1"/>
  <c r="H88" i="8"/>
  <c r="J88" i="8" s="1"/>
  <c r="M88" i="8" s="1"/>
  <c r="O88" i="8" s="1"/>
  <c r="U88" i="8" s="1"/>
  <c r="V88" i="8" s="1"/>
  <c r="H87" i="8"/>
  <c r="J87" i="8" s="1"/>
  <c r="M87" i="8" s="1"/>
  <c r="O87" i="8" s="1"/>
  <c r="U87" i="8" s="1"/>
  <c r="V87" i="8" s="1"/>
  <c r="H86" i="8"/>
  <c r="J86" i="8" s="1"/>
  <c r="M86" i="8" s="1"/>
  <c r="O86" i="8" s="1"/>
  <c r="U86" i="8" s="1"/>
  <c r="V86" i="8" s="1"/>
  <c r="H85" i="8"/>
  <c r="J85" i="8" s="1"/>
  <c r="M85" i="8" s="1"/>
  <c r="O85" i="8" s="1"/>
  <c r="U85" i="8" s="1"/>
  <c r="V85" i="8" s="1"/>
  <c r="H84" i="8"/>
  <c r="J84" i="8" s="1"/>
  <c r="M84" i="8" s="1"/>
  <c r="O84" i="8" s="1"/>
  <c r="U84" i="8" s="1"/>
  <c r="V84" i="8" s="1"/>
  <c r="H83" i="8"/>
  <c r="J83" i="8" s="1"/>
  <c r="M83" i="8" s="1"/>
  <c r="O83" i="8" s="1"/>
  <c r="U83" i="8" s="1"/>
  <c r="V83" i="8" s="1"/>
  <c r="H82" i="8"/>
  <c r="J82" i="8" s="1"/>
  <c r="M82" i="8" s="1"/>
  <c r="O82" i="8" s="1"/>
  <c r="U82" i="8" s="1"/>
  <c r="V82" i="8" s="1"/>
  <c r="H81" i="8"/>
  <c r="J81" i="8" s="1"/>
  <c r="M81" i="8" s="1"/>
  <c r="O81" i="8" s="1"/>
  <c r="U81" i="8" s="1"/>
  <c r="V81" i="8" s="1"/>
  <c r="H80" i="8"/>
  <c r="J80" i="8" s="1"/>
  <c r="M80" i="8" s="1"/>
  <c r="O80" i="8" s="1"/>
  <c r="U80" i="8" s="1"/>
  <c r="V80" i="8" s="1"/>
  <c r="H79" i="8"/>
  <c r="J79" i="8" s="1"/>
  <c r="M79" i="8" s="1"/>
  <c r="O79" i="8" s="1"/>
  <c r="U79" i="8" s="1"/>
  <c r="V79" i="8" s="1"/>
  <c r="H78" i="8"/>
  <c r="J78" i="8" s="1"/>
  <c r="M78" i="8" s="1"/>
  <c r="O78" i="8" s="1"/>
  <c r="U78" i="8" s="1"/>
  <c r="V78" i="8" s="1"/>
  <c r="H77" i="8"/>
  <c r="J77" i="8" s="1"/>
  <c r="M77" i="8" s="1"/>
  <c r="O77" i="8" s="1"/>
  <c r="U77" i="8" s="1"/>
  <c r="V77" i="8" s="1"/>
  <c r="H76" i="8"/>
  <c r="J76" i="8" s="1"/>
  <c r="M76" i="8" s="1"/>
  <c r="O76" i="8" s="1"/>
  <c r="U76" i="8" s="1"/>
  <c r="V76" i="8" s="1"/>
  <c r="H75" i="8"/>
  <c r="J75" i="8" s="1"/>
  <c r="M75" i="8" s="1"/>
  <c r="O75" i="8" s="1"/>
  <c r="H74" i="8"/>
  <c r="J74" i="8" s="1"/>
  <c r="M74" i="8" s="1"/>
  <c r="O74" i="8" s="1"/>
  <c r="U74" i="8" s="1"/>
  <c r="V74" i="8" s="1"/>
  <c r="H73" i="8"/>
  <c r="J73" i="8" s="1"/>
  <c r="M73" i="8" s="1"/>
  <c r="O73" i="8" s="1"/>
  <c r="H72" i="8"/>
  <c r="J72" i="8" s="1"/>
  <c r="M72" i="8" s="1"/>
  <c r="O72" i="8" s="1"/>
  <c r="U72" i="8" s="1"/>
  <c r="V72" i="8" s="1"/>
  <c r="H71" i="8"/>
  <c r="J71" i="8" s="1"/>
  <c r="M71" i="8" s="1"/>
  <c r="O71" i="8" s="1"/>
  <c r="U71" i="8" s="1"/>
  <c r="V71" i="8" s="1"/>
  <c r="H70" i="8"/>
  <c r="J70" i="8" s="1"/>
  <c r="M70" i="8" s="1"/>
  <c r="O70" i="8" s="1"/>
  <c r="U70" i="8" s="1"/>
  <c r="V70" i="8" s="1"/>
  <c r="H69" i="8"/>
  <c r="J69" i="8" s="1"/>
  <c r="M69" i="8" s="1"/>
  <c r="O69" i="8" s="1"/>
  <c r="U69" i="8" s="1"/>
  <c r="V69" i="8" s="1"/>
  <c r="H68" i="8"/>
  <c r="J68" i="8" s="1"/>
  <c r="M68" i="8" s="1"/>
  <c r="O68" i="8" s="1"/>
  <c r="U68" i="8" s="1"/>
  <c r="V68" i="8" s="1"/>
  <c r="H67" i="8"/>
  <c r="J67" i="8" s="1"/>
  <c r="M67" i="8" s="1"/>
  <c r="O67" i="8" s="1"/>
  <c r="U67" i="8" s="1"/>
  <c r="V67" i="8" s="1"/>
  <c r="H66" i="8"/>
  <c r="J66" i="8" s="1"/>
  <c r="M66" i="8" s="1"/>
  <c r="O66" i="8" s="1"/>
  <c r="U66" i="8" s="1"/>
  <c r="V66" i="8" s="1"/>
  <c r="H65" i="8"/>
  <c r="J65" i="8" s="1"/>
  <c r="M65" i="8" s="1"/>
  <c r="O65" i="8" s="1"/>
  <c r="U65" i="8" s="1"/>
  <c r="V65" i="8" s="1"/>
  <c r="H64" i="8"/>
  <c r="J64" i="8" s="1"/>
  <c r="M64" i="8" s="1"/>
  <c r="O64" i="8" s="1"/>
  <c r="U64" i="8" s="1"/>
  <c r="V64" i="8" s="1"/>
  <c r="H63" i="8"/>
  <c r="J63" i="8" s="1"/>
  <c r="M63" i="8" s="1"/>
  <c r="O63" i="8" s="1"/>
  <c r="U63" i="8" s="1"/>
  <c r="V63" i="8" s="1"/>
  <c r="H62" i="8"/>
  <c r="J62" i="8" s="1"/>
  <c r="M62" i="8" s="1"/>
  <c r="H61" i="8"/>
  <c r="J61" i="8" s="1"/>
  <c r="M61" i="8" s="1"/>
  <c r="O61" i="8" s="1"/>
  <c r="U61" i="8" s="1"/>
  <c r="V61" i="8" s="1"/>
  <c r="H60" i="8"/>
  <c r="J60" i="8" s="1"/>
  <c r="M60" i="8" s="1"/>
  <c r="O60" i="8" s="1"/>
  <c r="U60" i="8" s="1"/>
  <c r="V60" i="8" s="1"/>
  <c r="H59" i="8"/>
  <c r="J59" i="8" s="1"/>
  <c r="M59" i="8" s="1"/>
  <c r="O59" i="8" s="1"/>
  <c r="U59" i="8" s="1"/>
  <c r="V59" i="8" s="1"/>
  <c r="H58" i="8"/>
  <c r="H57" i="8"/>
  <c r="J57" i="8" s="1"/>
  <c r="M57" i="8" s="1"/>
  <c r="O57" i="8" s="1"/>
  <c r="U57" i="8" s="1"/>
  <c r="V57" i="8" s="1"/>
  <c r="H56" i="8"/>
  <c r="J56" i="8" s="1"/>
  <c r="M56" i="8" s="1"/>
  <c r="O56" i="8" s="1"/>
  <c r="U56" i="8" s="1"/>
  <c r="V56" i="8" s="1"/>
  <c r="H55" i="8"/>
  <c r="J55" i="8" s="1"/>
  <c r="M55" i="8" s="1"/>
  <c r="O55" i="8" s="1"/>
  <c r="U55" i="8" s="1"/>
  <c r="V55" i="8" s="1"/>
  <c r="H54" i="8"/>
  <c r="J54" i="8" s="1"/>
  <c r="M54" i="8" s="1"/>
  <c r="O54" i="8" s="1"/>
  <c r="U54" i="8" s="1"/>
  <c r="V54" i="8" s="1"/>
  <c r="H53" i="8"/>
  <c r="J53" i="8" s="1"/>
  <c r="M53" i="8" s="1"/>
  <c r="O53" i="8" s="1"/>
  <c r="U53" i="8" s="1"/>
  <c r="V53" i="8" s="1"/>
  <c r="H52" i="8"/>
  <c r="J52" i="8" s="1"/>
  <c r="M52" i="8" s="1"/>
  <c r="O52" i="8" s="1"/>
  <c r="U52" i="8" s="1"/>
  <c r="V52" i="8" s="1"/>
  <c r="H51" i="8"/>
  <c r="J51" i="8" s="1"/>
  <c r="M51" i="8" s="1"/>
  <c r="O51" i="8" s="1"/>
  <c r="U51" i="8" s="1"/>
  <c r="V51" i="8" s="1"/>
  <c r="H50" i="8"/>
  <c r="J50" i="8" s="1"/>
  <c r="M50" i="8" s="1"/>
  <c r="O50" i="8" s="1"/>
  <c r="U50" i="8" s="1"/>
  <c r="V50" i="8" s="1"/>
  <c r="H49" i="8"/>
  <c r="J49" i="8" s="1"/>
  <c r="M49" i="8" s="1"/>
  <c r="O49" i="8" s="1"/>
  <c r="U49" i="8" s="1"/>
  <c r="V49" i="8" s="1"/>
  <c r="H48" i="8"/>
  <c r="J48" i="8" s="1"/>
  <c r="M48" i="8" s="1"/>
  <c r="O48" i="8" s="1"/>
  <c r="U48" i="8" s="1"/>
  <c r="V48" i="8" s="1"/>
  <c r="H47" i="8"/>
  <c r="J47" i="8" s="1"/>
  <c r="M47" i="8" s="1"/>
  <c r="O47" i="8" s="1"/>
  <c r="U47" i="8" s="1"/>
  <c r="V47" i="8" s="1"/>
  <c r="H46" i="8"/>
  <c r="J46" i="8" s="1"/>
  <c r="M46" i="8" s="1"/>
  <c r="O46" i="8" s="1"/>
  <c r="U46" i="8" s="1"/>
  <c r="V46" i="8" s="1"/>
  <c r="H45" i="8"/>
  <c r="J45" i="8" s="1"/>
  <c r="M45" i="8" s="1"/>
  <c r="O45" i="8" s="1"/>
  <c r="U45" i="8" s="1"/>
  <c r="V45" i="8" s="1"/>
  <c r="H44" i="8"/>
  <c r="J44" i="8" s="1"/>
  <c r="M44" i="8" s="1"/>
  <c r="O44" i="8" s="1"/>
  <c r="U44" i="8" s="1"/>
  <c r="V44" i="8" s="1"/>
  <c r="H43" i="8"/>
  <c r="J43" i="8" s="1"/>
  <c r="M43" i="8" s="1"/>
  <c r="O43" i="8" s="1"/>
  <c r="U43" i="8" s="1"/>
  <c r="V43" i="8" s="1"/>
  <c r="H42" i="8"/>
  <c r="J42" i="8" s="1"/>
  <c r="M42" i="8" s="1"/>
  <c r="O42" i="8" s="1"/>
  <c r="U42" i="8" s="1"/>
  <c r="V42" i="8" s="1"/>
  <c r="H41" i="8"/>
  <c r="J41" i="8" s="1"/>
  <c r="M41" i="8" s="1"/>
  <c r="O41" i="8" s="1"/>
  <c r="U41" i="8" s="1"/>
  <c r="V41" i="8" s="1"/>
  <c r="H40" i="8"/>
  <c r="J40" i="8" s="1"/>
  <c r="M40" i="8" s="1"/>
  <c r="O40" i="8" s="1"/>
  <c r="U40" i="8" s="1"/>
  <c r="V40" i="8" s="1"/>
  <c r="H39" i="8"/>
  <c r="J39" i="8" s="1"/>
  <c r="M39" i="8" s="1"/>
  <c r="O39" i="8" s="1"/>
  <c r="U39" i="8" s="1"/>
  <c r="V39" i="8" s="1"/>
  <c r="H38" i="8"/>
  <c r="J38" i="8" s="1"/>
  <c r="M38" i="8" s="1"/>
  <c r="O38" i="8" s="1"/>
  <c r="U38" i="8" s="1"/>
  <c r="V38" i="8" s="1"/>
  <c r="H37" i="8"/>
  <c r="J37" i="8" s="1"/>
  <c r="M37" i="8" s="1"/>
  <c r="O37" i="8" s="1"/>
  <c r="U37" i="8" s="1"/>
  <c r="V37" i="8" s="1"/>
  <c r="H36" i="8"/>
  <c r="H35" i="8"/>
  <c r="J35" i="8" s="1"/>
  <c r="M35" i="8" s="1"/>
  <c r="O35" i="8" s="1"/>
  <c r="U35" i="8" s="1"/>
  <c r="V35" i="8" s="1"/>
  <c r="H136" i="2"/>
  <c r="J136" i="2" s="1"/>
  <c r="M136" i="2" s="1"/>
  <c r="H135" i="2"/>
  <c r="J135" i="2" s="1"/>
  <c r="M135" i="2" s="1"/>
  <c r="H134" i="2"/>
  <c r="J134" i="2" s="1"/>
  <c r="M134" i="2" s="1"/>
  <c r="H133" i="2"/>
  <c r="J133" i="2" s="1"/>
  <c r="M133" i="2" s="1"/>
  <c r="H132" i="2"/>
  <c r="H131" i="2"/>
  <c r="J131" i="2" s="1"/>
  <c r="M131" i="2" s="1"/>
  <c r="H130" i="2"/>
  <c r="J130" i="2" s="1"/>
  <c r="M130" i="2" s="1"/>
  <c r="H129" i="2"/>
  <c r="J129" i="2" s="1"/>
  <c r="M129" i="2" s="1"/>
  <c r="H128" i="2"/>
  <c r="J128" i="2" s="1"/>
  <c r="M128" i="2" s="1"/>
  <c r="H127" i="2"/>
  <c r="J127" i="2" s="1"/>
  <c r="M127" i="2" s="1"/>
  <c r="H126" i="2"/>
  <c r="J126" i="2" s="1"/>
  <c r="M126" i="2" s="1"/>
  <c r="H125" i="2"/>
  <c r="J125" i="2" s="1"/>
  <c r="M125" i="2" s="1"/>
  <c r="H124" i="2"/>
  <c r="J124" i="2" s="1"/>
  <c r="M124" i="2" s="1"/>
  <c r="H123" i="2"/>
  <c r="J123" i="2" s="1"/>
  <c r="M123" i="2" s="1"/>
  <c r="H122" i="2"/>
  <c r="J122" i="2" s="1"/>
  <c r="M122" i="2" s="1"/>
  <c r="H121" i="2"/>
  <c r="J121" i="2" s="1"/>
  <c r="M121" i="2" s="1"/>
  <c r="H120" i="2"/>
  <c r="J120" i="2" s="1"/>
  <c r="M120" i="2" s="1"/>
  <c r="H119" i="2"/>
  <c r="J119" i="2" s="1"/>
  <c r="M119" i="2" s="1"/>
  <c r="H118" i="2"/>
  <c r="J118" i="2" s="1"/>
  <c r="M118" i="2" s="1"/>
  <c r="H117" i="2"/>
  <c r="J117" i="2" s="1"/>
  <c r="M117" i="2" s="1"/>
  <c r="H116" i="2"/>
  <c r="J116" i="2" s="1"/>
  <c r="M116" i="2" s="1"/>
  <c r="H115" i="2"/>
  <c r="J115" i="2" s="1"/>
  <c r="M115" i="2" s="1"/>
  <c r="H114" i="2"/>
  <c r="J114" i="2" s="1"/>
  <c r="M114" i="2" s="1"/>
  <c r="H113" i="2"/>
  <c r="J113" i="2" s="1"/>
  <c r="M113" i="2" s="1"/>
  <c r="H112" i="2"/>
  <c r="J112" i="2" s="1"/>
  <c r="M112" i="2" s="1"/>
  <c r="H111" i="2"/>
  <c r="H110" i="2"/>
  <c r="J110" i="2" s="1"/>
  <c r="M110" i="2" s="1"/>
  <c r="H109" i="2"/>
  <c r="J109" i="2" s="1"/>
  <c r="M109" i="2" s="1"/>
  <c r="H108" i="2"/>
  <c r="J108" i="2" s="1"/>
  <c r="M108" i="2" s="1"/>
  <c r="H107" i="2"/>
  <c r="J107" i="2" s="1"/>
  <c r="M107" i="2" s="1"/>
  <c r="H106" i="2"/>
  <c r="J106" i="2" s="1"/>
  <c r="M106" i="2" s="1"/>
  <c r="H105" i="2"/>
  <c r="J105" i="2" s="1"/>
  <c r="M105" i="2" s="1"/>
  <c r="H104" i="2"/>
  <c r="J104" i="2" s="1"/>
  <c r="M104" i="2" s="1"/>
  <c r="H103" i="2"/>
  <c r="J103" i="2" s="1"/>
  <c r="M103" i="2" s="1"/>
  <c r="H102" i="2"/>
  <c r="J102" i="2" s="1"/>
  <c r="M102" i="2" s="1"/>
  <c r="H101" i="2"/>
  <c r="J101" i="2" s="1"/>
  <c r="M101" i="2" s="1"/>
  <c r="H100" i="2"/>
  <c r="J100" i="2" s="1"/>
  <c r="M100" i="2" s="1"/>
  <c r="H99" i="2"/>
  <c r="J99" i="2" s="1"/>
  <c r="M99" i="2" s="1"/>
  <c r="H98" i="2"/>
  <c r="J98" i="2" s="1"/>
  <c r="M98" i="2" s="1"/>
  <c r="H97" i="2"/>
  <c r="J97" i="2" s="1"/>
  <c r="M97" i="2" s="1"/>
  <c r="H96" i="2"/>
  <c r="J96" i="2" s="1"/>
  <c r="M96" i="2" s="1"/>
  <c r="H95" i="2"/>
  <c r="J95" i="2" s="1"/>
  <c r="M95" i="2" s="1"/>
  <c r="H94" i="2"/>
  <c r="J94" i="2" s="1"/>
  <c r="M94" i="2" s="1"/>
  <c r="H93" i="2"/>
  <c r="J93" i="2" s="1"/>
  <c r="M93" i="2" s="1"/>
  <c r="H92" i="2"/>
  <c r="J92" i="2" s="1"/>
  <c r="M92" i="2" s="1"/>
  <c r="H91" i="2"/>
  <c r="J91" i="2" s="1"/>
  <c r="M91" i="2" s="1"/>
  <c r="H90" i="2"/>
  <c r="J90" i="2" s="1"/>
  <c r="M90" i="2" s="1"/>
  <c r="H89" i="2"/>
  <c r="J89" i="2" s="1"/>
  <c r="M89" i="2" s="1"/>
  <c r="H88" i="2"/>
  <c r="J88" i="2" s="1"/>
  <c r="M88" i="2" s="1"/>
  <c r="H87" i="2"/>
  <c r="J87" i="2" s="1"/>
  <c r="M87" i="2" s="1"/>
  <c r="H86" i="2"/>
  <c r="J86" i="2" s="1"/>
  <c r="M86" i="2" s="1"/>
  <c r="H85" i="2"/>
  <c r="J85" i="2" s="1"/>
  <c r="M85" i="2" s="1"/>
  <c r="H84" i="2"/>
  <c r="J84" i="2" s="1"/>
  <c r="M84" i="2" s="1"/>
  <c r="H83" i="2"/>
  <c r="J83" i="2" s="1"/>
  <c r="M83" i="2" s="1"/>
  <c r="H82" i="2"/>
  <c r="J82" i="2" s="1"/>
  <c r="M82" i="2" s="1"/>
  <c r="H81" i="2"/>
  <c r="J81" i="2" s="1"/>
  <c r="M81" i="2" s="1"/>
  <c r="H80" i="2"/>
  <c r="J80" i="2" s="1"/>
  <c r="M80" i="2" s="1"/>
  <c r="H79" i="2"/>
  <c r="J79" i="2" s="1"/>
  <c r="M79" i="2" s="1"/>
  <c r="H78" i="2"/>
  <c r="J78" i="2" s="1"/>
  <c r="M78" i="2" s="1"/>
  <c r="H77" i="2"/>
  <c r="J77" i="2" s="1"/>
  <c r="M77" i="2" s="1"/>
  <c r="H76" i="2"/>
  <c r="J76" i="2" s="1"/>
  <c r="M76" i="2" s="1"/>
  <c r="H75" i="2"/>
  <c r="J75" i="2" s="1"/>
  <c r="M75" i="2" s="1"/>
  <c r="H74" i="2"/>
  <c r="J74" i="2" s="1"/>
  <c r="M74" i="2" s="1"/>
  <c r="H73" i="2"/>
  <c r="J73" i="2" s="1"/>
  <c r="M73" i="2" s="1"/>
  <c r="H72" i="2"/>
  <c r="J72" i="2" s="1"/>
  <c r="M72" i="2" s="1"/>
  <c r="H71" i="2"/>
  <c r="J71" i="2" s="1"/>
  <c r="M71" i="2" s="1"/>
  <c r="H70" i="2"/>
  <c r="J70" i="2" s="1"/>
  <c r="M70" i="2" s="1"/>
  <c r="H69" i="2"/>
  <c r="J69" i="2" s="1"/>
  <c r="M69" i="2" s="1"/>
  <c r="H68" i="2"/>
  <c r="J68" i="2" s="1"/>
  <c r="M68" i="2" s="1"/>
  <c r="H67" i="2"/>
  <c r="J67" i="2" s="1"/>
  <c r="M67" i="2" s="1"/>
  <c r="H66" i="2"/>
  <c r="J66" i="2" s="1"/>
  <c r="M66" i="2" s="1"/>
  <c r="H65" i="2"/>
  <c r="J65" i="2" s="1"/>
  <c r="M65" i="2" s="1"/>
  <c r="H64" i="2"/>
  <c r="J64" i="2" s="1"/>
  <c r="M64" i="2" s="1"/>
  <c r="H63" i="2"/>
  <c r="J63" i="2" s="1"/>
  <c r="M63" i="2" s="1"/>
  <c r="H62" i="2"/>
  <c r="J62" i="2" s="1"/>
  <c r="M62" i="2" s="1"/>
  <c r="H61" i="2"/>
  <c r="J61" i="2" s="1"/>
  <c r="M61" i="2" s="1"/>
  <c r="H60" i="2"/>
  <c r="J60" i="2" s="1"/>
  <c r="M60" i="2" s="1"/>
  <c r="H59" i="2"/>
  <c r="J59" i="2" s="1"/>
  <c r="M59" i="2" s="1"/>
  <c r="H58" i="2"/>
  <c r="J58" i="2" s="1"/>
  <c r="M58" i="2" s="1"/>
  <c r="H57" i="2"/>
  <c r="J57" i="2" s="1"/>
  <c r="M57" i="2" s="1"/>
  <c r="H56" i="2"/>
  <c r="J56" i="2" s="1"/>
  <c r="M56" i="2" s="1"/>
  <c r="H55" i="2"/>
  <c r="J55" i="2" s="1"/>
  <c r="M55" i="2" s="1"/>
  <c r="H54" i="2"/>
  <c r="J54" i="2" s="1"/>
  <c r="M54" i="2" s="1"/>
  <c r="H53" i="2"/>
  <c r="J53" i="2" s="1"/>
  <c r="M53" i="2" s="1"/>
  <c r="H52" i="2"/>
  <c r="J52" i="2" s="1"/>
  <c r="M52" i="2" s="1"/>
  <c r="H51" i="2"/>
  <c r="J51" i="2" s="1"/>
  <c r="M51" i="2" s="1"/>
  <c r="H50" i="2"/>
  <c r="J50" i="2" s="1"/>
  <c r="M50" i="2" s="1"/>
  <c r="H49" i="2"/>
  <c r="J49" i="2" s="1"/>
  <c r="M49" i="2" s="1"/>
  <c r="H48" i="2"/>
  <c r="J48" i="2" s="1"/>
  <c r="M48" i="2" s="1"/>
  <c r="H47" i="2"/>
  <c r="J47" i="2" s="1"/>
  <c r="M47" i="2" s="1"/>
  <c r="H46" i="2"/>
  <c r="J46" i="2" s="1"/>
  <c r="M46" i="2" s="1"/>
  <c r="H45" i="2"/>
  <c r="J45" i="2" s="1"/>
  <c r="M45" i="2" s="1"/>
  <c r="H44" i="2"/>
  <c r="J44" i="2" s="1"/>
  <c r="M44" i="2" s="1"/>
  <c r="H43" i="2"/>
  <c r="J43" i="2" s="1"/>
  <c r="M43" i="2" s="1"/>
  <c r="H42" i="2"/>
  <c r="J42" i="2" s="1"/>
  <c r="M42" i="2" s="1"/>
  <c r="H41" i="2"/>
  <c r="J41" i="2" s="1"/>
  <c r="M41" i="2" s="1"/>
  <c r="H40" i="2"/>
  <c r="J40" i="2" s="1"/>
  <c r="M40" i="2" s="1"/>
  <c r="H39" i="2"/>
  <c r="J39" i="2" s="1"/>
  <c r="M39" i="2" s="1"/>
  <c r="H38" i="2"/>
  <c r="J38" i="2" s="1"/>
  <c r="M38" i="2" s="1"/>
  <c r="H37" i="2"/>
  <c r="J37" i="2" s="1"/>
  <c r="M37" i="2" s="1"/>
  <c r="H36" i="2"/>
  <c r="J36" i="2" s="1"/>
  <c r="M36" i="2" s="1"/>
  <c r="H35" i="2"/>
  <c r="J35" i="2" s="1"/>
  <c r="M35" i="2" s="1"/>
  <c r="H30" i="3"/>
  <c r="J30" i="3" s="1"/>
  <c r="M30" i="3" s="1"/>
  <c r="H30" i="4"/>
  <c r="J30" i="4" s="1"/>
  <c r="M30" i="4" s="1"/>
  <c r="U30" i="4" s="1"/>
  <c r="V30" i="4" s="1"/>
  <c r="H30" i="5"/>
  <c r="J30" i="5" s="1"/>
  <c r="M30" i="5" s="1"/>
  <c r="U30" i="5" s="1"/>
  <c r="V30" i="5" s="1"/>
  <c r="H30" i="6"/>
  <c r="J30" i="6" s="1"/>
  <c r="M30" i="6" s="1"/>
  <c r="U30" i="6" s="1"/>
  <c r="V30" i="6" s="1"/>
  <c r="H30" i="7"/>
  <c r="J30" i="7" s="1"/>
  <c r="M30" i="7" s="1"/>
  <c r="U30" i="7" s="1"/>
  <c r="V30" i="7" s="1"/>
  <c r="H30" i="8"/>
  <c r="J30" i="8" s="1"/>
  <c r="M30" i="8" s="1"/>
  <c r="U30" i="8" s="1"/>
  <c r="V30" i="8" s="1"/>
  <c r="H30" i="2"/>
  <c r="J30" i="2" s="1"/>
  <c r="M30" i="2" s="1"/>
  <c r="H34" i="3"/>
  <c r="J34" i="3" s="1"/>
  <c r="M34" i="3" s="1"/>
  <c r="H34" i="4"/>
  <c r="J34" i="4" s="1"/>
  <c r="M34" i="4" s="1"/>
  <c r="O34" i="4" s="1"/>
  <c r="H34" i="5"/>
  <c r="J34" i="5" s="1"/>
  <c r="M34" i="5" s="1"/>
  <c r="H34" i="6"/>
  <c r="J34" i="6" s="1"/>
  <c r="M34" i="6" s="1"/>
  <c r="H34" i="7"/>
  <c r="J34" i="7" s="1"/>
  <c r="M34" i="7" s="1"/>
  <c r="O34" i="7" s="1"/>
  <c r="H34" i="8"/>
  <c r="J34" i="8" s="1"/>
  <c r="M34" i="8" s="1"/>
  <c r="O34" i="8" s="1"/>
  <c r="H34" i="2"/>
  <c r="J34" i="2" s="1"/>
  <c r="M34" i="2" s="1"/>
  <c r="H29" i="3"/>
  <c r="J29" i="3" s="1"/>
  <c r="M29" i="3" s="1"/>
  <c r="O29" i="3" s="1"/>
  <c r="U29" i="3" s="1"/>
  <c r="H28" i="3"/>
  <c r="J28" i="3" s="1"/>
  <c r="M28" i="3" s="1"/>
  <c r="O28" i="3" s="1"/>
  <c r="U28" i="3" s="1"/>
  <c r="V28" i="3" s="1"/>
  <c r="H27" i="3"/>
  <c r="J27" i="3" s="1"/>
  <c r="M27" i="3" s="1"/>
  <c r="O27" i="3" s="1"/>
  <c r="U27" i="3" s="1"/>
  <c r="V27" i="3" s="1"/>
  <c r="H26" i="3"/>
  <c r="J26" i="3" s="1"/>
  <c r="H24" i="3"/>
  <c r="J24" i="3" s="1"/>
  <c r="M24" i="3" s="1"/>
  <c r="O24" i="3" s="1"/>
  <c r="H22" i="3"/>
  <c r="J22" i="3" s="1"/>
  <c r="M22" i="3" s="1"/>
  <c r="O22" i="3" s="1"/>
  <c r="U22" i="3" s="1"/>
  <c r="H18" i="3"/>
  <c r="J18" i="3" s="1"/>
  <c r="M18" i="3" s="1"/>
  <c r="O18" i="3" s="1"/>
  <c r="U18" i="3" s="1"/>
  <c r="H17" i="3"/>
  <c r="J17" i="3" s="1"/>
  <c r="M17" i="3" s="1"/>
  <c r="O17" i="3" s="1"/>
  <c r="H13" i="3"/>
  <c r="J13" i="3" s="1"/>
  <c r="M13" i="3" s="1"/>
  <c r="O13" i="3" s="1"/>
  <c r="U13" i="3" s="1"/>
  <c r="H10" i="3"/>
  <c r="J10" i="3" s="1"/>
  <c r="M10" i="3" s="1"/>
  <c r="O10" i="3" s="1"/>
  <c r="U10" i="3" s="1"/>
  <c r="V10" i="3" s="1"/>
  <c r="H29" i="4"/>
  <c r="J29" i="4" s="1"/>
  <c r="M29" i="4" s="1"/>
  <c r="O29" i="4" s="1"/>
  <c r="U29" i="4" s="1"/>
  <c r="V29" i="4" s="1"/>
  <c r="H28" i="4"/>
  <c r="J28" i="4" s="1"/>
  <c r="M28" i="4" s="1"/>
  <c r="O28" i="4" s="1"/>
  <c r="U28" i="4" s="1"/>
  <c r="V28" i="4" s="1"/>
  <c r="H27" i="4"/>
  <c r="J27" i="4" s="1"/>
  <c r="M27" i="4" s="1"/>
  <c r="O27" i="4" s="1"/>
  <c r="U27" i="4" s="1"/>
  <c r="V27" i="4" s="1"/>
  <c r="H26" i="4"/>
  <c r="J26" i="4" s="1"/>
  <c r="H25" i="4"/>
  <c r="J25" i="4" s="1"/>
  <c r="M25" i="4" s="1"/>
  <c r="U25" i="4" s="1"/>
  <c r="V25" i="4" s="1"/>
  <c r="H24" i="4"/>
  <c r="J24" i="4" s="1"/>
  <c r="M24" i="4" s="1"/>
  <c r="U24" i="4" s="1"/>
  <c r="V24" i="4" s="1"/>
  <c r="H22" i="4"/>
  <c r="J22" i="4" s="1"/>
  <c r="M22" i="4" s="1"/>
  <c r="O22" i="4" s="1"/>
  <c r="U22" i="4" s="1"/>
  <c r="V22" i="4" s="1"/>
  <c r="H18" i="4"/>
  <c r="J18" i="4" s="1"/>
  <c r="M18" i="4" s="1"/>
  <c r="H17" i="4"/>
  <c r="J17" i="4" s="1"/>
  <c r="M17" i="4" s="1"/>
  <c r="U17" i="4" s="1"/>
  <c r="V17" i="4" s="1"/>
  <c r="H13" i="4"/>
  <c r="J13" i="4" s="1"/>
  <c r="M13" i="4" s="1"/>
  <c r="O13" i="4" s="1"/>
  <c r="U13" i="4" s="1"/>
  <c r="V13" i="4" s="1"/>
  <c r="H10" i="4"/>
  <c r="J10" i="4" s="1"/>
  <c r="M10" i="4" s="1"/>
  <c r="O10" i="4" s="1"/>
  <c r="U10" i="4" s="1"/>
  <c r="V10" i="4" s="1"/>
  <c r="H29" i="5"/>
  <c r="J29" i="5" s="1"/>
  <c r="M29" i="5" s="1"/>
  <c r="O29" i="5" s="1"/>
  <c r="U29" i="5" s="1"/>
  <c r="V29" i="5" s="1"/>
  <c r="H28" i="5"/>
  <c r="J28" i="5" s="1"/>
  <c r="M28" i="5" s="1"/>
  <c r="U28" i="5" s="1"/>
  <c r="H27" i="5"/>
  <c r="H26" i="5"/>
  <c r="J26" i="5" s="1"/>
  <c r="M26" i="5" s="1"/>
  <c r="O26" i="5" s="1"/>
  <c r="U26" i="5" s="1"/>
  <c r="H24" i="5"/>
  <c r="H22" i="5"/>
  <c r="H18" i="5"/>
  <c r="J18" i="5" s="1"/>
  <c r="M18" i="5" s="1"/>
  <c r="U18" i="5" s="1"/>
  <c r="V18" i="5" s="1"/>
  <c r="H17" i="5"/>
  <c r="J17" i="5" s="1"/>
  <c r="M17" i="5" s="1"/>
  <c r="U17" i="5" s="1"/>
  <c r="V17" i="5" s="1"/>
  <c r="H13" i="5"/>
  <c r="J13" i="5" s="1"/>
  <c r="M13" i="5" s="1"/>
  <c r="O13" i="5" s="1"/>
  <c r="U13" i="5" s="1"/>
  <c r="V13" i="5" s="1"/>
  <c r="H11" i="5"/>
  <c r="H29" i="6"/>
  <c r="J29" i="6" s="1"/>
  <c r="M29" i="6" s="1"/>
  <c r="O29" i="6" s="1"/>
  <c r="U29" i="6" s="1"/>
  <c r="V29" i="6" s="1"/>
  <c r="H28" i="6"/>
  <c r="J28" i="6" s="1"/>
  <c r="M28" i="6" s="1"/>
  <c r="O28" i="6" s="1"/>
  <c r="U28" i="6" s="1"/>
  <c r="V28" i="6" s="1"/>
  <c r="H27" i="6"/>
  <c r="J27" i="6" s="1"/>
  <c r="M27" i="6" s="1"/>
  <c r="O27" i="6" s="1"/>
  <c r="U27" i="6" s="1"/>
  <c r="V27" i="6" s="1"/>
  <c r="H26" i="6"/>
  <c r="J26" i="6" s="1"/>
  <c r="H24" i="6"/>
  <c r="J24" i="6" s="1"/>
  <c r="M24" i="6" s="1"/>
  <c r="U24" i="6" s="1"/>
  <c r="V24" i="6" s="1"/>
  <c r="H22" i="6"/>
  <c r="J22" i="6" s="1"/>
  <c r="M22" i="6" s="1"/>
  <c r="U22" i="6" s="1"/>
  <c r="V22" i="6" s="1"/>
  <c r="H18" i="6"/>
  <c r="J18" i="6" s="1"/>
  <c r="M18" i="6" s="1"/>
  <c r="U18" i="6" s="1"/>
  <c r="V18" i="6" s="1"/>
  <c r="H17" i="6"/>
  <c r="J17" i="6" s="1"/>
  <c r="M17" i="6" s="1"/>
  <c r="U17" i="6" s="1"/>
  <c r="V17" i="6" s="1"/>
  <c r="H13" i="6"/>
  <c r="J13" i="6" s="1"/>
  <c r="M13" i="6" s="1"/>
  <c r="O13" i="6" s="1"/>
  <c r="U13" i="6" s="1"/>
  <c r="V13" i="6" s="1"/>
  <c r="H10" i="6"/>
  <c r="J10" i="6" s="1"/>
  <c r="M10" i="6" s="1"/>
  <c r="O10" i="6" s="1"/>
  <c r="U10" i="6" s="1"/>
  <c r="V10" i="6" s="1"/>
  <c r="H29" i="7"/>
  <c r="J29" i="7" s="1"/>
  <c r="M29" i="7" s="1"/>
  <c r="H28" i="7"/>
  <c r="H27" i="7"/>
  <c r="J27" i="7" s="1"/>
  <c r="M27" i="7" s="1"/>
  <c r="H26" i="7"/>
  <c r="H24" i="7"/>
  <c r="J24" i="7" s="1"/>
  <c r="M24" i="7" s="1"/>
  <c r="U24" i="7" s="1"/>
  <c r="V24" i="7" s="1"/>
  <c r="H22" i="7"/>
  <c r="J22" i="7" s="1"/>
  <c r="M22" i="7" s="1"/>
  <c r="H18" i="7"/>
  <c r="J18" i="7" s="1"/>
  <c r="M18" i="7" s="1"/>
  <c r="U18" i="7" s="1"/>
  <c r="V18" i="7" s="1"/>
  <c r="H17" i="7"/>
  <c r="J17" i="7" s="1"/>
  <c r="M17" i="7" s="1"/>
  <c r="U17" i="7" s="1"/>
  <c r="V17" i="7" s="1"/>
  <c r="H13" i="7"/>
  <c r="J13" i="7" s="1"/>
  <c r="M13" i="7" s="1"/>
  <c r="H10" i="7"/>
  <c r="J10" i="7" s="1"/>
  <c r="M10" i="7" s="1"/>
  <c r="H29" i="8"/>
  <c r="J29" i="8" s="1"/>
  <c r="M29" i="8" s="1"/>
  <c r="O29" i="8" s="1"/>
  <c r="U29" i="8" s="1"/>
  <c r="V29" i="8" s="1"/>
  <c r="H28" i="8"/>
  <c r="J28" i="8" s="1"/>
  <c r="M28" i="8" s="1"/>
  <c r="O28" i="8" s="1"/>
  <c r="U28" i="8" s="1"/>
  <c r="V28" i="8" s="1"/>
  <c r="H27" i="8"/>
  <c r="J27" i="8" s="1"/>
  <c r="M27" i="8" s="1"/>
  <c r="O27" i="8" s="1"/>
  <c r="U27" i="8" s="1"/>
  <c r="V27" i="8" s="1"/>
  <c r="H26" i="8"/>
  <c r="J26" i="8" s="1"/>
  <c r="H24" i="8"/>
  <c r="J24" i="8" s="1"/>
  <c r="M24" i="8" s="1"/>
  <c r="U24" i="8" s="1"/>
  <c r="V24" i="8" s="1"/>
  <c r="H22" i="8"/>
  <c r="J22" i="8" s="1"/>
  <c r="M22" i="8" s="1"/>
  <c r="O22" i="8" s="1"/>
  <c r="U22" i="8" s="1"/>
  <c r="V22" i="8" s="1"/>
  <c r="H18" i="8"/>
  <c r="J18" i="8" s="1"/>
  <c r="M18" i="8" s="1"/>
  <c r="O18" i="8" s="1"/>
  <c r="U18" i="8" s="1"/>
  <c r="V18" i="8" s="1"/>
  <c r="H17" i="8"/>
  <c r="J17" i="8" s="1"/>
  <c r="M17" i="8" s="1"/>
  <c r="U17" i="8" s="1"/>
  <c r="V17" i="8" s="1"/>
  <c r="H13" i="8"/>
  <c r="H10" i="8"/>
  <c r="J10" i="8" s="1"/>
  <c r="M10" i="8" s="1"/>
  <c r="O10" i="8" s="1"/>
  <c r="U10" i="8" s="1"/>
  <c r="V10" i="8" s="1"/>
  <c r="H29" i="2"/>
  <c r="J29" i="2" s="1"/>
  <c r="M29" i="2" s="1"/>
  <c r="H28" i="2"/>
  <c r="J28" i="2" s="1"/>
  <c r="M28" i="2" s="1"/>
  <c r="H27" i="2"/>
  <c r="J27" i="2" s="1"/>
  <c r="M27" i="2" s="1"/>
  <c r="H26" i="2"/>
  <c r="J26" i="2" s="1"/>
  <c r="M26" i="2" s="1"/>
  <c r="H25" i="2"/>
  <c r="J25" i="2" s="1"/>
  <c r="M25" i="2" s="1"/>
  <c r="H24" i="2"/>
  <c r="J24" i="2" s="1"/>
  <c r="M24" i="2" s="1"/>
  <c r="H23" i="2"/>
  <c r="J23" i="2" s="1"/>
  <c r="M23" i="2" s="1"/>
  <c r="H22" i="2"/>
  <c r="J22" i="2" s="1"/>
  <c r="M22" i="2" s="1"/>
  <c r="H21" i="2"/>
  <c r="J21" i="2" s="1"/>
  <c r="M21" i="2" s="1"/>
  <c r="H20" i="2"/>
  <c r="J20" i="2" s="1"/>
  <c r="M20" i="2" s="1"/>
  <c r="H19" i="2"/>
  <c r="J19" i="2" s="1"/>
  <c r="M19" i="2" s="1"/>
  <c r="H18" i="2"/>
  <c r="J18" i="2" s="1"/>
  <c r="M18" i="2" s="1"/>
  <c r="H17" i="2"/>
  <c r="J17" i="2" s="1"/>
  <c r="M17" i="2" s="1"/>
  <c r="H16" i="2"/>
  <c r="J16" i="2" s="1"/>
  <c r="H13" i="2"/>
  <c r="J13" i="2" s="1"/>
  <c r="M13" i="2" s="1"/>
  <c r="H12" i="2"/>
  <c r="J12" i="2" s="1"/>
  <c r="M12" i="2" s="1"/>
  <c r="H11" i="2"/>
  <c r="J11" i="2" s="1"/>
  <c r="M11" i="2" s="1"/>
  <c r="H10" i="2"/>
  <c r="J10" i="2" s="1"/>
  <c r="M10" i="2" s="1"/>
  <c r="H9" i="2"/>
  <c r="J9" i="2" s="1"/>
  <c r="M9" i="2" s="1"/>
  <c r="E177" i="7"/>
  <c r="E177" i="1" s="1"/>
  <c r="V120" i="3" l="1"/>
  <c r="G88" i="23" s="1"/>
  <c r="F88" i="23"/>
  <c r="V128" i="3"/>
  <c r="G95" i="23" s="1"/>
  <c r="F95" i="23"/>
  <c r="V121" i="3"/>
  <c r="G89" i="23" s="1"/>
  <c r="F89" i="23"/>
  <c r="V129" i="3"/>
  <c r="G96" i="23" s="1"/>
  <c r="F96" i="23"/>
  <c r="V136" i="3"/>
  <c r="G103" i="23" s="1"/>
  <c r="F103" i="23"/>
  <c r="V130" i="3"/>
  <c r="G97" i="23" s="1"/>
  <c r="F97" i="23"/>
  <c r="V123" i="3"/>
  <c r="G91" i="23" s="1"/>
  <c r="F91" i="23"/>
  <c r="V122" i="3"/>
  <c r="G90" i="23" s="1"/>
  <c r="F90" i="23"/>
  <c r="V124" i="3"/>
  <c r="V132" i="3"/>
  <c r="G99" i="23" s="1"/>
  <c r="F99" i="23"/>
  <c r="V134" i="3"/>
  <c r="G101" i="23" s="1"/>
  <c r="F101" i="23"/>
  <c r="V119" i="3"/>
  <c r="G87" i="23" s="1"/>
  <c r="F87" i="23"/>
  <c r="V125" i="3"/>
  <c r="G92" i="23" s="1"/>
  <c r="F92" i="23"/>
  <c r="V126" i="3"/>
  <c r="G93" i="23" s="1"/>
  <c r="F93" i="23"/>
  <c r="V135" i="3"/>
  <c r="G102" i="23" s="1"/>
  <c r="F102" i="23"/>
  <c r="V61" i="6"/>
  <c r="U61" i="1" s="1"/>
  <c r="T61" i="1"/>
  <c r="U125" i="8"/>
  <c r="N125" i="1"/>
  <c r="R125" i="8"/>
  <c r="Q125" i="1" s="1"/>
  <c r="T125" i="8"/>
  <c r="S125" i="1" s="1"/>
  <c r="U133" i="8"/>
  <c r="R133" i="8"/>
  <c r="Q133" i="1" s="1"/>
  <c r="T133" i="8"/>
  <c r="S133" i="1" s="1"/>
  <c r="U126" i="8"/>
  <c r="N126" i="1"/>
  <c r="R126" i="8"/>
  <c r="Q126" i="1" s="1"/>
  <c r="T126" i="8"/>
  <c r="S126" i="1" s="1"/>
  <c r="U134" i="8"/>
  <c r="N134" i="1"/>
  <c r="R134" i="8"/>
  <c r="Q134" i="1" s="1"/>
  <c r="T134" i="8"/>
  <c r="S134" i="1" s="1"/>
  <c r="U130" i="8"/>
  <c r="N130" i="1"/>
  <c r="T130" i="8"/>
  <c r="S130" i="1" s="1"/>
  <c r="R130" i="8"/>
  <c r="Q130" i="1" s="1"/>
  <c r="U123" i="8"/>
  <c r="N123" i="1"/>
  <c r="T123" i="8"/>
  <c r="S123" i="1" s="1"/>
  <c r="R123" i="8"/>
  <c r="Q123" i="1" s="1"/>
  <c r="U124" i="8"/>
  <c r="N124" i="1"/>
  <c r="T124" i="8"/>
  <c r="S124" i="1" s="1"/>
  <c r="R124" i="8"/>
  <c r="Q124" i="1" s="1"/>
  <c r="U127" i="8"/>
  <c r="N127" i="1"/>
  <c r="T127" i="8"/>
  <c r="S127" i="1" s="1"/>
  <c r="R127" i="8"/>
  <c r="Q127" i="1" s="1"/>
  <c r="U128" i="8"/>
  <c r="N128" i="1"/>
  <c r="R128" i="8"/>
  <c r="Q128" i="1" s="1"/>
  <c r="T128" i="8"/>
  <c r="S128" i="1" s="1"/>
  <c r="U136" i="8"/>
  <c r="N136" i="1"/>
  <c r="T136" i="8"/>
  <c r="S136" i="1" s="1"/>
  <c r="R136" i="8"/>
  <c r="Q136" i="1" s="1"/>
  <c r="U122" i="8"/>
  <c r="N122" i="1"/>
  <c r="T122" i="8"/>
  <c r="S122" i="1" s="1"/>
  <c r="R122" i="8"/>
  <c r="Q122" i="1" s="1"/>
  <c r="U131" i="8"/>
  <c r="N131" i="1"/>
  <c r="T131" i="8"/>
  <c r="S131" i="1" s="1"/>
  <c r="R131" i="8"/>
  <c r="Q131" i="1" s="1"/>
  <c r="U132" i="8"/>
  <c r="N132" i="1"/>
  <c r="T132" i="8"/>
  <c r="S132" i="1" s="1"/>
  <c r="R132" i="8"/>
  <c r="Q132" i="1" s="1"/>
  <c r="N119" i="1"/>
  <c r="R119" i="8"/>
  <c r="T119" i="8"/>
  <c r="O138" i="8"/>
  <c r="U119" i="8"/>
  <c r="U135" i="8"/>
  <c r="N135" i="1"/>
  <c r="R135" i="8"/>
  <c r="Q135" i="1" s="1"/>
  <c r="T135" i="8"/>
  <c r="S135" i="1" s="1"/>
  <c r="U121" i="8"/>
  <c r="N121" i="1"/>
  <c r="T121" i="8"/>
  <c r="S121" i="1" s="1"/>
  <c r="R121" i="8"/>
  <c r="Q121" i="1" s="1"/>
  <c r="U129" i="8"/>
  <c r="N129" i="1"/>
  <c r="T129" i="8"/>
  <c r="S129" i="1" s="1"/>
  <c r="R129" i="8"/>
  <c r="Q129" i="1" s="1"/>
  <c r="N284" i="1"/>
  <c r="T284" i="6"/>
  <c r="S284" i="1" s="1"/>
  <c r="R284" i="6"/>
  <c r="Q284" i="1" s="1"/>
  <c r="U284" i="6"/>
  <c r="N62" i="1"/>
  <c r="R62" i="7"/>
  <c r="T62" i="7"/>
  <c r="U62" i="7"/>
  <c r="N73" i="1"/>
  <c r="T73" i="7"/>
  <c r="R73" i="7"/>
  <c r="Q73" i="1" s="1"/>
  <c r="U73" i="7"/>
  <c r="N145" i="1"/>
  <c r="T145" i="7"/>
  <c r="R145" i="7"/>
  <c r="Q145" i="1" s="1"/>
  <c r="U145" i="7"/>
  <c r="V37" i="6"/>
  <c r="V147" i="5"/>
  <c r="V148" i="5"/>
  <c r="V146" i="5"/>
  <c r="V142" i="5"/>
  <c r="V150" i="5"/>
  <c r="V149" i="5"/>
  <c r="V151" i="5"/>
  <c r="U143" i="5"/>
  <c r="M188" i="1"/>
  <c r="V37" i="4"/>
  <c r="V38" i="4"/>
  <c r="V127" i="3"/>
  <c r="G94" i="23" s="1"/>
  <c r="V131" i="3"/>
  <c r="G98" i="23" s="1"/>
  <c r="V36" i="3"/>
  <c r="V35" i="3"/>
  <c r="V29" i="3"/>
  <c r="M287" i="1"/>
  <c r="M204" i="1"/>
  <c r="V123" i="5"/>
  <c r="V115" i="5"/>
  <c r="V26" i="5"/>
  <c r="M30" i="1"/>
  <c r="V124" i="5"/>
  <c r="V117" i="5"/>
  <c r="V112" i="5"/>
  <c r="V120" i="5"/>
  <c r="V128" i="5"/>
  <c r="V125" i="5"/>
  <c r="V126" i="5"/>
  <c r="U34" i="5"/>
  <c r="V113" i="5"/>
  <c r="V121" i="5"/>
  <c r="V129" i="5"/>
  <c r="V28" i="5"/>
  <c r="V118" i="5"/>
  <c r="V114" i="5"/>
  <c r="V122" i="5"/>
  <c r="V130" i="5"/>
  <c r="V96" i="4"/>
  <c r="U34" i="4"/>
  <c r="V86" i="4"/>
  <c r="V79" i="4"/>
  <c r="V80" i="4"/>
  <c r="V44" i="4"/>
  <c r="V52" i="4"/>
  <c r="V61" i="4"/>
  <c r="V69" i="4"/>
  <c r="V77" i="4"/>
  <c r="V85" i="4"/>
  <c r="V94" i="4"/>
  <c r="V102" i="4"/>
  <c r="H158" i="4"/>
  <c r="V70" i="4"/>
  <c r="V55" i="4"/>
  <c r="V104" i="4"/>
  <c r="V64" i="4"/>
  <c r="V40" i="4"/>
  <c r="V48" i="4"/>
  <c r="V57" i="4"/>
  <c r="V65" i="4"/>
  <c r="U73" i="4"/>
  <c r="V81" i="4"/>
  <c r="V90" i="4"/>
  <c r="V98" i="4"/>
  <c r="V106" i="4"/>
  <c r="V54" i="4"/>
  <c r="V95" i="4"/>
  <c r="V46" i="4"/>
  <c r="V87" i="4"/>
  <c r="V56" i="4"/>
  <c r="V97" i="4"/>
  <c r="V41" i="4"/>
  <c r="V49" i="4"/>
  <c r="V58" i="4"/>
  <c r="V66" i="4"/>
  <c r="V74" i="4"/>
  <c r="V82" i="4"/>
  <c r="V91" i="4"/>
  <c r="V99" i="4"/>
  <c r="V107" i="4"/>
  <c r="V45" i="4"/>
  <c r="V78" i="4"/>
  <c r="V71" i="4"/>
  <c r="V72" i="4"/>
  <c r="V105" i="4"/>
  <c r="V42" i="4"/>
  <c r="V50" i="4"/>
  <c r="V59" i="4"/>
  <c r="V75" i="4"/>
  <c r="V83" i="4"/>
  <c r="V92" i="4"/>
  <c r="V100" i="4"/>
  <c r="V108" i="4"/>
  <c r="M210" i="4"/>
  <c r="V62" i="4"/>
  <c r="V103" i="4"/>
  <c r="V63" i="4"/>
  <c r="V47" i="4"/>
  <c r="V89" i="4"/>
  <c r="V43" i="4"/>
  <c r="V51" i="4"/>
  <c r="V60" i="4"/>
  <c r="V68" i="4"/>
  <c r="V76" i="4"/>
  <c r="V84" i="4"/>
  <c r="V93" i="4"/>
  <c r="V101" i="4"/>
  <c r="V109" i="4"/>
  <c r="U30" i="3"/>
  <c r="H158" i="3"/>
  <c r="U24" i="3"/>
  <c r="V13" i="3"/>
  <c r="U17" i="3"/>
  <c r="V22" i="3"/>
  <c r="V18" i="3"/>
  <c r="U141" i="3"/>
  <c r="O34" i="2"/>
  <c r="M34" i="1"/>
  <c r="M16" i="2"/>
  <c r="M253" i="1"/>
  <c r="M233" i="1"/>
  <c r="M166" i="1"/>
  <c r="M209" i="1"/>
  <c r="M26" i="3"/>
  <c r="O118" i="3"/>
  <c r="O142" i="3"/>
  <c r="O153" i="3" s="1"/>
  <c r="M153" i="3"/>
  <c r="M163" i="1"/>
  <c r="M251" i="1"/>
  <c r="M266" i="1"/>
  <c r="M267" i="1"/>
  <c r="M289" i="3"/>
  <c r="O18" i="4"/>
  <c r="M26" i="4"/>
  <c r="O111" i="4"/>
  <c r="U111" i="4" s="1"/>
  <c r="V111" i="4" s="1"/>
  <c r="O142" i="4"/>
  <c r="M167" i="1"/>
  <c r="U131" i="5"/>
  <c r="V131" i="5" s="1"/>
  <c r="M218" i="1"/>
  <c r="M226" i="1"/>
  <c r="M234" i="1"/>
  <c r="M243" i="1"/>
  <c r="M252" i="1"/>
  <c r="M276" i="1"/>
  <c r="M288" i="1"/>
  <c r="M26" i="6"/>
  <c r="U122" i="6"/>
  <c r="V122" i="6" s="1"/>
  <c r="O142" i="6"/>
  <c r="M190" i="1"/>
  <c r="M185" i="1"/>
  <c r="M206" i="1"/>
  <c r="M221" i="1"/>
  <c r="M255" i="1"/>
  <c r="M258" i="1"/>
  <c r="M265" i="1"/>
  <c r="M281" i="1"/>
  <c r="M274" i="1"/>
  <c r="M26" i="8"/>
  <c r="O62" i="8"/>
  <c r="M62" i="1"/>
  <c r="O94" i="8"/>
  <c r="U94" i="8" s="1"/>
  <c r="V94" i="8" s="1"/>
  <c r="O101" i="8"/>
  <c r="M101" i="1"/>
  <c r="O120" i="8"/>
  <c r="O147" i="8"/>
  <c r="O149" i="8"/>
  <c r="M149" i="1"/>
  <c r="M153" i="8"/>
  <c r="O142" i="8"/>
  <c r="O145" i="8"/>
  <c r="O146" i="8"/>
  <c r="M146" i="1"/>
  <c r="M171" i="1"/>
  <c r="M162" i="1"/>
  <c r="M164" i="1"/>
  <c r="M196" i="1"/>
  <c r="M205" i="1"/>
  <c r="M219" i="1"/>
  <c r="M227" i="1"/>
  <c r="M228" i="1"/>
  <c r="M223" i="1"/>
  <c r="M263" i="1"/>
  <c r="M279" i="1"/>
  <c r="O281" i="8"/>
  <c r="M283" i="1"/>
  <c r="M284" i="1"/>
  <c r="O10" i="7"/>
  <c r="U10" i="7" s="1"/>
  <c r="V10" i="7" s="1"/>
  <c r="O13" i="7"/>
  <c r="O22" i="7"/>
  <c r="U22" i="7" s="1"/>
  <c r="V22" i="7" s="1"/>
  <c r="O27" i="7"/>
  <c r="U27" i="7" s="1"/>
  <c r="V27" i="7" s="1"/>
  <c r="O29" i="7"/>
  <c r="M29" i="1"/>
  <c r="O38" i="7"/>
  <c r="M38" i="1"/>
  <c r="O46" i="7"/>
  <c r="M46" i="1"/>
  <c r="O47" i="7"/>
  <c r="M47" i="1"/>
  <c r="O48" i="7"/>
  <c r="U48" i="7" s="1"/>
  <c r="V48" i="7" s="1"/>
  <c r="O56" i="7"/>
  <c r="M56" i="1"/>
  <c r="M41" i="1"/>
  <c r="O41" i="7"/>
  <c r="O49" i="7"/>
  <c r="O57" i="7"/>
  <c r="U57" i="7" s="1"/>
  <c r="V57" i="7" s="1"/>
  <c r="O54" i="7"/>
  <c r="M54" i="1"/>
  <c r="O39" i="7"/>
  <c r="U39" i="7" s="1"/>
  <c r="V39" i="7" s="1"/>
  <c r="O35" i="7"/>
  <c r="M43" i="1"/>
  <c r="O43" i="7"/>
  <c r="O59" i="7"/>
  <c r="U59" i="7" s="1"/>
  <c r="V59" i="7" s="1"/>
  <c r="M55" i="1"/>
  <c r="O55" i="7"/>
  <c r="M42" i="1"/>
  <c r="O42" i="7"/>
  <c r="O50" i="7"/>
  <c r="U50" i="7" s="1"/>
  <c r="V50" i="7" s="1"/>
  <c r="O58" i="7"/>
  <c r="U58" i="7" s="1"/>
  <c r="V58" i="7" s="1"/>
  <c r="O36" i="7"/>
  <c r="U36" i="7" s="1"/>
  <c r="V36" i="7" s="1"/>
  <c r="O52" i="7"/>
  <c r="U52" i="7" s="1"/>
  <c r="V52" i="7" s="1"/>
  <c r="O60" i="7"/>
  <c r="U60" i="7" s="1"/>
  <c r="V60" i="7" s="1"/>
  <c r="M37" i="1"/>
  <c r="O37" i="7"/>
  <c r="O45" i="7"/>
  <c r="O53" i="7"/>
  <c r="U53" i="7" s="1"/>
  <c r="V53" i="7" s="1"/>
  <c r="O61" i="7"/>
  <c r="U61" i="7" s="1"/>
  <c r="V61" i="7" s="1"/>
  <c r="M44" i="1"/>
  <c r="O44" i="7"/>
  <c r="O64" i="7"/>
  <c r="M64" i="1"/>
  <c r="O63" i="7"/>
  <c r="O71" i="7"/>
  <c r="O72" i="7"/>
  <c r="M72" i="1"/>
  <c r="O65" i="7"/>
  <c r="O66" i="7"/>
  <c r="O68" i="7"/>
  <c r="M68" i="1"/>
  <c r="O67" i="7"/>
  <c r="O69" i="7"/>
  <c r="O70" i="7"/>
  <c r="M70" i="1"/>
  <c r="O79" i="7"/>
  <c r="U79" i="7" s="1"/>
  <c r="V79" i="7" s="1"/>
  <c r="O80" i="7"/>
  <c r="M80" i="1"/>
  <c r="O74" i="7"/>
  <c r="U74" i="7" s="1"/>
  <c r="V74" i="7" s="1"/>
  <c r="O82" i="7"/>
  <c r="U82" i="7" s="1"/>
  <c r="V82" i="7" s="1"/>
  <c r="O90" i="7"/>
  <c r="M90" i="1"/>
  <c r="O75" i="7"/>
  <c r="M75" i="1"/>
  <c r="O83" i="7"/>
  <c r="U83" i="7" s="1"/>
  <c r="V83" i="7" s="1"/>
  <c r="M91" i="1"/>
  <c r="O91" i="7"/>
  <c r="O81" i="7"/>
  <c r="M76" i="1"/>
  <c r="O76" i="7"/>
  <c r="M84" i="1"/>
  <c r="O84" i="7"/>
  <c r="M92" i="1"/>
  <c r="O92" i="7"/>
  <c r="M77" i="1"/>
  <c r="O77" i="7"/>
  <c r="M85" i="1"/>
  <c r="O85" i="7"/>
  <c r="M93" i="1"/>
  <c r="O93" i="7"/>
  <c r="O88" i="7"/>
  <c r="U88" i="7" s="1"/>
  <c r="V88" i="7" s="1"/>
  <c r="O89" i="7"/>
  <c r="U89" i="7" s="1"/>
  <c r="V89" i="7" s="1"/>
  <c r="O78" i="7"/>
  <c r="O86" i="7"/>
  <c r="U86" i="7" s="1"/>
  <c r="V86" i="7" s="1"/>
  <c r="M87" i="1"/>
  <c r="O87" i="7"/>
  <c r="O96" i="7"/>
  <c r="M96" i="1"/>
  <c r="O95" i="7"/>
  <c r="M95" i="1"/>
  <c r="O99" i="7"/>
  <c r="M99" i="1"/>
  <c r="O100" i="7"/>
  <c r="M100" i="1"/>
  <c r="M98" i="1"/>
  <c r="O98" i="7"/>
  <c r="O97" i="7"/>
  <c r="U97" i="7" s="1"/>
  <c r="V97" i="7" s="1"/>
  <c r="O108" i="7"/>
  <c r="M108" i="1"/>
  <c r="O109" i="7"/>
  <c r="M109" i="1"/>
  <c r="O106" i="7"/>
  <c r="U106" i="7" s="1"/>
  <c r="V106" i="7" s="1"/>
  <c r="O107" i="7"/>
  <c r="M107" i="1"/>
  <c r="O102" i="7"/>
  <c r="M102" i="1"/>
  <c r="O103" i="7"/>
  <c r="M103" i="1"/>
  <c r="O104" i="7"/>
  <c r="U104" i="7" s="1"/>
  <c r="V104" i="7" s="1"/>
  <c r="O105" i="7"/>
  <c r="M105" i="1"/>
  <c r="O125" i="7"/>
  <c r="M125" i="1"/>
  <c r="O112" i="7"/>
  <c r="M112" i="1"/>
  <c r="O132" i="7"/>
  <c r="U132" i="7" s="1"/>
  <c r="V132" i="7" s="1"/>
  <c r="O117" i="7"/>
  <c r="O133" i="7"/>
  <c r="U133" i="7" s="1"/>
  <c r="V133" i="7" s="1"/>
  <c r="O118" i="7"/>
  <c r="M118" i="1"/>
  <c r="O126" i="7"/>
  <c r="M126" i="1"/>
  <c r="O134" i="7"/>
  <c r="M134" i="1"/>
  <c r="O111" i="7"/>
  <c r="U111" i="7" s="1"/>
  <c r="V111" i="7" s="1"/>
  <c r="O135" i="7"/>
  <c r="M135" i="1"/>
  <c r="O120" i="7"/>
  <c r="U120" i="7" s="1"/>
  <c r="V120" i="7" s="1"/>
  <c r="M120" i="1"/>
  <c r="O136" i="7"/>
  <c r="U136" i="7" s="1"/>
  <c r="V136" i="7" s="1"/>
  <c r="O113" i="7"/>
  <c r="M121" i="1"/>
  <c r="O121" i="7"/>
  <c r="O114" i="7"/>
  <c r="M114" i="1"/>
  <c r="O122" i="7"/>
  <c r="U122" i="7" s="1"/>
  <c r="V122" i="7" s="1"/>
  <c r="M122" i="1"/>
  <c r="O130" i="7"/>
  <c r="U130" i="7" s="1"/>
  <c r="V130" i="7" s="1"/>
  <c r="O119" i="7"/>
  <c r="U119" i="7" s="1"/>
  <c r="V119" i="7" s="1"/>
  <c r="O128" i="7"/>
  <c r="U128" i="7" s="1"/>
  <c r="V128" i="7" s="1"/>
  <c r="O129" i="7"/>
  <c r="M129" i="1"/>
  <c r="O115" i="7"/>
  <c r="M115" i="1"/>
  <c r="O123" i="7"/>
  <c r="M123" i="1"/>
  <c r="O131" i="7"/>
  <c r="U131" i="7" s="1"/>
  <c r="V131" i="7" s="1"/>
  <c r="M131" i="1"/>
  <c r="O127" i="7"/>
  <c r="M127" i="1"/>
  <c r="O116" i="7"/>
  <c r="U116" i="7" s="1"/>
  <c r="V116" i="7" s="1"/>
  <c r="O124" i="7"/>
  <c r="M124" i="1"/>
  <c r="O148" i="7"/>
  <c r="M148" i="1"/>
  <c r="O142" i="7"/>
  <c r="O143" i="7"/>
  <c r="O144" i="7"/>
  <c r="O151" i="7"/>
  <c r="M151" i="1"/>
  <c r="M216" i="1"/>
  <c r="H51" i="1"/>
  <c r="H158" i="8"/>
  <c r="J30" i="1"/>
  <c r="J34" i="1"/>
  <c r="H30" i="1"/>
  <c r="H177" i="7"/>
  <c r="J177" i="7" s="1"/>
  <c r="M177" i="7" s="1"/>
  <c r="H58" i="1"/>
  <c r="H158" i="2"/>
  <c r="H153" i="8"/>
  <c r="H161" i="1"/>
  <c r="H40" i="1"/>
  <c r="H34" i="1"/>
  <c r="H153" i="2"/>
  <c r="H275" i="1"/>
  <c r="H261" i="1"/>
  <c r="J142" i="2"/>
  <c r="H153" i="4"/>
  <c r="H210" i="4"/>
  <c r="H210" i="2"/>
  <c r="H272" i="1"/>
  <c r="H264" i="1"/>
  <c r="H289" i="2"/>
  <c r="H280" i="1"/>
  <c r="J217" i="2"/>
  <c r="J165" i="2"/>
  <c r="M165" i="2" s="1"/>
  <c r="M210" i="2" s="1"/>
  <c r="H197" i="1"/>
  <c r="H166" i="1"/>
  <c r="H204" i="1"/>
  <c r="J209" i="1"/>
  <c r="H189" i="1"/>
  <c r="F212" i="2"/>
  <c r="F291" i="2" s="1"/>
  <c r="I212" i="2"/>
  <c r="I291" i="2" s="1"/>
  <c r="H104" i="1"/>
  <c r="H77" i="1"/>
  <c r="H65" i="1"/>
  <c r="H28" i="1"/>
  <c r="G212" i="2"/>
  <c r="H268" i="1"/>
  <c r="H289" i="3"/>
  <c r="H269" i="1"/>
  <c r="H277" i="1"/>
  <c r="J289" i="3"/>
  <c r="H256" i="1"/>
  <c r="H218" i="1"/>
  <c r="H210" i="3"/>
  <c r="J161" i="3"/>
  <c r="H185" i="1"/>
  <c r="H153" i="3"/>
  <c r="J153" i="3"/>
  <c r="H112" i="1"/>
  <c r="F212" i="3"/>
  <c r="F291" i="3" s="1"/>
  <c r="H29" i="1"/>
  <c r="H262" i="1"/>
  <c r="H263" i="1"/>
  <c r="H279" i="1"/>
  <c r="H287" i="1"/>
  <c r="H255" i="1"/>
  <c r="H242" i="1"/>
  <c r="H226" i="1"/>
  <c r="H223" i="1"/>
  <c r="J210" i="4"/>
  <c r="H170" i="1"/>
  <c r="J143" i="4"/>
  <c r="H151" i="1"/>
  <c r="H144" i="1"/>
  <c r="H94" i="1"/>
  <c r="H64" i="1"/>
  <c r="H46" i="1"/>
  <c r="I212" i="4"/>
  <c r="I291" i="4" s="1"/>
  <c r="H26" i="1"/>
  <c r="F212" i="4"/>
  <c r="F291" i="4" s="1"/>
  <c r="H173" i="1"/>
  <c r="H18" i="1"/>
  <c r="J275" i="8"/>
  <c r="H283" i="1"/>
  <c r="J288" i="1"/>
  <c r="J280" i="8"/>
  <c r="J269" i="8"/>
  <c r="H253" i="1"/>
  <c r="H245" i="1"/>
  <c r="J219" i="1"/>
  <c r="H235" i="1"/>
  <c r="H236" i="1"/>
  <c r="H237" i="1"/>
  <c r="H222" i="1"/>
  <c r="H190" i="1"/>
  <c r="H198" i="1"/>
  <c r="H186" i="1"/>
  <c r="H194" i="1"/>
  <c r="H202" i="1"/>
  <c r="H187" i="1"/>
  <c r="H203" i="1"/>
  <c r="H193" i="1"/>
  <c r="H201" i="1"/>
  <c r="H195" i="1"/>
  <c r="H172" i="1"/>
  <c r="H165" i="1"/>
  <c r="H150" i="1"/>
  <c r="J127" i="1"/>
  <c r="H126" i="1"/>
  <c r="H128" i="1"/>
  <c r="H136" i="1"/>
  <c r="H108" i="1"/>
  <c r="H102" i="1"/>
  <c r="H103" i="1"/>
  <c r="H96" i="1"/>
  <c r="H86" i="1"/>
  <c r="H87" i="1"/>
  <c r="H138" i="8"/>
  <c r="I212" i="8"/>
  <c r="I291" i="8" s="1"/>
  <c r="J36" i="8"/>
  <c r="M36" i="8" s="1"/>
  <c r="O36" i="8" s="1"/>
  <c r="U36" i="8" s="1"/>
  <c r="V36" i="8" s="1"/>
  <c r="H60" i="1"/>
  <c r="J42" i="1"/>
  <c r="H38" i="1"/>
  <c r="F212" i="8"/>
  <c r="F291" i="8" s="1"/>
  <c r="H63" i="1"/>
  <c r="G212" i="8"/>
  <c r="J58" i="8"/>
  <c r="M58" i="8" s="1"/>
  <c r="O58" i="8" s="1"/>
  <c r="U58" i="8" s="1"/>
  <c r="V58" i="8" s="1"/>
  <c r="H61" i="1"/>
  <c r="H22" i="1"/>
  <c r="H191" i="1"/>
  <c r="H179" i="1"/>
  <c r="H167" i="1"/>
  <c r="J163" i="1"/>
  <c r="H163" i="1"/>
  <c r="H147" i="1"/>
  <c r="J146" i="1"/>
  <c r="J18" i="1"/>
  <c r="J17" i="1"/>
  <c r="H241" i="1"/>
  <c r="H284" i="1"/>
  <c r="J284" i="1"/>
  <c r="H285" i="1"/>
  <c r="H286" i="1"/>
  <c r="H257" i="1"/>
  <c r="H265" i="1"/>
  <c r="H273" i="1"/>
  <c r="J281" i="1"/>
  <c r="J264" i="7"/>
  <c r="H281" i="1"/>
  <c r="J265" i="1"/>
  <c r="J268" i="7"/>
  <c r="J277" i="7"/>
  <c r="J276" i="1"/>
  <c r="H260" i="1"/>
  <c r="H276" i="1"/>
  <c r="H251" i="1"/>
  <c r="H244" i="1"/>
  <c r="H252" i="1"/>
  <c r="J252" i="1"/>
  <c r="J253" i="1"/>
  <c r="H247" i="1"/>
  <c r="J225" i="7"/>
  <c r="M225" i="7" s="1"/>
  <c r="M225" i="1" s="1"/>
  <c r="J223" i="1"/>
  <c r="H231" i="1"/>
  <c r="H239" i="1"/>
  <c r="J227" i="1"/>
  <c r="H224" i="1"/>
  <c r="H232" i="1"/>
  <c r="H225" i="1"/>
  <c r="J226" i="1"/>
  <c r="H217" i="1"/>
  <c r="J218" i="1"/>
  <c r="H206" i="1"/>
  <c r="H205" i="1"/>
  <c r="J206" i="1"/>
  <c r="J197" i="7"/>
  <c r="J198" i="7"/>
  <c r="H196" i="1"/>
  <c r="J188" i="1"/>
  <c r="J190" i="1"/>
  <c r="J189" i="7"/>
  <c r="H188" i="1"/>
  <c r="H180" i="1"/>
  <c r="H181" i="1"/>
  <c r="H182" i="1"/>
  <c r="H183" i="1"/>
  <c r="H178" i="1"/>
  <c r="H174" i="1"/>
  <c r="H168" i="1"/>
  <c r="H176" i="1"/>
  <c r="H162" i="1"/>
  <c r="J150" i="7"/>
  <c r="H143" i="1"/>
  <c r="H123" i="1"/>
  <c r="H130" i="1"/>
  <c r="H116" i="1"/>
  <c r="H131" i="1"/>
  <c r="H134" i="1"/>
  <c r="J134" i="1"/>
  <c r="J123" i="1"/>
  <c r="G212" i="7"/>
  <c r="H107" i="1"/>
  <c r="H106" i="1"/>
  <c r="H95" i="1"/>
  <c r="H74" i="1"/>
  <c r="H82" i="1"/>
  <c r="H84" i="1"/>
  <c r="H75" i="1"/>
  <c r="H83" i="1"/>
  <c r="H85" i="1"/>
  <c r="H93" i="1"/>
  <c r="H69" i="1"/>
  <c r="J68" i="1"/>
  <c r="H71" i="1"/>
  <c r="J64" i="1"/>
  <c r="F212" i="7"/>
  <c r="F291" i="7" s="1"/>
  <c r="J40" i="7"/>
  <c r="H42" i="1"/>
  <c r="H50" i="1"/>
  <c r="I212" i="7"/>
  <c r="I291" i="7" s="1"/>
  <c r="J54" i="1"/>
  <c r="H138" i="7"/>
  <c r="H43" i="1"/>
  <c r="H57" i="1"/>
  <c r="J51" i="7"/>
  <c r="J26" i="7"/>
  <c r="J28" i="7"/>
  <c r="M28" i="7" s="1"/>
  <c r="J90" i="1"/>
  <c r="J73" i="6"/>
  <c r="M73" i="6" s="1"/>
  <c r="J114" i="1"/>
  <c r="H105" i="1"/>
  <c r="J105" i="1"/>
  <c r="J101" i="1"/>
  <c r="J43" i="1"/>
  <c r="H59" i="1"/>
  <c r="H36" i="1"/>
  <c r="J106" i="6"/>
  <c r="J121" i="1"/>
  <c r="H121" i="1"/>
  <c r="J72" i="1"/>
  <c r="H72" i="1"/>
  <c r="J70" i="1"/>
  <c r="J65" i="6"/>
  <c r="M65" i="6" s="1"/>
  <c r="M65" i="1" s="1"/>
  <c r="J57" i="6"/>
  <c r="H17" i="1"/>
  <c r="H24" i="1"/>
  <c r="J251" i="1"/>
  <c r="J267" i="1"/>
  <c r="H267" i="1"/>
  <c r="J285" i="6"/>
  <c r="J287" i="1"/>
  <c r="H278" i="1"/>
  <c r="J279" i="1"/>
  <c r="J283" i="1"/>
  <c r="J272" i="6"/>
  <c r="J274" i="1"/>
  <c r="J273" i="6"/>
  <c r="H270" i="1"/>
  <c r="J261" i="6"/>
  <c r="J263" i="1"/>
  <c r="J260" i="6"/>
  <c r="J266" i="1"/>
  <c r="J256" i="6"/>
  <c r="J258" i="1"/>
  <c r="J257" i="6"/>
  <c r="J255" i="1"/>
  <c r="H254" i="1"/>
  <c r="J232" i="6"/>
  <c r="J243" i="1"/>
  <c r="J241" i="6"/>
  <c r="J242" i="6"/>
  <c r="J235" i="6"/>
  <c r="M235" i="6" s="1"/>
  <c r="M235" i="1" s="1"/>
  <c r="H238" i="1"/>
  <c r="H246" i="1"/>
  <c r="H240" i="1"/>
  <c r="H243" i="1"/>
  <c r="J233" i="1"/>
  <c r="J234" i="1"/>
  <c r="H233" i="1"/>
  <c r="J235" i="1"/>
  <c r="J249" i="6"/>
  <c r="M249" i="6" s="1"/>
  <c r="H234" i="1"/>
  <c r="H248" i="1"/>
  <c r="J224" i="6"/>
  <c r="H221" i="1"/>
  <c r="H216" i="1"/>
  <c r="H220" i="1"/>
  <c r="J221" i="1"/>
  <c r="H229" i="1"/>
  <c r="J201" i="6"/>
  <c r="M201" i="6" s="1"/>
  <c r="J205" i="1"/>
  <c r="H199" i="1"/>
  <c r="H207" i="1"/>
  <c r="J204" i="1"/>
  <c r="H200" i="1"/>
  <c r="H208" i="1"/>
  <c r="J168" i="6"/>
  <c r="J176" i="6"/>
  <c r="J193" i="6"/>
  <c r="J178" i="6"/>
  <c r="H171" i="1"/>
  <c r="J179" i="6"/>
  <c r="M179" i="6" s="1"/>
  <c r="M179" i="1" s="1"/>
  <c r="J166" i="1"/>
  <c r="J196" i="1"/>
  <c r="J171" i="1"/>
  <c r="J167" i="1"/>
  <c r="H184" i="1"/>
  <c r="H192" i="1"/>
  <c r="J177" i="6"/>
  <c r="M177" i="6" s="1"/>
  <c r="M177" i="1" s="1"/>
  <c r="H169" i="1"/>
  <c r="J185" i="1"/>
  <c r="J162" i="1"/>
  <c r="H210" i="6"/>
  <c r="J164" i="1"/>
  <c r="F212" i="6"/>
  <c r="F291" i="6" s="1"/>
  <c r="F153" i="1"/>
  <c r="H146" i="1"/>
  <c r="J143" i="6"/>
  <c r="M143" i="6" s="1"/>
  <c r="O143" i="6" s="1"/>
  <c r="J148" i="1"/>
  <c r="J149" i="1"/>
  <c r="H153" i="6"/>
  <c r="J147" i="6"/>
  <c r="J151" i="1"/>
  <c r="J128" i="6"/>
  <c r="J136" i="6"/>
  <c r="H132" i="1"/>
  <c r="J124" i="1"/>
  <c r="J125" i="1"/>
  <c r="J130" i="6"/>
  <c r="H125" i="1"/>
  <c r="J129" i="1"/>
  <c r="H135" i="1"/>
  <c r="J122" i="1"/>
  <c r="J126" i="1"/>
  <c r="H127" i="1"/>
  <c r="J135" i="1"/>
  <c r="J120" i="1"/>
  <c r="J118" i="1"/>
  <c r="H119" i="1"/>
  <c r="H120" i="1"/>
  <c r="J112" i="1"/>
  <c r="J107" i="1"/>
  <c r="J109" i="1"/>
  <c r="J104" i="6"/>
  <c r="M104" i="6" s="1"/>
  <c r="U104" i="6" s="1"/>
  <c r="V104" i="6" s="1"/>
  <c r="J103" i="1"/>
  <c r="J91" i="1"/>
  <c r="J99" i="1"/>
  <c r="H92" i="1"/>
  <c r="J100" i="1"/>
  <c r="J92" i="1"/>
  <c r="H97" i="1"/>
  <c r="J96" i="1"/>
  <c r="J93" i="1"/>
  <c r="J95" i="1"/>
  <c r="J98" i="1"/>
  <c r="J87" i="1"/>
  <c r="J83" i="6"/>
  <c r="H89" i="1"/>
  <c r="J84" i="1"/>
  <c r="J85" i="1"/>
  <c r="J75" i="1"/>
  <c r="J77" i="1"/>
  <c r="H79" i="1"/>
  <c r="J80" i="1"/>
  <c r="H67" i="1"/>
  <c r="H66" i="1"/>
  <c r="J62" i="1"/>
  <c r="H62" i="1"/>
  <c r="J63" i="6"/>
  <c r="H54" i="1"/>
  <c r="J55" i="1"/>
  <c r="J56" i="1"/>
  <c r="H52" i="1"/>
  <c r="J46" i="1"/>
  <c r="J47" i="1"/>
  <c r="H48" i="1"/>
  <c r="J44" i="1"/>
  <c r="J41" i="1"/>
  <c r="J38" i="1"/>
  <c r="H37" i="1"/>
  <c r="G212" i="6"/>
  <c r="I212" i="6"/>
  <c r="I291" i="6" s="1"/>
  <c r="H138" i="6"/>
  <c r="J29" i="1"/>
  <c r="H27" i="1"/>
  <c r="J13" i="1"/>
  <c r="H13" i="1"/>
  <c r="J182" i="5"/>
  <c r="H164" i="1"/>
  <c r="H129" i="1"/>
  <c r="H122" i="1"/>
  <c r="H118" i="1"/>
  <c r="H99" i="1"/>
  <c r="J66" i="5"/>
  <c r="J79" i="5"/>
  <c r="H47" i="1"/>
  <c r="H44" i="1"/>
  <c r="J144" i="5"/>
  <c r="H142" i="1"/>
  <c r="G153" i="1"/>
  <c r="J24" i="5"/>
  <c r="F289" i="1"/>
  <c r="J254" i="5"/>
  <c r="J262" i="5"/>
  <c r="J270" i="5"/>
  <c r="J278" i="5"/>
  <c r="J286" i="5"/>
  <c r="I289" i="1"/>
  <c r="H258" i="1"/>
  <c r="H266" i="1"/>
  <c r="H274" i="1"/>
  <c r="J222" i="5"/>
  <c r="J230" i="5"/>
  <c r="M230" i="5" s="1"/>
  <c r="J238" i="5"/>
  <c r="J246" i="5"/>
  <c r="J216" i="1"/>
  <c r="J231" i="5"/>
  <c r="J239" i="5"/>
  <c r="J247" i="5"/>
  <c r="J248" i="5"/>
  <c r="J220" i="5"/>
  <c r="J236" i="5"/>
  <c r="J244" i="5"/>
  <c r="J228" i="1"/>
  <c r="J229" i="5"/>
  <c r="J237" i="5"/>
  <c r="J245" i="5"/>
  <c r="H219" i="1"/>
  <c r="H227" i="1"/>
  <c r="H228" i="1"/>
  <c r="J183" i="5"/>
  <c r="J191" i="5"/>
  <c r="J199" i="5"/>
  <c r="J207" i="5"/>
  <c r="J184" i="5"/>
  <c r="J192" i="5"/>
  <c r="J200" i="5"/>
  <c r="J208" i="5"/>
  <c r="J186" i="5"/>
  <c r="J194" i="5"/>
  <c r="J202" i="5"/>
  <c r="J187" i="5"/>
  <c r="J195" i="5"/>
  <c r="J203" i="5"/>
  <c r="J174" i="5"/>
  <c r="H210" i="5"/>
  <c r="J175" i="5"/>
  <c r="M175" i="5" s="1"/>
  <c r="J172" i="5"/>
  <c r="J180" i="5"/>
  <c r="J173" i="5"/>
  <c r="J181" i="5"/>
  <c r="I210" i="1"/>
  <c r="J169" i="5"/>
  <c r="J170" i="5"/>
  <c r="F210" i="1"/>
  <c r="G210" i="1"/>
  <c r="H153" i="5"/>
  <c r="H148" i="1"/>
  <c r="H149" i="1"/>
  <c r="H145" i="1"/>
  <c r="J145" i="5"/>
  <c r="I153" i="1"/>
  <c r="I212" i="5"/>
  <c r="I291" i="5" s="1"/>
  <c r="J131" i="1"/>
  <c r="H124" i="1"/>
  <c r="J119" i="5"/>
  <c r="J116" i="5"/>
  <c r="H114" i="1"/>
  <c r="J115" i="1"/>
  <c r="H115" i="1"/>
  <c r="H117" i="1"/>
  <c r="H109" i="1"/>
  <c r="J108" i="1"/>
  <c r="H100" i="1"/>
  <c r="J102" i="1"/>
  <c r="H101" i="1"/>
  <c r="H90" i="1"/>
  <c r="H98" i="1"/>
  <c r="J86" i="5"/>
  <c r="J94" i="5"/>
  <c r="H91" i="1"/>
  <c r="J89" i="5"/>
  <c r="J97" i="5"/>
  <c r="J82" i="5"/>
  <c r="H80" i="1"/>
  <c r="J74" i="5"/>
  <c r="J76" i="1"/>
  <c r="J69" i="5"/>
  <c r="J71" i="5"/>
  <c r="H68" i="1"/>
  <c r="H70" i="1"/>
  <c r="J59" i="5"/>
  <c r="J60" i="5"/>
  <c r="J61" i="5"/>
  <c r="J52" i="5"/>
  <c r="H55" i="1"/>
  <c r="H138" i="5"/>
  <c r="H56" i="1"/>
  <c r="J48" i="5"/>
  <c r="I138" i="1"/>
  <c r="J50" i="5"/>
  <c r="H39" i="1"/>
  <c r="J37" i="1"/>
  <c r="G212" i="5"/>
  <c r="J36" i="5"/>
  <c r="M36" i="5" s="1"/>
  <c r="U36" i="5" s="1"/>
  <c r="V36" i="5" s="1"/>
  <c r="F212" i="5"/>
  <c r="F291" i="5" s="1"/>
  <c r="H41" i="1"/>
  <c r="J35" i="5"/>
  <c r="M35" i="5" s="1"/>
  <c r="U35" i="5" s="1"/>
  <c r="V35" i="5" s="1"/>
  <c r="J11" i="5"/>
  <c r="J22" i="5"/>
  <c r="F31" i="1"/>
  <c r="J27" i="5"/>
  <c r="H76" i="1"/>
  <c r="J39" i="4"/>
  <c r="G212" i="4"/>
  <c r="J67" i="4"/>
  <c r="F138" i="1"/>
  <c r="J240" i="4"/>
  <c r="G289" i="1"/>
  <c r="H289" i="4"/>
  <c r="J117" i="3"/>
  <c r="G138" i="1"/>
  <c r="G212" i="3"/>
  <c r="J132" i="2"/>
  <c r="H138" i="2"/>
  <c r="H111" i="1"/>
  <c r="J111" i="2"/>
  <c r="G31" i="1"/>
  <c r="J153" i="8"/>
  <c r="D312" i="11"/>
  <c r="I312" i="11" s="1"/>
  <c r="E312" i="11"/>
  <c r="P321" i="11"/>
  <c r="E321" i="11"/>
  <c r="D321" i="11"/>
  <c r="O321" i="11" s="1"/>
  <c r="E320" i="11"/>
  <c r="D320" i="11"/>
  <c r="K320" i="11" s="1"/>
  <c r="E319" i="11"/>
  <c r="D319" i="11"/>
  <c r="N319" i="11" s="1"/>
  <c r="E318" i="11"/>
  <c r="D318" i="11"/>
  <c r="F318" i="11" s="1"/>
  <c r="D230" i="11"/>
  <c r="N230" i="11" s="1"/>
  <c r="U118" i="3" l="1"/>
  <c r="N118" i="1"/>
  <c r="V121" i="8"/>
  <c r="U121" i="1" s="1"/>
  <c r="T121" i="1"/>
  <c r="V123" i="8"/>
  <c r="U123" i="1" s="1"/>
  <c r="T123" i="1"/>
  <c r="S119" i="1"/>
  <c r="Y119" i="8"/>
  <c r="T138" i="8"/>
  <c r="T212" i="8" s="1"/>
  <c r="T291" i="8" s="1"/>
  <c r="Q119" i="1"/>
  <c r="V131" i="8"/>
  <c r="U131" i="1" s="1"/>
  <c r="T131" i="1"/>
  <c r="V127" i="8"/>
  <c r="U127" i="1" s="1"/>
  <c r="T127" i="1"/>
  <c r="V133" i="8"/>
  <c r="U120" i="8"/>
  <c r="U138" i="8" s="1"/>
  <c r="N120" i="1"/>
  <c r="T120" i="8"/>
  <c r="S120" i="1" s="1"/>
  <c r="R120" i="8"/>
  <c r="Q120" i="1" s="1"/>
  <c r="V129" i="8"/>
  <c r="U129" i="1" s="1"/>
  <c r="T129" i="1"/>
  <c r="V135" i="8"/>
  <c r="U135" i="1" s="1"/>
  <c r="T135" i="1"/>
  <c r="V136" i="8"/>
  <c r="U136" i="1" s="1"/>
  <c r="T136" i="1"/>
  <c r="V134" i="8"/>
  <c r="U134" i="1" s="1"/>
  <c r="T134" i="1"/>
  <c r="T119" i="1"/>
  <c r="V119" i="8"/>
  <c r="V132" i="8"/>
  <c r="U132" i="1" s="1"/>
  <c r="T132" i="1"/>
  <c r="V122" i="8"/>
  <c r="U122" i="1" s="1"/>
  <c r="T122" i="1"/>
  <c r="V128" i="8"/>
  <c r="U128" i="1" s="1"/>
  <c r="T128" i="1"/>
  <c r="V124" i="8"/>
  <c r="U124" i="1" s="1"/>
  <c r="T124" i="1"/>
  <c r="V130" i="8"/>
  <c r="U130" i="1" s="1"/>
  <c r="T130" i="1"/>
  <c r="V126" i="8"/>
  <c r="U126" i="1" s="1"/>
  <c r="T126" i="1"/>
  <c r="V125" i="8"/>
  <c r="U125" i="1" s="1"/>
  <c r="T125" i="1"/>
  <c r="T284" i="1"/>
  <c r="V284" i="6"/>
  <c r="U284" i="1" s="1"/>
  <c r="N70" i="1"/>
  <c r="T70" i="7"/>
  <c r="R70" i="7"/>
  <c r="Q70" i="1" s="1"/>
  <c r="U69" i="7"/>
  <c r="N69" i="1"/>
  <c r="T69" i="7"/>
  <c r="R69" i="7"/>
  <c r="Q69" i="1" s="1"/>
  <c r="U71" i="7"/>
  <c r="N71" i="1"/>
  <c r="R71" i="7"/>
  <c r="Q71" i="1" s="1"/>
  <c r="T71" i="7"/>
  <c r="U67" i="7"/>
  <c r="N67" i="1"/>
  <c r="T67" i="7"/>
  <c r="R67" i="7"/>
  <c r="Q67" i="1" s="1"/>
  <c r="U63" i="7"/>
  <c r="N63" i="1"/>
  <c r="R63" i="7"/>
  <c r="Q63" i="1" s="1"/>
  <c r="T63" i="7"/>
  <c r="T62" i="1"/>
  <c r="V62" i="7"/>
  <c r="U62" i="1" s="1"/>
  <c r="N72" i="1"/>
  <c r="T72" i="7"/>
  <c r="R72" i="7"/>
  <c r="Q72" i="1" s="1"/>
  <c r="S73" i="1"/>
  <c r="Y73" i="7"/>
  <c r="S62" i="1"/>
  <c r="Y62" i="7"/>
  <c r="N68" i="1"/>
  <c r="T68" i="7"/>
  <c r="R68" i="7"/>
  <c r="Q68" i="1" s="1"/>
  <c r="N64" i="1"/>
  <c r="T64" i="7"/>
  <c r="R64" i="7"/>
  <c r="Q64" i="1" s="1"/>
  <c r="Q62" i="1"/>
  <c r="N65" i="1"/>
  <c r="R65" i="7"/>
  <c r="Q65" i="1" s="1"/>
  <c r="T65" i="7"/>
  <c r="T73" i="1"/>
  <c r="V73" i="7"/>
  <c r="U73" i="1" s="1"/>
  <c r="U66" i="7"/>
  <c r="N66" i="1"/>
  <c r="R66" i="7"/>
  <c r="Q66" i="1" s="1"/>
  <c r="T66" i="7"/>
  <c r="U144" i="7"/>
  <c r="N144" i="1"/>
  <c r="T144" i="7"/>
  <c r="R144" i="7"/>
  <c r="Q144" i="1" s="1"/>
  <c r="U143" i="7"/>
  <c r="V143" i="7" s="1"/>
  <c r="T143" i="7"/>
  <c r="Y143" i="7" s="1"/>
  <c r="R143" i="7"/>
  <c r="N142" i="1"/>
  <c r="T142" i="7"/>
  <c r="R142" i="7"/>
  <c r="Q142" i="1" s="1"/>
  <c r="T145" i="1"/>
  <c r="V145" i="7"/>
  <c r="U145" i="1" s="1"/>
  <c r="S145" i="1"/>
  <c r="H57" i="17" s="1"/>
  <c r="Y145" i="7"/>
  <c r="K318" i="11"/>
  <c r="U281" i="8"/>
  <c r="O289" i="8"/>
  <c r="U101" i="8"/>
  <c r="U62" i="8"/>
  <c r="U151" i="7"/>
  <c r="U148" i="7"/>
  <c r="U142" i="7"/>
  <c r="T142" i="1" s="1"/>
  <c r="U127" i="7"/>
  <c r="U129" i="7"/>
  <c r="U121" i="7"/>
  <c r="U117" i="7"/>
  <c r="U112" i="7"/>
  <c r="U123" i="7"/>
  <c r="U126" i="7"/>
  <c r="U114" i="7"/>
  <c r="U113" i="7"/>
  <c r="U134" i="7"/>
  <c r="V134" i="7" s="1"/>
  <c r="U124" i="7"/>
  <c r="U125" i="7"/>
  <c r="U135" i="7"/>
  <c r="V135" i="7" s="1"/>
  <c r="U115" i="7"/>
  <c r="U118" i="7"/>
  <c r="U108" i="7"/>
  <c r="U102" i="7"/>
  <c r="U105" i="7"/>
  <c r="U109" i="7"/>
  <c r="U103" i="7"/>
  <c r="U107" i="7"/>
  <c r="U95" i="7"/>
  <c r="U96" i="7"/>
  <c r="U98" i="7"/>
  <c r="U99" i="7"/>
  <c r="U100" i="7"/>
  <c r="U84" i="7"/>
  <c r="U87" i="7"/>
  <c r="U85" i="7"/>
  <c r="U76" i="7"/>
  <c r="U77" i="7"/>
  <c r="U81" i="7"/>
  <c r="U78" i="7"/>
  <c r="U91" i="7"/>
  <c r="U92" i="7"/>
  <c r="U80" i="7"/>
  <c r="U93" i="7"/>
  <c r="U75" i="7"/>
  <c r="U90" i="7"/>
  <c r="U72" i="7"/>
  <c r="T72" i="1" s="1"/>
  <c r="U64" i="7"/>
  <c r="T64" i="1" s="1"/>
  <c r="U70" i="7"/>
  <c r="T70" i="1" s="1"/>
  <c r="U68" i="7"/>
  <c r="T68" i="1" s="1"/>
  <c r="U65" i="7"/>
  <c r="T65" i="1" s="1"/>
  <c r="U38" i="7"/>
  <c r="U42" i="7"/>
  <c r="U37" i="7"/>
  <c r="U55" i="7"/>
  <c r="U54" i="7"/>
  <c r="U47" i="7"/>
  <c r="U45" i="7"/>
  <c r="U56" i="7"/>
  <c r="U44" i="7"/>
  <c r="U49" i="7"/>
  <c r="U35" i="7"/>
  <c r="U43" i="7"/>
  <c r="U41" i="7"/>
  <c r="U46" i="7"/>
  <c r="U29" i="7"/>
  <c r="P143" i="1"/>
  <c r="P153" i="1" s="1"/>
  <c r="V143" i="5"/>
  <c r="J275" i="1"/>
  <c r="M275" i="8"/>
  <c r="M36" i="1"/>
  <c r="M138" i="8"/>
  <c r="U13" i="7"/>
  <c r="J225" i="1"/>
  <c r="J57" i="1"/>
  <c r="M57" i="6"/>
  <c r="J106" i="1"/>
  <c r="M106" i="6"/>
  <c r="J65" i="1"/>
  <c r="J79" i="1"/>
  <c r="M79" i="5"/>
  <c r="J66" i="1"/>
  <c r="M66" i="5"/>
  <c r="J24" i="1"/>
  <c r="M24" i="5"/>
  <c r="V34" i="5"/>
  <c r="J144" i="1"/>
  <c r="M144" i="5"/>
  <c r="J182" i="1"/>
  <c r="M182" i="5"/>
  <c r="M182" i="1" s="1"/>
  <c r="J67" i="1"/>
  <c r="M67" i="4"/>
  <c r="V34" i="4"/>
  <c r="V73" i="4"/>
  <c r="U18" i="4"/>
  <c r="J39" i="1"/>
  <c r="M39" i="4"/>
  <c r="J240" i="1"/>
  <c r="M240" i="4"/>
  <c r="V24" i="3"/>
  <c r="V17" i="3"/>
  <c r="J117" i="1"/>
  <c r="M117" i="3"/>
  <c r="M117" i="1" s="1"/>
  <c r="V141" i="3"/>
  <c r="U153" i="3"/>
  <c r="V30" i="3"/>
  <c r="J210" i="2"/>
  <c r="M165" i="1"/>
  <c r="J165" i="1"/>
  <c r="J111" i="1"/>
  <c r="M111" i="2"/>
  <c r="J132" i="1"/>
  <c r="M132" i="2"/>
  <c r="J210" i="3"/>
  <c r="M161" i="3"/>
  <c r="J289" i="2"/>
  <c r="M217" i="2"/>
  <c r="J153" i="2"/>
  <c r="M142" i="2"/>
  <c r="O26" i="3"/>
  <c r="U26" i="3" s="1"/>
  <c r="O26" i="4"/>
  <c r="U26" i="4" s="1"/>
  <c r="V26" i="4" s="1"/>
  <c r="J153" i="4"/>
  <c r="M143" i="4"/>
  <c r="M143" i="1" s="1"/>
  <c r="J27" i="1"/>
  <c r="M27" i="5"/>
  <c r="J22" i="1"/>
  <c r="M22" i="5"/>
  <c r="M11" i="5"/>
  <c r="J48" i="1"/>
  <c r="M48" i="5"/>
  <c r="J52" i="1"/>
  <c r="M52" i="5"/>
  <c r="J50" i="1"/>
  <c r="M50" i="5"/>
  <c r="J61" i="1"/>
  <c r="M61" i="5"/>
  <c r="J60" i="1"/>
  <c r="M60" i="5"/>
  <c r="J59" i="1"/>
  <c r="M59" i="5"/>
  <c r="J71" i="1"/>
  <c r="M71" i="5"/>
  <c r="J69" i="1"/>
  <c r="M69" i="5"/>
  <c r="J74" i="1"/>
  <c r="M74" i="5"/>
  <c r="J82" i="1"/>
  <c r="M82" i="5"/>
  <c r="J89" i="1"/>
  <c r="M89" i="5"/>
  <c r="J94" i="1"/>
  <c r="M94" i="5"/>
  <c r="J86" i="1"/>
  <c r="M86" i="5"/>
  <c r="J97" i="1"/>
  <c r="M97" i="5"/>
  <c r="J116" i="1"/>
  <c r="M116" i="5"/>
  <c r="J119" i="1"/>
  <c r="M119" i="5"/>
  <c r="J145" i="1"/>
  <c r="M145" i="5"/>
  <c r="J174" i="1"/>
  <c r="M174" i="5"/>
  <c r="M174" i="1" s="1"/>
  <c r="J181" i="1"/>
  <c r="M181" i="5"/>
  <c r="M181" i="1" s="1"/>
  <c r="J172" i="1"/>
  <c r="M172" i="5"/>
  <c r="M172" i="1" s="1"/>
  <c r="J173" i="1"/>
  <c r="M173" i="5"/>
  <c r="M173" i="1" s="1"/>
  <c r="J180" i="1"/>
  <c r="M180" i="5"/>
  <c r="M180" i="1" s="1"/>
  <c r="J170" i="1"/>
  <c r="M170" i="5"/>
  <c r="M170" i="1" s="1"/>
  <c r="J169" i="1"/>
  <c r="M169" i="5"/>
  <c r="M169" i="1" s="1"/>
  <c r="J192" i="1"/>
  <c r="M192" i="5"/>
  <c r="M192" i="1" s="1"/>
  <c r="J195" i="1"/>
  <c r="M195" i="5"/>
  <c r="M195" i="1" s="1"/>
  <c r="J184" i="1"/>
  <c r="M184" i="5"/>
  <c r="M184" i="1" s="1"/>
  <c r="J187" i="1"/>
  <c r="M187" i="5"/>
  <c r="M187" i="1" s="1"/>
  <c r="J207" i="1"/>
  <c r="M207" i="5"/>
  <c r="M207" i="1" s="1"/>
  <c r="J202" i="1"/>
  <c r="M202" i="5"/>
  <c r="M202" i="1" s="1"/>
  <c r="J199" i="1"/>
  <c r="M199" i="5"/>
  <c r="M199" i="1" s="1"/>
  <c r="J203" i="1"/>
  <c r="M203" i="5"/>
  <c r="M203" i="1" s="1"/>
  <c r="J191" i="1"/>
  <c r="M191" i="5"/>
  <c r="M191" i="1" s="1"/>
  <c r="J183" i="1"/>
  <c r="M183" i="5"/>
  <c r="J208" i="1"/>
  <c r="M208" i="5"/>
  <c r="M208" i="1" s="1"/>
  <c r="J194" i="1"/>
  <c r="M194" i="5"/>
  <c r="M194" i="1" s="1"/>
  <c r="J186" i="1"/>
  <c r="M186" i="5"/>
  <c r="M186" i="1" s="1"/>
  <c r="J200" i="1"/>
  <c r="M200" i="5"/>
  <c r="M200" i="1" s="1"/>
  <c r="J237" i="1"/>
  <c r="M237" i="5"/>
  <c r="M237" i="1" s="1"/>
  <c r="J239" i="1"/>
  <c r="M239" i="5"/>
  <c r="M239" i="1" s="1"/>
  <c r="J229" i="1"/>
  <c r="M229" i="5"/>
  <c r="M229" i="1" s="1"/>
  <c r="J231" i="1"/>
  <c r="M231" i="5"/>
  <c r="M231" i="1" s="1"/>
  <c r="J247" i="1"/>
  <c r="M247" i="5"/>
  <c r="M247" i="1" s="1"/>
  <c r="J246" i="1"/>
  <c r="M246" i="5"/>
  <c r="M246" i="1" s="1"/>
  <c r="J248" i="1"/>
  <c r="M248" i="5"/>
  <c r="M248" i="1" s="1"/>
  <c r="J236" i="1"/>
  <c r="M236" i="5"/>
  <c r="M236" i="1" s="1"/>
  <c r="J222" i="1"/>
  <c r="M222" i="5"/>
  <c r="M222" i="1" s="1"/>
  <c r="J245" i="1"/>
  <c r="M245" i="5"/>
  <c r="M245" i="1" s="1"/>
  <c r="J244" i="1"/>
  <c r="M244" i="5"/>
  <c r="M244" i="1" s="1"/>
  <c r="J238" i="1"/>
  <c r="M238" i="5"/>
  <c r="M238" i="1" s="1"/>
  <c r="J220" i="1"/>
  <c r="M220" i="5"/>
  <c r="M220" i="1" s="1"/>
  <c r="J254" i="1"/>
  <c r="M254" i="5"/>
  <c r="J262" i="1"/>
  <c r="M262" i="5"/>
  <c r="M262" i="1" s="1"/>
  <c r="J286" i="1"/>
  <c r="M286" i="5"/>
  <c r="M286" i="1" s="1"/>
  <c r="J278" i="1"/>
  <c r="M278" i="5"/>
  <c r="M278" i="1" s="1"/>
  <c r="J270" i="1"/>
  <c r="M270" i="5"/>
  <c r="M270" i="1" s="1"/>
  <c r="O26" i="6"/>
  <c r="U26" i="6" s="1"/>
  <c r="V26" i="6" s="1"/>
  <c r="J63" i="1"/>
  <c r="M63" i="6"/>
  <c r="J83" i="1"/>
  <c r="M83" i="6"/>
  <c r="J104" i="1"/>
  <c r="M104" i="1"/>
  <c r="J136" i="1"/>
  <c r="M136" i="6"/>
  <c r="J128" i="1"/>
  <c r="M128" i="6"/>
  <c r="J130" i="1"/>
  <c r="M130" i="6"/>
  <c r="J147" i="1"/>
  <c r="M147" i="6"/>
  <c r="M153" i="6" s="1"/>
  <c r="J179" i="1"/>
  <c r="J178" i="1"/>
  <c r="M178" i="6"/>
  <c r="M178" i="1" s="1"/>
  <c r="J193" i="1"/>
  <c r="M193" i="6"/>
  <c r="M193" i="1" s="1"/>
  <c r="J176" i="1"/>
  <c r="M176" i="6"/>
  <c r="M176" i="1" s="1"/>
  <c r="J168" i="1"/>
  <c r="M168" i="6"/>
  <c r="M168" i="1" s="1"/>
  <c r="M201" i="1"/>
  <c r="J201" i="1"/>
  <c r="J224" i="1"/>
  <c r="M224" i="6"/>
  <c r="M224" i="1" s="1"/>
  <c r="J232" i="1"/>
  <c r="M232" i="6"/>
  <c r="M232" i="1" s="1"/>
  <c r="J242" i="1"/>
  <c r="M242" i="6"/>
  <c r="M242" i="1" s="1"/>
  <c r="J241" i="1"/>
  <c r="M241" i="6"/>
  <c r="M241" i="1" s="1"/>
  <c r="J257" i="1"/>
  <c r="M257" i="6"/>
  <c r="M257" i="1" s="1"/>
  <c r="J256" i="1"/>
  <c r="M256" i="6"/>
  <c r="M256" i="1" s="1"/>
  <c r="J261" i="1"/>
  <c r="M261" i="6"/>
  <c r="M261" i="1" s="1"/>
  <c r="J260" i="1"/>
  <c r="M260" i="6"/>
  <c r="M260" i="1" s="1"/>
  <c r="J273" i="1"/>
  <c r="M273" i="6"/>
  <c r="M273" i="1" s="1"/>
  <c r="J272" i="1"/>
  <c r="M272" i="6"/>
  <c r="M272" i="1" s="1"/>
  <c r="J285" i="1"/>
  <c r="M285" i="6"/>
  <c r="O26" i="8"/>
  <c r="U26" i="8" s="1"/>
  <c r="V26" i="8" s="1"/>
  <c r="M58" i="1"/>
  <c r="J269" i="1"/>
  <c r="M269" i="8"/>
  <c r="M269" i="1" s="1"/>
  <c r="J280" i="1"/>
  <c r="M280" i="8"/>
  <c r="J26" i="1"/>
  <c r="M26" i="7"/>
  <c r="J28" i="1"/>
  <c r="O28" i="7"/>
  <c r="J51" i="1"/>
  <c r="M51" i="7"/>
  <c r="J40" i="1"/>
  <c r="M40" i="7"/>
  <c r="J150" i="1"/>
  <c r="M150" i="7"/>
  <c r="J189" i="1"/>
  <c r="M189" i="7"/>
  <c r="M189" i="1" s="1"/>
  <c r="J197" i="1"/>
  <c r="M197" i="7"/>
  <c r="J198" i="1"/>
  <c r="M198" i="7"/>
  <c r="M198" i="1" s="1"/>
  <c r="J210" i="7"/>
  <c r="J277" i="1"/>
  <c r="M277" i="7"/>
  <c r="M277" i="1" s="1"/>
  <c r="J268" i="1"/>
  <c r="M268" i="7"/>
  <c r="M268" i="1" s="1"/>
  <c r="J264" i="1"/>
  <c r="M264" i="7"/>
  <c r="M264" i="1" s="1"/>
  <c r="J289" i="4"/>
  <c r="H177" i="1"/>
  <c r="J177" i="1"/>
  <c r="H210" i="7"/>
  <c r="J143" i="1"/>
  <c r="G291" i="3"/>
  <c r="J36" i="1"/>
  <c r="G291" i="6"/>
  <c r="J138" i="7"/>
  <c r="J138" i="8"/>
  <c r="J142" i="1"/>
  <c r="G291" i="5"/>
  <c r="G291" i="7"/>
  <c r="G291" i="4"/>
  <c r="J210" i="6"/>
  <c r="G291" i="8"/>
  <c r="G291" i="2"/>
  <c r="J153" i="6"/>
  <c r="J153" i="5"/>
  <c r="M318" i="11"/>
  <c r="N318" i="11"/>
  <c r="H318" i="11"/>
  <c r="L318" i="11" s="1"/>
  <c r="K321" i="11"/>
  <c r="K312" i="11"/>
  <c r="I230" i="11"/>
  <c r="M321" i="11"/>
  <c r="M312" i="11"/>
  <c r="N321" i="11"/>
  <c r="P312" i="11"/>
  <c r="F321" i="11"/>
  <c r="F312" i="11"/>
  <c r="H312" i="11"/>
  <c r="H321" i="11"/>
  <c r="J217" i="1"/>
  <c r="J161" i="1"/>
  <c r="J58" i="1"/>
  <c r="J138" i="6"/>
  <c r="J210" i="5"/>
  <c r="J138" i="5"/>
  <c r="F212" i="1"/>
  <c r="F291" i="1" s="1"/>
  <c r="F299" i="1" s="1"/>
  <c r="G212" i="1"/>
  <c r="G291" i="1" s="1"/>
  <c r="G299" i="1" s="1"/>
  <c r="J138" i="2"/>
  <c r="N312" i="11"/>
  <c r="O312" i="11"/>
  <c r="O319" i="11"/>
  <c r="P319" i="11"/>
  <c r="M320" i="11"/>
  <c r="F319" i="11"/>
  <c r="N320" i="11"/>
  <c r="O320" i="11"/>
  <c r="K319" i="11"/>
  <c r="F320" i="11"/>
  <c r="P318" i="11"/>
  <c r="M319" i="11"/>
  <c r="H320" i="11"/>
  <c r="H319" i="11"/>
  <c r="P320" i="11"/>
  <c r="O318" i="11"/>
  <c r="O230" i="11"/>
  <c r="E230" i="11"/>
  <c r="P230" i="11"/>
  <c r="F230" i="11"/>
  <c r="H230" i="11"/>
  <c r="K230" i="11"/>
  <c r="M230" i="11"/>
  <c r="D196" i="11"/>
  <c r="K196" i="11" s="1"/>
  <c r="V118" i="3" l="1"/>
  <c r="F86" i="23"/>
  <c r="T118" i="1"/>
  <c r="U119" i="1"/>
  <c r="V120" i="8"/>
  <c r="U120" i="1" s="1"/>
  <c r="T120" i="1"/>
  <c r="R138" i="8"/>
  <c r="R212" i="8" s="1"/>
  <c r="R291" i="8" s="1"/>
  <c r="P212" i="1"/>
  <c r="P291" i="1" s="1"/>
  <c r="S65" i="1"/>
  <c r="Y65" i="7"/>
  <c r="V63" i="7"/>
  <c r="R138" i="7"/>
  <c r="T138" i="7"/>
  <c r="Q138" i="1"/>
  <c r="V67" i="7"/>
  <c r="U67" i="1" s="1"/>
  <c r="T67" i="1"/>
  <c r="V69" i="7"/>
  <c r="U69" i="1" s="1"/>
  <c r="T69" i="1"/>
  <c r="V71" i="7"/>
  <c r="U71" i="1" s="1"/>
  <c r="T71" i="1"/>
  <c r="S68" i="1"/>
  <c r="Y68" i="7"/>
  <c r="S72" i="1"/>
  <c r="Y72" i="7"/>
  <c r="S66" i="1"/>
  <c r="Y66" i="7"/>
  <c r="S69" i="1"/>
  <c r="Y69" i="7"/>
  <c r="S71" i="1"/>
  <c r="Y71" i="7"/>
  <c r="S64" i="1"/>
  <c r="Y64" i="7"/>
  <c r="S70" i="1"/>
  <c r="Y70" i="7"/>
  <c r="S67" i="1"/>
  <c r="Y67" i="7"/>
  <c r="V66" i="7"/>
  <c r="U66" i="1" s="1"/>
  <c r="T66" i="1"/>
  <c r="S63" i="1"/>
  <c r="Y63" i="7"/>
  <c r="S144" i="1"/>
  <c r="Y144" i="7"/>
  <c r="S142" i="1"/>
  <c r="H56" i="17" s="1"/>
  <c r="Y142" i="7"/>
  <c r="V144" i="7"/>
  <c r="U144" i="1" s="1"/>
  <c r="T144" i="1"/>
  <c r="L319" i="11"/>
  <c r="V281" i="8"/>
  <c r="U289" i="8"/>
  <c r="V101" i="8"/>
  <c r="V62" i="8"/>
  <c r="V151" i="7"/>
  <c r="V148" i="7"/>
  <c r="V142" i="7"/>
  <c r="U142" i="1" s="1"/>
  <c r="V117" i="7"/>
  <c r="V121" i="7"/>
  <c r="V129" i="7"/>
  <c r="V124" i="7"/>
  <c r="V113" i="7"/>
  <c r="V126" i="7"/>
  <c r="V118" i="7"/>
  <c r="V125" i="7"/>
  <c r="V127" i="7"/>
  <c r="V115" i="7"/>
  <c r="V112" i="7"/>
  <c r="V114" i="7"/>
  <c r="V123" i="7"/>
  <c r="V103" i="7"/>
  <c r="V102" i="7"/>
  <c r="V109" i="7"/>
  <c r="V107" i="7"/>
  <c r="V105" i="7"/>
  <c r="V108" i="7"/>
  <c r="V100" i="7"/>
  <c r="V98" i="7"/>
  <c r="V99" i="7"/>
  <c r="V95" i="7"/>
  <c r="V96" i="7"/>
  <c r="V80" i="7"/>
  <c r="V78" i="7"/>
  <c r="V84" i="7"/>
  <c r="V75" i="7"/>
  <c r="V85" i="7"/>
  <c r="V81" i="7"/>
  <c r="V93" i="7"/>
  <c r="V87" i="7"/>
  <c r="V90" i="7"/>
  <c r="V92" i="7"/>
  <c r="V91" i="7"/>
  <c r="V77" i="7"/>
  <c r="V76" i="7"/>
  <c r="V65" i="7"/>
  <c r="U65" i="1" s="1"/>
  <c r="V64" i="7"/>
  <c r="U64" i="1" s="1"/>
  <c r="V68" i="7"/>
  <c r="U68" i="1" s="1"/>
  <c r="V72" i="7"/>
  <c r="U72" i="1" s="1"/>
  <c r="V70" i="7"/>
  <c r="U70" i="1" s="1"/>
  <c r="V41" i="7"/>
  <c r="V54" i="7"/>
  <c r="V44" i="7"/>
  <c r="V37" i="7"/>
  <c r="V56" i="7"/>
  <c r="V42" i="7"/>
  <c r="V43" i="7"/>
  <c r="V55" i="7"/>
  <c r="V35" i="7"/>
  <c r="V47" i="7"/>
  <c r="V46" i="7"/>
  <c r="V45" i="7"/>
  <c r="V38" i="7"/>
  <c r="V49" i="7"/>
  <c r="U28" i="7"/>
  <c r="V29" i="7"/>
  <c r="M210" i="6"/>
  <c r="Q143" i="1"/>
  <c r="V26" i="3"/>
  <c r="O275" i="8"/>
  <c r="M275" i="1"/>
  <c r="V13" i="7"/>
  <c r="M106" i="1"/>
  <c r="M57" i="1"/>
  <c r="M144" i="1"/>
  <c r="M66" i="1"/>
  <c r="M79" i="1"/>
  <c r="V18" i="4"/>
  <c r="O39" i="4"/>
  <c r="M39" i="1"/>
  <c r="O67" i="4"/>
  <c r="M67" i="1"/>
  <c r="M289" i="4"/>
  <c r="M240" i="1"/>
  <c r="V153" i="3"/>
  <c r="O111" i="2"/>
  <c r="M111" i="1"/>
  <c r="M138" i="2"/>
  <c r="O132" i="2"/>
  <c r="M132" i="1"/>
  <c r="M161" i="1"/>
  <c r="M210" i="3"/>
  <c r="M289" i="2"/>
  <c r="M217" i="1"/>
  <c r="M153" i="2"/>
  <c r="M142" i="1"/>
  <c r="O143" i="4"/>
  <c r="M153" i="4"/>
  <c r="O27" i="5"/>
  <c r="O22" i="5"/>
  <c r="O11" i="5"/>
  <c r="U11" i="5" s="1"/>
  <c r="V11" i="5" s="1"/>
  <c r="M50" i="1"/>
  <c r="M52" i="1"/>
  <c r="M48" i="1"/>
  <c r="M60" i="1"/>
  <c r="M61" i="1"/>
  <c r="M59" i="1"/>
  <c r="M69" i="1"/>
  <c r="M71" i="1"/>
  <c r="M74" i="1"/>
  <c r="M82" i="1"/>
  <c r="M94" i="1"/>
  <c r="M86" i="1"/>
  <c r="M97" i="1"/>
  <c r="M89" i="1"/>
  <c r="M116" i="1"/>
  <c r="U119" i="5"/>
  <c r="M138" i="5"/>
  <c r="M119" i="1"/>
  <c r="M153" i="5"/>
  <c r="U145" i="5"/>
  <c r="M145" i="1"/>
  <c r="M210" i="5"/>
  <c r="M183" i="1"/>
  <c r="M254" i="1"/>
  <c r="M63" i="1"/>
  <c r="M83" i="1"/>
  <c r="M130" i="1"/>
  <c r="U128" i="6"/>
  <c r="M128" i="1"/>
  <c r="M138" i="6"/>
  <c r="M136" i="1"/>
  <c r="O147" i="6"/>
  <c r="M147" i="1"/>
  <c r="M285" i="1"/>
  <c r="M280" i="1"/>
  <c r="O26" i="7"/>
  <c r="U26" i="7" s="1"/>
  <c r="V26" i="7" s="1"/>
  <c r="M51" i="1"/>
  <c r="O51" i="7"/>
  <c r="M40" i="1"/>
  <c r="O40" i="7"/>
  <c r="M138" i="7"/>
  <c r="M150" i="1"/>
  <c r="O150" i="7"/>
  <c r="M197" i="1"/>
  <c r="M210" i="7"/>
  <c r="L312" i="11"/>
  <c r="Q312" i="11" s="1"/>
  <c r="Q319" i="11"/>
  <c r="L321" i="11"/>
  <c r="Q321" i="11" s="1"/>
  <c r="M196" i="11"/>
  <c r="N196" i="11"/>
  <c r="Q318" i="11"/>
  <c r="L320" i="11"/>
  <c r="Q320" i="11" s="1"/>
  <c r="L230" i="11"/>
  <c r="Q230" i="11" s="1"/>
  <c r="O196" i="11"/>
  <c r="E196" i="11"/>
  <c r="P196" i="11"/>
  <c r="F196" i="11"/>
  <c r="H196" i="11"/>
  <c r="G86" i="23" l="1"/>
  <c r="U118" i="1"/>
  <c r="V138" i="8"/>
  <c r="S138" i="1"/>
  <c r="W138" i="1" s="1"/>
  <c r="T22" i="5"/>
  <c r="Y22" i="5" s="1"/>
  <c r="R22" i="5"/>
  <c r="V289" i="8"/>
  <c r="U150" i="7"/>
  <c r="U40" i="7"/>
  <c r="O138" i="7"/>
  <c r="U51" i="7"/>
  <c r="V28" i="7"/>
  <c r="U136" i="6"/>
  <c r="V136" i="6" s="1"/>
  <c r="V128" i="6"/>
  <c r="U130" i="6"/>
  <c r="U83" i="6"/>
  <c r="U63" i="6"/>
  <c r="T63" i="1" s="1"/>
  <c r="U144" i="5"/>
  <c r="O153" i="5"/>
  <c r="V145" i="5"/>
  <c r="U66" i="5"/>
  <c r="V119" i="5"/>
  <c r="U86" i="5"/>
  <c r="U71" i="5"/>
  <c r="U60" i="5"/>
  <c r="U22" i="5"/>
  <c r="U116" i="5"/>
  <c r="U94" i="5"/>
  <c r="U69" i="5"/>
  <c r="U48" i="5"/>
  <c r="O138" i="5"/>
  <c r="U24" i="5"/>
  <c r="U27" i="5"/>
  <c r="U79" i="5"/>
  <c r="U89" i="5"/>
  <c r="U82" i="5"/>
  <c r="U59" i="5"/>
  <c r="U52" i="5"/>
  <c r="U97" i="5"/>
  <c r="U74" i="5"/>
  <c r="U61" i="5"/>
  <c r="U50" i="5"/>
  <c r="U67" i="4"/>
  <c r="O138" i="2"/>
  <c r="O143" i="1"/>
  <c r="O153" i="1" s="1"/>
  <c r="O212" i="1" s="1"/>
  <c r="O291" i="1" s="1"/>
  <c r="O153" i="4"/>
  <c r="L196" i="11"/>
  <c r="Q196" i="11" s="1"/>
  <c r="C9" i="12" l="1"/>
  <c r="U138" i="6"/>
  <c r="V150" i="7"/>
  <c r="V51" i="7"/>
  <c r="V40" i="7"/>
  <c r="U138" i="7"/>
  <c r="V130" i="6"/>
  <c r="V83" i="6"/>
  <c r="V63" i="6"/>
  <c r="U63" i="1" s="1"/>
  <c r="V144" i="5"/>
  <c r="U153" i="5"/>
  <c r="V94" i="5"/>
  <c r="V71" i="5"/>
  <c r="V74" i="5"/>
  <c r="V24" i="5"/>
  <c r="V116" i="5"/>
  <c r="V86" i="5"/>
  <c r="V97" i="5"/>
  <c r="V89" i="5"/>
  <c r="V79" i="5"/>
  <c r="V69" i="5"/>
  <c r="V60" i="5"/>
  <c r="V82" i="5"/>
  <c r="V48" i="5"/>
  <c r="U138" i="5"/>
  <c r="V22" i="5"/>
  <c r="V50" i="5"/>
  <c r="V52" i="5"/>
  <c r="V61" i="5"/>
  <c r="V59" i="5"/>
  <c r="V27" i="5"/>
  <c r="V66" i="5"/>
  <c r="V67" i="4"/>
  <c r="U138" i="2"/>
  <c r="L249" i="8"/>
  <c r="K249" i="8"/>
  <c r="E249" i="8"/>
  <c r="H249" i="8" s="1"/>
  <c r="F18" i="16"/>
  <c r="F16" i="16"/>
  <c r="C16" i="16"/>
  <c r="I19" i="16"/>
  <c r="F20" i="16"/>
  <c r="F14" i="16"/>
  <c r="F12" i="16"/>
  <c r="F10" i="16"/>
  <c r="F8" i="16"/>
  <c r="G8" i="16"/>
  <c r="V138" i="6" l="1"/>
  <c r="V138" i="7"/>
  <c r="V153" i="5"/>
  <c r="V138" i="5"/>
  <c r="V138" i="2"/>
  <c r="J249" i="8"/>
  <c r="H249" i="1"/>
  <c r="K19" i="19"/>
  <c r="K163" i="7"/>
  <c r="L163" i="7" s="1"/>
  <c r="J249" i="1" l="1"/>
  <c r="M249" i="8"/>
  <c r="M249" i="1" s="1"/>
  <c r="E93" i="11"/>
  <c r="D93" i="11"/>
  <c r="N93" i="11" s="1"/>
  <c r="E92" i="11"/>
  <c r="D92" i="11"/>
  <c r="O92" i="11" s="1"/>
  <c r="E91" i="11"/>
  <c r="D91" i="11"/>
  <c r="H91" i="11" s="1"/>
  <c r="E90" i="11"/>
  <c r="D90" i="11"/>
  <c r="F90" i="11" s="1"/>
  <c r="E194" i="11"/>
  <c r="D194" i="11"/>
  <c r="M194" i="11" s="1"/>
  <c r="D184" i="11"/>
  <c r="P184" i="11" s="1"/>
  <c r="D193" i="11"/>
  <c r="F193" i="11" s="1"/>
  <c r="N194" i="11" l="1"/>
  <c r="M91" i="11"/>
  <c r="H92" i="11"/>
  <c r="K92" i="11"/>
  <c r="K91" i="11"/>
  <c r="M92" i="11"/>
  <c r="N90" i="11"/>
  <c r="F92" i="11"/>
  <c r="N92" i="11"/>
  <c r="N91" i="11"/>
  <c r="P92" i="11"/>
  <c r="M93" i="11"/>
  <c r="O90" i="11"/>
  <c r="P90" i="11"/>
  <c r="O93" i="11"/>
  <c r="P93" i="11"/>
  <c r="H90" i="11"/>
  <c r="O91" i="11"/>
  <c r="F93" i="11"/>
  <c r="K90" i="11"/>
  <c r="P91" i="11"/>
  <c r="H93" i="11"/>
  <c r="F91" i="11"/>
  <c r="K93" i="11"/>
  <c r="M90" i="11"/>
  <c r="O194" i="11"/>
  <c r="P194" i="11"/>
  <c r="F194" i="11"/>
  <c r="H194" i="11"/>
  <c r="K194" i="11"/>
  <c r="F184" i="11"/>
  <c r="H184" i="11"/>
  <c r="K184" i="11"/>
  <c r="M184" i="11"/>
  <c r="N184" i="11"/>
  <c r="O184" i="11"/>
  <c r="E184" i="11"/>
  <c r="H193" i="11"/>
  <c r="I193" i="11"/>
  <c r="K193" i="11"/>
  <c r="M193" i="11"/>
  <c r="N193" i="11"/>
  <c r="O193" i="11"/>
  <c r="P193" i="11"/>
  <c r="E193" i="11"/>
  <c r="E350" i="11"/>
  <c r="D350" i="11"/>
  <c r="K350" i="11" s="1"/>
  <c r="D226" i="11"/>
  <c r="H226" i="11" s="1"/>
  <c r="D225" i="11"/>
  <c r="N225" i="11" s="1"/>
  <c r="P191" i="11"/>
  <c r="O191" i="11"/>
  <c r="N191" i="11"/>
  <c r="M191" i="11"/>
  <c r="P190" i="11"/>
  <c r="O190" i="11"/>
  <c r="N190" i="11"/>
  <c r="M190" i="11"/>
  <c r="K191" i="11"/>
  <c r="H191" i="11"/>
  <c r="F191" i="11"/>
  <c r="E191" i="11"/>
  <c r="K190" i="11"/>
  <c r="H190" i="11"/>
  <c r="F190" i="11"/>
  <c r="E190" i="11"/>
  <c r="D185" i="11"/>
  <c r="M185" i="11" s="1"/>
  <c r="D180" i="11"/>
  <c r="K180" i="11" s="1"/>
  <c r="D179" i="11"/>
  <c r="E179" i="11" s="1"/>
  <c r="D178" i="11"/>
  <c r="F178" i="11" s="1"/>
  <c r="D177" i="11"/>
  <c r="H177" i="11" s="1"/>
  <c r="D162" i="11"/>
  <c r="K162" i="11" s="1"/>
  <c r="D161" i="11"/>
  <c r="K161" i="11" s="1"/>
  <c r="D160" i="11"/>
  <c r="F160" i="11" s="1"/>
  <c r="D159" i="11"/>
  <c r="K159" i="11" s="1"/>
  <c r="O114" i="11"/>
  <c r="E114" i="11"/>
  <c r="D114" i="11"/>
  <c r="K114" i="11" s="1"/>
  <c r="D33" i="11"/>
  <c r="F33" i="11" s="1"/>
  <c r="D31" i="11"/>
  <c r="I31" i="11" s="1"/>
  <c r="L91" i="11" l="1"/>
  <c r="Q91" i="11" s="1"/>
  <c r="L184" i="11"/>
  <c r="Q184" i="11" s="1"/>
  <c r="L194" i="11"/>
  <c r="Q194" i="11" s="1"/>
  <c r="L92" i="11"/>
  <c r="Q92" i="11" s="1"/>
  <c r="L93" i="11"/>
  <c r="Q93" i="11" s="1"/>
  <c r="L90" i="11"/>
  <c r="Q90" i="11" s="1"/>
  <c r="M114" i="11"/>
  <c r="I350" i="11"/>
  <c r="N114" i="11"/>
  <c r="N185" i="11"/>
  <c r="O185" i="11"/>
  <c r="F350" i="11"/>
  <c r="P185" i="11"/>
  <c r="H350" i="11"/>
  <c r="O225" i="11"/>
  <c r="P225" i="11"/>
  <c r="L193" i="11"/>
  <c r="Q193" i="11" s="1"/>
  <c r="L190" i="11"/>
  <c r="Q190" i="11" s="1"/>
  <c r="H33" i="11"/>
  <c r="K33" i="11"/>
  <c r="F226" i="11"/>
  <c r="K226" i="11"/>
  <c r="N226" i="11"/>
  <c r="M31" i="11"/>
  <c r="N33" i="11"/>
  <c r="E225" i="11"/>
  <c r="O226" i="11"/>
  <c r="N31" i="11"/>
  <c r="O33" i="11"/>
  <c r="P114" i="11"/>
  <c r="F225" i="11"/>
  <c r="P226" i="11"/>
  <c r="E226" i="11"/>
  <c r="K31" i="11"/>
  <c r="M226" i="11"/>
  <c r="M33" i="11"/>
  <c r="O31" i="11"/>
  <c r="P33" i="11"/>
  <c r="H225" i="11"/>
  <c r="M225" i="11"/>
  <c r="P31" i="11"/>
  <c r="K225" i="11"/>
  <c r="L191" i="11"/>
  <c r="Q191" i="11" s="1"/>
  <c r="N179" i="11"/>
  <c r="O179" i="11"/>
  <c r="O180" i="11"/>
  <c r="P180" i="11"/>
  <c r="H180" i="11"/>
  <c r="N177" i="11"/>
  <c r="O177" i="11"/>
  <c r="P179" i="11"/>
  <c r="E180" i="11"/>
  <c r="M180" i="11"/>
  <c r="F180" i="11"/>
  <c r="N180" i="11"/>
  <c r="K185" i="11"/>
  <c r="E185" i="11"/>
  <c r="F185" i="11"/>
  <c r="H185" i="11"/>
  <c r="P177" i="11"/>
  <c r="M178" i="11"/>
  <c r="H178" i="11"/>
  <c r="N178" i="11"/>
  <c r="K178" i="11"/>
  <c r="O178" i="11"/>
  <c r="P178" i="11"/>
  <c r="M177" i="11"/>
  <c r="M179" i="11"/>
  <c r="E177" i="11"/>
  <c r="K177" i="11"/>
  <c r="F179" i="11"/>
  <c r="H179" i="11"/>
  <c r="E178" i="11"/>
  <c r="K179" i="11"/>
  <c r="F177" i="11"/>
  <c r="F162" i="11"/>
  <c r="N159" i="11"/>
  <c r="K160" i="11"/>
  <c r="N160" i="11"/>
  <c r="M161" i="11"/>
  <c r="E162" i="11"/>
  <c r="N161" i="11"/>
  <c r="H160" i="11"/>
  <c r="M160" i="11"/>
  <c r="P160" i="11"/>
  <c r="O161" i="11"/>
  <c r="M159" i="11"/>
  <c r="M162" i="11"/>
  <c r="N162" i="11"/>
  <c r="O160" i="11"/>
  <c r="O162" i="11"/>
  <c r="P162" i="11"/>
  <c r="H162" i="11"/>
  <c r="O159" i="11"/>
  <c r="P159" i="11"/>
  <c r="P161" i="11"/>
  <c r="E159" i="11"/>
  <c r="F159" i="11"/>
  <c r="H159" i="11"/>
  <c r="E161" i="11"/>
  <c r="F161" i="11"/>
  <c r="H161" i="11"/>
  <c r="E160" i="11"/>
  <c r="F114" i="11"/>
  <c r="H114" i="11"/>
  <c r="I114" i="11"/>
  <c r="E33" i="11"/>
  <c r="F31" i="11"/>
  <c r="E31" i="11"/>
  <c r="H31" i="11"/>
  <c r="L226" i="11" l="1"/>
  <c r="Q226" i="11" s="1"/>
  <c r="L350" i="11"/>
  <c r="L114" i="11"/>
  <c r="Q114" i="11" s="1"/>
  <c r="L31" i="11"/>
  <c r="Q31" i="11" s="1"/>
  <c r="L225" i="11"/>
  <c r="Q225" i="11" s="1"/>
  <c r="L33" i="11"/>
  <c r="Q33" i="11" s="1"/>
  <c r="L178" i="11"/>
  <c r="Q178" i="11" s="1"/>
  <c r="L185" i="11"/>
  <c r="Q185" i="11" s="1"/>
  <c r="L177" i="11"/>
  <c r="Q177" i="11" s="1"/>
  <c r="L180" i="11"/>
  <c r="Q180" i="11" s="1"/>
  <c r="L179" i="11"/>
  <c r="Q179" i="11" s="1"/>
  <c r="L162" i="11"/>
  <c r="Q162" i="11" s="1"/>
  <c r="L160" i="11"/>
  <c r="Q160" i="11" s="1"/>
  <c r="L161" i="11"/>
  <c r="Q161" i="11" s="1"/>
  <c r="L159" i="11"/>
  <c r="Q159" i="11" s="1"/>
  <c r="C23" i="12" l="1"/>
  <c r="E141" i="7"/>
  <c r="H141" i="7" s="1"/>
  <c r="K79" i="5"/>
  <c r="L79" i="5" s="1"/>
  <c r="E175" i="8"/>
  <c r="H175" i="8" s="1"/>
  <c r="J141" i="7" l="1"/>
  <c r="M141" i="7" s="1"/>
  <c r="H141" i="1"/>
  <c r="H153" i="1" s="1"/>
  <c r="H153" i="7"/>
  <c r="J175" i="8"/>
  <c r="M175" i="8" s="1"/>
  <c r="H210" i="8"/>
  <c r="H175" i="1"/>
  <c r="H210" i="1" s="1"/>
  <c r="K197" i="6"/>
  <c r="L197" i="6" s="1"/>
  <c r="C18" i="16"/>
  <c r="D18" i="16" s="1"/>
  <c r="F22" i="16"/>
  <c r="E15" i="2" s="1"/>
  <c r="H15" i="2" s="1"/>
  <c r="J15" i="2" s="1"/>
  <c r="M15" i="2" s="1"/>
  <c r="O15" i="2" s="1"/>
  <c r="E20" i="16"/>
  <c r="G20" i="16" s="1"/>
  <c r="E16" i="16"/>
  <c r="E14" i="16"/>
  <c r="E12" i="16"/>
  <c r="E10" i="16"/>
  <c r="D20" i="16"/>
  <c r="D16" i="16"/>
  <c r="D14" i="16"/>
  <c r="G14" i="16" s="1"/>
  <c r="D12" i="16"/>
  <c r="G12" i="16" s="1"/>
  <c r="D10" i="16"/>
  <c r="G10" i="16" s="1"/>
  <c r="E8" i="16"/>
  <c r="D8" i="16"/>
  <c r="A5" i="16"/>
  <c r="A4" i="16"/>
  <c r="A2" i="16"/>
  <c r="A1" i="16"/>
  <c r="E85" i="10"/>
  <c r="K176" i="8"/>
  <c r="L176" i="8" s="1"/>
  <c r="M210" i="8" l="1"/>
  <c r="M175" i="1"/>
  <c r="M210" i="1" s="1"/>
  <c r="O141" i="7"/>
  <c r="M141" i="1"/>
  <c r="M153" i="1" s="1"/>
  <c r="M153" i="7"/>
  <c r="U15" i="2"/>
  <c r="V15" i="2" s="1"/>
  <c r="J141" i="1"/>
  <c r="J153" i="1" s="1"/>
  <c r="J153" i="7"/>
  <c r="J210" i="8"/>
  <c r="J175" i="1"/>
  <c r="J210" i="1" s="1"/>
  <c r="D22" i="16"/>
  <c r="E8" i="2" s="1"/>
  <c r="H8" i="2" s="1"/>
  <c r="E18" i="16"/>
  <c r="E22" i="16" s="1"/>
  <c r="E14" i="2" s="1"/>
  <c r="H14" i="2" s="1"/>
  <c r="J14" i="2" s="1"/>
  <c r="M14" i="2" s="1"/>
  <c r="O14" i="2" s="1"/>
  <c r="G16" i="16"/>
  <c r="E215" i="8"/>
  <c r="H215" i="8" s="1"/>
  <c r="E282" i="7"/>
  <c r="H282" i="7" s="1"/>
  <c r="E271" i="6"/>
  <c r="H271" i="6" s="1"/>
  <c r="E250" i="5"/>
  <c r="H250" i="5" s="1"/>
  <c r="N141" i="1" l="1"/>
  <c r="N153" i="1" s="1"/>
  <c r="T141" i="7"/>
  <c r="R141" i="7"/>
  <c r="U141" i="7"/>
  <c r="O153" i="7"/>
  <c r="U14" i="2"/>
  <c r="H215" i="1"/>
  <c r="J215" i="8"/>
  <c r="M215" i="8" s="1"/>
  <c r="H289" i="8"/>
  <c r="J8" i="2"/>
  <c r="H31" i="2"/>
  <c r="H212" i="2" s="1"/>
  <c r="H291" i="2" s="1"/>
  <c r="J250" i="5"/>
  <c r="M250" i="5" s="1"/>
  <c r="H289" i="5"/>
  <c r="H250" i="1"/>
  <c r="J271" i="6"/>
  <c r="H271" i="1"/>
  <c r="J282" i="7"/>
  <c r="M282" i="7" s="1"/>
  <c r="H289" i="7"/>
  <c r="H282" i="1"/>
  <c r="G18" i="16"/>
  <c r="G22" i="16" s="1"/>
  <c r="G292" i="10"/>
  <c r="F292" i="10"/>
  <c r="E292" i="10"/>
  <c r="D292" i="10"/>
  <c r="C292" i="10"/>
  <c r="B292" i="10"/>
  <c r="I77" i="10"/>
  <c r="D77" i="10"/>
  <c r="J75" i="10"/>
  <c r="H75" i="10"/>
  <c r="F75" i="10"/>
  <c r="J74" i="10"/>
  <c r="H74" i="10"/>
  <c r="F74" i="10"/>
  <c r="J73" i="10"/>
  <c r="G73" i="10"/>
  <c r="H73" i="10" s="1"/>
  <c r="E73" i="10"/>
  <c r="F73" i="10" s="1"/>
  <c r="J72" i="10"/>
  <c r="H72" i="10"/>
  <c r="G72" i="10"/>
  <c r="E72" i="10"/>
  <c r="F72" i="10" s="1"/>
  <c r="J71" i="10"/>
  <c r="G71" i="10"/>
  <c r="H71" i="10" s="1"/>
  <c r="E71" i="10"/>
  <c r="F71" i="10" s="1"/>
  <c r="J70" i="10"/>
  <c r="G70" i="10"/>
  <c r="H70" i="10" s="1"/>
  <c r="E70" i="10"/>
  <c r="F70" i="10" s="1"/>
  <c r="J69" i="10"/>
  <c r="G69" i="10"/>
  <c r="E69" i="10" s="1"/>
  <c r="F69" i="10" s="1"/>
  <c r="J68" i="10"/>
  <c r="G68" i="10"/>
  <c r="H68" i="10" s="1"/>
  <c r="E68" i="10"/>
  <c r="F68" i="10" s="1"/>
  <c r="J67" i="10"/>
  <c r="H67" i="10"/>
  <c r="G67" i="10"/>
  <c r="E67" i="10"/>
  <c r="F67" i="10" s="1"/>
  <c r="J66" i="10"/>
  <c r="G66" i="10"/>
  <c r="E66" i="10" s="1"/>
  <c r="F66" i="10" s="1"/>
  <c r="J65" i="10"/>
  <c r="G65" i="10"/>
  <c r="H65" i="10" s="1"/>
  <c r="E65" i="10"/>
  <c r="F65" i="10" s="1"/>
  <c r="J64" i="10"/>
  <c r="H64" i="10"/>
  <c r="G64" i="10"/>
  <c r="E64" i="10"/>
  <c r="F64" i="10" s="1"/>
  <c r="J63" i="10"/>
  <c r="G63" i="10"/>
  <c r="H63" i="10" s="1"/>
  <c r="E63" i="10"/>
  <c r="F63" i="10" s="1"/>
  <c r="J62" i="10"/>
  <c r="G62" i="10"/>
  <c r="H62" i="10" s="1"/>
  <c r="E62" i="10"/>
  <c r="F62" i="10" s="1"/>
  <c r="J61" i="10"/>
  <c r="G61" i="10"/>
  <c r="E61" i="10" s="1"/>
  <c r="F61" i="10" s="1"/>
  <c r="J60" i="10"/>
  <c r="G60" i="10"/>
  <c r="H60" i="10" s="1"/>
  <c r="E60" i="10"/>
  <c r="F60" i="10" s="1"/>
  <c r="J59" i="10"/>
  <c r="H59" i="10"/>
  <c r="G59" i="10"/>
  <c r="E59" i="10"/>
  <c r="F59" i="10" s="1"/>
  <c r="J58" i="10"/>
  <c r="G58" i="10"/>
  <c r="H58" i="10" s="1"/>
  <c r="J57" i="10"/>
  <c r="G57" i="10"/>
  <c r="H57" i="10" s="1"/>
  <c r="E57" i="10"/>
  <c r="F57" i="10" s="1"/>
  <c r="J56" i="10"/>
  <c r="H56" i="10"/>
  <c r="G56" i="10"/>
  <c r="E56" i="10"/>
  <c r="F56" i="10" s="1"/>
  <c r="J55" i="10"/>
  <c r="G55" i="10"/>
  <c r="H55" i="10" s="1"/>
  <c r="E55" i="10"/>
  <c r="F55" i="10" s="1"/>
  <c r="J54" i="10"/>
  <c r="G54" i="10"/>
  <c r="H54" i="10" s="1"/>
  <c r="E54" i="10"/>
  <c r="F54" i="10" s="1"/>
  <c r="J53" i="10"/>
  <c r="G53" i="10"/>
  <c r="E53" i="10" s="1"/>
  <c r="F53" i="10" s="1"/>
  <c r="J52" i="10"/>
  <c r="G52" i="10"/>
  <c r="H52" i="10" s="1"/>
  <c r="E52" i="10"/>
  <c r="F52" i="10" s="1"/>
  <c r="J51" i="10"/>
  <c r="H51" i="10"/>
  <c r="G51" i="10"/>
  <c r="E51" i="10"/>
  <c r="F51" i="10" s="1"/>
  <c r="J50" i="10"/>
  <c r="G50" i="10"/>
  <c r="E50" i="10" s="1"/>
  <c r="F50" i="10" s="1"/>
  <c r="J49" i="10"/>
  <c r="G49" i="10"/>
  <c r="H49" i="10" s="1"/>
  <c r="E49" i="10"/>
  <c r="F49" i="10" s="1"/>
  <c r="J48" i="10"/>
  <c r="H48" i="10"/>
  <c r="G48" i="10"/>
  <c r="E48" i="10"/>
  <c r="F48" i="10" s="1"/>
  <c r="J47" i="10"/>
  <c r="G47" i="10"/>
  <c r="H47" i="10" s="1"/>
  <c r="E47" i="10"/>
  <c r="F47" i="10" s="1"/>
  <c r="J46" i="10"/>
  <c r="G46" i="10"/>
  <c r="H46" i="10" s="1"/>
  <c r="E46" i="10"/>
  <c r="F46" i="10" s="1"/>
  <c r="J45" i="10"/>
  <c r="G45" i="10"/>
  <c r="E45" i="10" s="1"/>
  <c r="F45" i="10" s="1"/>
  <c r="J44" i="10"/>
  <c r="G44" i="10"/>
  <c r="H44" i="10" s="1"/>
  <c r="E44" i="10"/>
  <c r="F44" i="10" s="1"/>
  <c r="J43" i="10"/>
  <c r="H43" i="10"/>
  <c r="G43" i="10"/>
  <c r="E43" i="10"/>
  <c r="F43" i="10" s="1"/>
  <c r="J42" i="10"/>
  <c r="G42" i="10"/>
  <c r="H42" i="10" s="1"/>
  <c r="J41" i="10"/>
  <c r="G41" i="10"/>
  <c r="H41" i="10" s="1"/>
  <c r="E41" i="10"/>
  <c r="F41" i="10" s="1"/>
  <c r="J40" i="10"/>
  <c r="H40" i="10"/>
  <c r="G40" i="10"/>
  <c r="E40" i="10"/>
  <c r="F40" i="10" s="1"/>
  <c r="J39" i="10"/>
  <c r="G39" i="10"/>
  <c r="H39" i="10" s="1"/>
  <c r="E39" i="10"/>
  <c r="F39" i="10" s="1"/>
  <c r="J38" i="10"/>
  <c r="G38" i="10"/>
  <c r="H38" i="10" s="1"/>
  <c r="E38" i="10"/>
  <c r="F38" i="10" s="1"/>
  <c r="J37" i="10"/>
  <c r="G37" i="10"/>
  <c r="E37" i="10" s="1"/>
  <c r="F37" i="10" s="1"/>
  <c r="J36" i="10"/>
  <c r="G36" i="10"/>
  <c r="H36" i="10" s="1"/>
  <c r="E36" i="10"/>
  <c r="F36" i="10" s="1"/>
  <c r="J35" i="10"/>
  <c r="H35" i="10"/>
  <c r="G35" i="10"/>
  <c r="E35" i="10"/>
  <c r="F35" i="10" s="1"/>
  <c r="J34" i="10"/>
  <c r="G34" i="10"/>
  <c r="H34" i="10" s="1"/>
  <c r="J33" i="10"/>
  <c r="G33" i="10"/>
  <c r="H33" i="10" s="1"/>
  <c r="E33" i="10"/>
  <c r="F33" i="10" s="1"/>
  <c r="J32" i="10"/>
  <c r="H32" i="10"/>
  <c r="G32" i="10"/>
  <c r="E32" i="10"/>
  <c r="F32" i="10" s="1"/>
  <c r="J31" i="10"/>
  <c r="G31" i="10"/>
  <c r="H31" i="10" s="1"/>
  <c r="E31" i="10"/>
  <c r="F31" i="10" s="1"/>
  <c r="J30" i="10"/>
  <c r="G30" i="10"/>
  <c r="H30" i="10" s="1"/>
  <c r="E30" i="10"/>
  <c r="F30" i="10" s="1"/>
  <c r="J29" i="10"/>
  <c r="G29" i="10"/>
  <c r="E29" i="10" s="1"/>
  <c r="F29" i="10" s="1"/>
  <c r="J28" i="10"/>
  <c r="G28" i="10"/>
  <c r="H28" i="10" s="1"/>
  <c r="E28" i="10"/>
  <c r="F28" i="10" s="1"/>
  <c r="J27" i="10"/>
  <c r="H27" i="10"/>
  <c r="G27" i="10"/>
  <c r="E27" i="10"/>
  <c r="F27" i="10" s="1"/>
  <c r="J26" i="10"/>
  <c r="G26" i="10"/>
  <c r="H26" i="10" s="1"/>
  <c r="J25" i="10"/>
  <c r="G25" i="10"/>
  <c r="H25" i="10" s="1"/>
  <c r="E25" i="10"/>
  <c r="F25" i="10" s="1"/>
  <c r="J24" i="10"/>
  <c r="H24" i="10"/>
  <c r="G24" i="10"/>
  <c r="E24" i="10"/>
  <c r="F24" i="10" s="1"/>
  <c r="J22" i="10"/>
  <c r="G22" i="10"/>
  <c r="H22" i="10" s="1"/>
  <c r="E22" i="10"/>
  <c r="F22" i="10" s="1"/>
  <c r="J21" i="10"/>
  <c r="G21" i="10"/>
  <c r="H21" i="10" s="1"/>
  <c r="E21" i="10"/>
  <c r="F21" i="10" s="1"/>
  <c r="J20" i="10"/>
  <c r="G20" i="10"/>
  <c r="E20" i="10" s="1"/>
  <c r="F20" i="10" s="1"/>
  <c r="J19" i="10"/>
  <c r="G19" i="10"/>
  <c r="H19" i="10" s="1"/>
  <c r="E19" i="10"/>
  <c r="F19" i="10" s="1"/>
  <c r="J18" i="10"/>
  <c r="H18" i="10"/>
  <c r="G18" i="10"/>
  <c r="E18" i="10"/>
  <c r="F18" i="10" s="1"/>
  <c r="J17" i="10"/>
  <c r="G17" i="10"/>
  <c r="H17" i="10" s="1"/>
  <c r="J16" i="10"/>
  <c r="G16" i="10"/>
  <c r="H16" i="10" s="1"/>
  <c r="E16" i="10"/>
  <c r="F16" i="10" s="1"/>
  <c r="J15" i="10"/>
  <c r="H15" i="10"/>
  <c r="G15" i="10"/>
  <c r="E15" i="10"/>
  <c r="F15" i="10" s="1"/>
  <c r="J14" i="10"/>
  <c r="G14" i="10"/>
  <c r="H14" i="10" s="1"/>
  <c r="E14" i="10"/>
  <c r="F14" i="10" s="1"/>
  <c r="M12" i="10"/>
  <c r="J12" i="10"/>
  <c r="G12" i="10"/>
  <c r="H12" i="10" s="1"/>
  <c r="E12" i="10"/>
  <c r="F12" i="10" s="1"/>
  <c r="J10" i="10"/>
  <c r="J77" i="10" s="1"/>
  <c r="J78" i="10" s="1"/>
  <c r="H10" i="10"/>
  <c r="E10" i="10"/>
  <c r="F10" i="10" s="1"/>
  <c r="J9" i="10"/>
  <c r="G9" i="10"/>
  <c r="H9" i="10" s="1"/>
  <c r="E9" i="10"/>
  <c r="J357" i="11"/>
  <c r="J358" i="11" s="1"/>
  <c r="J359" i="11" s="1"/>
  <c r="J360" i="11" s="1"/>
  <c r="J361" i="11" s="1"/>
  <c r="G357" i="11"/>
  <c r="G358" i="11" s="1"/>
  <c r="G359" i="11" s="1"/>
  <c r="G360" i="11" s="1"/>
  <c r="G361" i="11" s="1"/>
  <c r="C357" i="11"/>
  <c r="E355" i="11"/>
  <c r="D355" i="11"/>
  <c r="N355" i="11" s="1"/>
  <c r="E353" i="11"/>
  <c r="D353" i="11"/>
  <c r="I353" i="11" s="1"/>
  <c r="E352" i="11"/>
  <c r="D352" i="11"/>
  <c r="O352" i="11" s="1"/>
  <c r="E351" i="11"/>
  <c r="D351" i="11"/>
  <c r="N350" i="11"/>
  <c r="E349" i="11"/>
  <c r="D349" i="11"/>
  <c r="O349" i="11" s="1"/>
  <c r="E348" i="11"/>
  <c r="D348" i="11"/>
  <c r="N348" i="11" s="1"/>
  <c r="P347" i="11"/>
  <c r="O347" i="11"/>
  <c r="N347" i="11"/>
  <c r="M347" i="11"/>
  <c r="K347" i="11"/>
  <c r="I347" i="11"/>
  <c r="H347" i="11"/>
  <c r="E346" i="11"/>
  <c r="D346" i="11"/>
  <c r="M346" i="11" s="1"/>
  <c r="D345" i="11"/>
  <c r="E344" i="11"/>
  <c r="D344" i="11"/>
  <c r="O344" i="11" s="1"/>
  <c r="E343" i="11"/>
  <c r="D343" i="11"/>
  <c r="N343" i="11" s="1"/>
  <c r="E342" i="11"/>
  <c r="D342" i="11"/>
  <c r="N342" i="11" s="1"/>
  <c r="E341" i="11"/>
  <c r="D341" i="11"/>
  <c r="E340" i="11"/>
  <c r="D340" i="11"/>
  <c r="N340" i="11" s="1"/>
  <c r="P339" i="11"/>
  <c r="O339" i="11"/>
  <c r="N339" i="11"/>
  <c r="M339" i="11"/>
  <c r="H339" i="11"/>
  <c r="L339" i="11" s="1"/>
  <c r="E338" i="11"/>
  <c r="D338" i="11"/>
  <c r="N338" i="11" s="1"/>
  <c r="D337" i="11"/>
  <c r="J331" i="11"/>
  <c r="J332" i="11" s="1"/>
  <c r="J333" i="11" s="1"/>
  <c r="G331" i="11"/>
  <c r="G332" i="11" s="1"/>
  <c r="G333" i="11" s="1"/>
  <c r="C331" i="11"/>
  <c r="D329" i="11"/>
  <c r="E328" i="11"/>
  <c r="D328" i="11"/>
  <c r="O328" i="11" s="1"/>
  <c r="E327" i="11"/>
  <c r="D327" i="11"/>
  <c r="M327" i="11" s="1"/>
  <c r="E326" i="11"/>
  <c r="D326" i="11"/>
  <c r="E325" i="11"/>
  <c r="D325" i="11"/>
  <c r="K325" i="11" s="1"/>
  <c r="E324" i="11"/>
  <c r="D324" i="11"/>
  <c r="E323" i="11"/>
  <c r="D323" i="11"/>
  <c r="E322" i="11"/>
  <c r="D322" i="11"/>
  <c r="H322" i="11" s="1"/>
  <c r="E317" i="11"/>
  <c r="D317" i="11"/>
  <c r="K317" i="11" s="1"/>
  <c r="E316" i="11"/>
  <c r="D316" i="11"/>
  <c r="E315" i="11"/>
  <c r="D315" i="11"/>
  <c r="H315" i="11" s="1"/>
  <c r="D314" i="11"/>
  <c r="E313" i="11"/>
  <c r="D313" i="11"/>
  <c r="O313" i="11" s="1"/>
  <c r="E311" i="11"/>
  <c r="D311" i="11"/>
  <c r="O311" i="11" s="1"/>
  <c r="E310" i="11"/>
  <c r="D310" i="11"/>
  <c r="E309" i="11"/>
  <c r="D309" i="11"/>
  <c r="E308" i="11"/>
  <c r="D308" i="11"/>
  <c r="E307" i="11"/>
  <c r="D307" i="11"/>
  <c r="N307" i="11" s="1"/>
  <c r="E306" i="11"/>
  <c r="D306" i="11"/>
  <c r="H306" i="11" s="1"/>
  <c r="E305" i="11"/>
  <c r="D305" i="11"/>
  <c r="P305" i="11" s="1"/>
  <c r="E304" i="11"/>
  <c r="D304" i="11"/>
  <c r="E303" i="11"/>
  <c r="D303" i="11"/>
  <c r="O303" i="11" s="1"/>
  <c r="E302" i="11"/>
  <c r="D302" i="11"/>
  <c r="E301" i="11"/>
  <c r="D301" i="11"/>
  <c r="N301" i="11" s="1"/>
  <c r="E300" i="11"/>
  <c r="D300" i="11"/>
  <c r="M300" i="11" s="1"/>
  <c r="E299" i="11"/>
  <c r="D299" i="11"/>
  <c r="M299" i="11" s="1"/>
  <c r="E298" i="11"/>
  <c r="D298" i="11"/>
  <c r="O298" i="11" s="1"/>
  <c r="E297" i="11"/>
  <c r="D297" i="11"/>
  <c r="K297" i="11" s="1"/>
  <c r="E296" i="11"/>
  <c r="D296" i="11"/>
  <c r="E295" i="11"/>
  <c r="D295" i="11"/>
  <c r="O295" i="11" s="1"/>
  <c r="E294" i="11"/>
  <c r="D294" i="11"/>
  <c r="J288" i="11"/>
  <c r="J289" i="11" s="1"/>
  <c r="J290" i="11" s="1"/>
  <c r="G288" i="11"/>
  <c r="G289" i="11" s="1"/>
  <c r="G290" i="11" s="1"/>
  <c r="G291" i="11" s="1"/>
  <c r="G292" i="11" s="1"/>
  <c r="D277" i="11"/>
  <c r="E277" i="11" s="1"/>
  <c r="D276" i="11"/>
  <c r="D275" i="11"/>
  <c r="N275" i="11" s="1"/>
  <c r="D274" i="11"/>
  <c r="F274" i="11" s="1"/>
  <c r="D273" i="11"/>
  <c r="K273" i="11" s="1"/>
  <c r="D272" i="11"/>
  <c r="D271" i="11"/>
  <c r="P271" i="11" s="1"/>
  <c r="D270" i="11"/>
  <c r="P270" i="11" s="1"/>
  <c r="D269" i="11"/>
  <c r="P269" i="11" s="1"/>
  <c r="D268" i="11"/>
  <c r="D267" i="11"/>
  <c r="P267" i="11" s="1"/>
  <c r="D266" i="11"/>
  <c r="N266" i="11" s="1"/>
  <c r="D265" i="11"/>
  <c r="E265" i="11" s="1"/>
  <c r="D264" i="11"/>
  <c r="N264" i="11" s="1"/>
  <c r="D263" i="11"/>
  <c r="M263" i="11" s="1"/>
  <c r="D262" i="11"/>
  <c r="N262" i="11" s="1"/>
  <c r="D261" i="11"/>
  <c r="P261" i="11" s="1"/>
  <c r="D260" i="11"/>
  <c r="K260" i="11" s="1"/>
  <c r="D259" i="11"/>
  <c r="N259" i="11" s="1"/>
  <c r="D258" i="11"/>
  <c r="P258" i="11" s="1"/>
  <c r="D257" i="11"/>
  <c r="H257" i="11" s="1"/>
  <c r="D256" i="11"/>
  <c r="O256" i="11" s="1"/>
  <c r="D255" i="11"/>
  <c r="O255" i="11" s="1"/>
  <c r="D254" i="11"/>
  <c r="N254" i="11" s="1"/>
  <c r="D253" i="11"/>
  <c r="P253" i="11" s="1"/>
  <c r="D252" i="11"/>
  <c r="D251" i="11"/>
  <c r="E251" i="11" s="1"/>
  <c r="D250" i="11"/>
  <c r="H250" i="11" s="1"/>
  <c r="D249" i="11"/>
  <c r="F249" i="11" s="1"/>
  <c r="D248" i="11"/>
  <c r="N248" i="11" s="1"/>
  <c r="D247" i="11"/>
  <c r="O247" i="11" s="1"/>
  <c r="D246" i="11"/>
  <c r="K246" i="11" s="1"/>
  <c r="D245" i="11"/>
  <c r="O245" i="11" s="1"/>
  <c r="D244" i="11"/>
  <c r="F244" i="11" s="1"/>
  <c r="D243" i="11"/>
  <c r="O243" i="11" s="1"/>
  <c r="D242" i="11"/>
  <c r="F242" i="11" s="1"/>
  <c r="D241" i="11"/>
  <c r="D240" i="11"/>
  <c r="F240" i="11" s="1"/>
  <c r="D239" i="11"/>
  <c r="D238" i="11"/>
  <c r="O238" i="11" s="1"/>
  <c r="D237" i="11"/>
  <c r="H237" i="11" s="1"/>
  <c r="D236" i="11"/>
  <c r="O236" i="11" s="1"/>
  <c r="D235" i="11"/>
  <c r="D234" i="11"/>
  <c r="K234" i="11" s="1"/>
  <c r="D233" i="11"/>
  <c r="F233" i="11" s="1"/>
  <c r="D232" i="11"/>
  <c r="D231" i="11"/>
  <c r="D229" i="11"/>
  <c r="O229" i="11" s="1"/>
  <c r="D228" i="11"/>
  <c r="P228" i="11" s="1"/>
  <c r="P227" i="11"/>
  <c r="O227" i="11"/>
  <c r="N227" i="11"/>
  <c r="M227" i="11"/>
  <c r="H227" i="11"/>
  <c r="L227" i="11" s="1"/>
  <c r="D224" i="11"/>
  <c r="H224" i="11" s="1"/>
  <c r="D223" i="11"/>
  <c r="H223" i="11" s="1"/>
  <c r="D222" i="11"/>
  <c r="D221" i="11"/>
  <c r="H221" i="11" s="1"/>
  <c r="P220" i="11"/>
  <c r="O220" i="11"/>
  <c r="N220" i="11"/>
  <c r="M220" i="11"/>
  <c r="K220" i="11"/>
  <c r="H220" i="11"/>
  <c r="F220" i="11"/>
  <c r="E220" i="11"/>
  <c r="P219" i="11"/>
  <c r="O219" i="11"/>
  <c r="N219" i="11"/>
  <c r="M219" i="11"/>
  <c r="H219" i="11"/>
  <c r="L219" i="11" s="1"/>
  <c r="D218" i="11"/>
  <c r="K218" i="11" s="1"/>
  <c r="D217" i="11"/>
  <c r="O217" i="11" s="1"/>
  <c r="D216" i="11"/>
  <c r="M216" i="11" s="1"/>
  <c r="D215" i="11"/>
  <c r="P215" i="11" s="1"/>
  <c r="D214" i="11"/>
  <c r="M214" i="11" s="1"/>
  <c r="D213" i="11"/>
  <c r="P213" i="11" s="1"/>
  <c r="D212" i="11"/>
  <c r="H212" i="11" s="1"/>
  <c r="D211" i="11"/>
  <c r="D210" i="11"/>
  <c r="N210" i="11" s="1"/>
  <c r="D209" i="11"/>
  <c r="P209" i="11" s="1"/>
  <c r="D208" i="11"/>
  <c r="O208" i="11" s="1"/>
  <c r="D207" i="11"/>
  <c r="D206" i="11"/>
  <c r="H206" i="11" s="1"/>
  <c r="D205" i="11"/>
  <c r="P205" i="11" s="1"/>
  <c r="D204" i="11"/>
  <c r="D203" i="11"/>
  <c r="P203" i="11" s="1"/>
  <c r="D202" i="11"/>
  <c r="O202" i="11" s="1"/>
  <c r="D201" i="11"/>
  <c r="E201" i="11" s="1"/>
  <c r="D200" i="11"/>
  <c r="M200" i="11" s="1"/>
  <c r="D199" i="11"/>
  <c r="E199" i="11" s="1"/>
  <c r="D197" i="11"/>
  <c r="D195" i="11"/>
  <c r="H195" i="11" s="1"/>
  <c r="P192" i="11"/>
  <c r="O192" i="11"/>
  <c r="N192" i="11"/>
  <c r="M192" i="11"/>
  <c r="H192" i="11"/>
  <c r="L192" i="11" s="1"/>
  <c r="P189" i="11"/>
  <c r="O189" i="11"/>
  <c r="N189" i="11"/>
  <c r="M189" i="11"/>
  <c r="K189" i="11"/>
  <c r="H189" i="11"/>
  <c r="F189" i="11"/>
  <c r="E189" i="11"/>
  <c r="P188" i="11"/>
  <c r="O188" i="11"/>
  <c r="N188" i="11"/>
  <c r="M188" i="11"/>
  <c r="K188" i="11"/>
  <c r="H188" i="11"/>
  <c r="F188" i="11"/>
  <c r="E188" i="11"/>
  <c r="D187" i="11"/>
  <c r="H187" i="11" s="1"/>
  <c r="D186" i="11"/>
  <c r="D183" i="11"/>
  <c r="O183" i="11" s="1"/>
  <c r="D182" i="11"/>
  <c r="O182" i="11" s="1"/>
  <c r="D176" i="11"/>
  <c r="D175" i="11"/>
  <c r="D174" i="11"/>
  <c r="P174" i="11" s="1"/>
  <c r="D173" i="11"/>
  <c r="P173" i="11" s="1"/>
  <c r="D172" i="11"/>
  <c r="D171" i="11"/>
  <c r="D170" i="11"/>
  <c r="D169" i="11"/>
  <c r="D168" i="11"/>
  <c r="O168" i="11" s="1"/>
  <c r="D167" i="11"/>
  <c r="D166" i="11"/>
  <c r="N166" i="11" s="1"/>
  <c r="D158" i="11"/>
  <c r="N158" i="11" s="1"/>
  <c r="D157" i="11"/>
  <c r="O157" i="11" s="1"/>
  <c r="D156" i="11"/>
  <c r="H156" i="11" s="1"/>
  <c r="D155" i="11"/>
  <c r="F155" i="11" s="1"/>
  <c r="D154" i="11"/>
  <c r="O154" i="11" s="1"/>
  <c r="D153" i="11"/>
  <c r="O153" i="11" s="1"/>
  <c r="D152" i="11"/>
  <c r="D151" i="11"/>
  <c r="E151" i="11" s="1"/>
  <c r="D150" i="11"/>
  <c r="O150" i="11" s="1"/>
  <c r="D149" i="11"/>
  <c r="M149" i="11" s="1"/>
  <c r="D148" i="11"/>
  <c r="E148" i="11" s="1"/>
  <c r="D147" i="11"/>
  <c r="D146" i="11"/>
  <c r="N146" i="11" s="1"/>
  <c r="D145" i="11"/>
  <c r="D144" i="11"/>
  <c r="D143" i="11"/>
  <c r="O143" i="11" s="1"/>
  <c r="D142" i="11"/>
  <c r="P142" i="11" s="1"/>
  <c r="D141" i="11"/>
  <c r="N141" i="11" s="1"/>
  <c r="D140" i="11"/>
  <c r="O140" i="11" s="1"/>
  <c r="D139" i="11"/>
  <c r="D138" i="11"/>
  <c r="N138" i="11" s="1"/>
  <c r="D137" i="11"/>
  <c r="O137" i="11" s="1"/>
  <c r="D136" i="11"/>
  <c r="P136" i="11" s="1"/>
  <c r="D135" i="11"/>
  <c r="K135" i="11" s="1"/>
  <c r="D134" i="11"/>
  <c r="H134" i="11" s="1"/>
  <c r="D133" i="11"/>
  <c r="D132" i="11"/>
  <c r="D131" i="11"/>
  <c r="K131" i="11" s="1"/>
  <c r="D130" i="11"/>
  <c r="H130" i="11" s="1"/>
  <c r="D129" i="11"/>
  <c r="O129" i="11" s="1"/>
  <c r="D128" i="11"/>
  <c r="N128" i="11" s="1"/>
  <c r="D127" i="11"/>
  <c r="F127" i="11" s="1"/>
  <c r="D124" i="11"/>
  <c r="J118" i="11"/>
  <c r="J119" i="11" s="1"/>
  <c r="J120" i="11" s="1"/>
  <c r="J121" i="11" s="1"/>
  <c r="J122" i="11" s="1"/>
  <c r="G118" i="11"/>
  <c r="G119" i="11" s="1"/>
  <c r="G120" i="11" s="1"/>
  <c r="C118" i="11"/>
  <c r="E116" i="11"/>
  <c r="D116" i="11"/>
  <c r="P116" i="11" s="1"/>
  <c r="D115" i="11"/>
  <c r="E113" i="11"/>
  <c r="D113" i="11"/>
  <c r="D112" i="11"/>
  <c r="P112" i="11" s="1"/>
  <c r="E111" i="11"/>
  <c r="D111" i="11"/>
  <c r="P111" i="11" s="1"/>
  <c r="E110" i="11"/>
  <c r="D110" i="11"/>
  <c r="O110" i="11" s="1"/>
  <c r="E109" i="11"/>
  <c r="D109" i="11"/>
  <c r="F109" i="11" s="1"/>
  <c r="E108" i="11"/>
  <c r="D108" i="11"/>
  <c r="K108" i="11" s="1"/>
  <c r="E107" i="11"/>
  <c r="D107" i="11"/>
  <c r="E106" i="11"/>
  <c r="D106" i="11"/>
  <c r="P106" i="11" s="1"/>
  <c r="E105" i="11"/>
  <c r="D105" i="11"/>
  <c r="E104" i="11"/>
  <c r="D104" i="11"/>
  <c r="O104" i="11" s="1"/>
  <c r="E103" i="11"/>
  <c r="D103" i="11"/>
  <c r="F103" i="11" s="1"/>
  <c r="E102" i="11"/>
  <c r="D102" i="11"/>
  <c r="O102" i="11" s="1"/>
  <c r="E101" i="11"/>
  <c r="D101" i="11"/>
  <c r="N101" i="11" s="1"/>
  <c r="E100" i="11"/>
  <c r="D100" i="11"/>
  <c r="P100" i="11" s="1"/>
  <c r="E99" i="11"/>
  <c r="D99" i="11"/>
  <c r="E98" i="11"/>
  <c r="D98" i="11"/>
  <c r="K98" i="11" s="1"/>
  <c r="E97" i="11"/>
  <c r="D97" i="11"/>
  <c r="M97" i="11" s="1"/>
  <c r="E96" i="11"/>
  <c r="D96" i="11"/>
  <c r="O96" i="11" s="1"/>
  <c r="E95" i="11"/>
  <c r="D95" i="11"/>
  <c r="N95" i="11" s="1"/>
  <c r="D94" i="11"/>
  <c r="O94" i="11" s="1"/>
  <c r="E89" i="11"/>
  <c r="D89" i="11"/>
  <c r="E88" i="11"/>
  <c r="D88" i="11"/>
  <c r="K88" i="11" s="1"/>
  <c r="E87" i="11"/>
  <c r="D87" i="11"/>
  <c r="P87" i="11" s="1"/>
  <c r="E86" i="11"/>
  <c r="D86" i="11"/>
  <c r="O86" i="11" s="1"/>
  <c r="E85" i="11"/>
  <c r="D85" i="11"/>
  <c r="F85" i="11" s="1"/>
  <c r="E84" i="11"/>
  <c r="D84" i="11"/>
  <c r="P84" i="11" s="1"/>
  <c r="E83" i="11"/>
  <c r="D83" i="11"/>
  <c r="P83" i="11" s="1"/>
  <c r="E82" i="11"/>
  <c r="D82" i="11"/>
  <c r="O82" i="11" s="1"/>
  <c r="E81" i="11"/>
  <c r="D81" i="11"/>
  <c r="F81" i="11" s="1"/>
  <c r="E80" i="11"/>
  <c r="D80" i="11"/>
  <c r="O80" i="11" s="1"/>
  <c r="E79" i="11"/>
  <c r="D79" i="11"/>
  <c r="I79" i="11" s="1"/>
  <c r="J73" i="11"/>
  <c r="J74" i="11" s="1"/>
  <c r="J75" i="11" s="1"/>
  <c r="J76" i="11" s="1"/>
  <c r="J77" i="11" s="1"/>
  <c r="G74" i="11"/>
  <c r="G75" i="11" s="1"/>
  <c r="G76" i="11" s="1"/>
  <c r="G77" i="11" s="1"/>
  <c r="C74" i="11"/>
  <c r="D66" i="11"/>
  <c r="K66" i="11" s="1"/>
  <c r="D65" i="11"/>
  <c r="K65" i="11" s="1"/>
  <c r="D64" i="11"/>
  <c r="O64" i="11" s="1"/>
  <c r="D63" i="11"/>
  <c r="K63" i="11" s="1"/>
  <c r="D62" i="11"/>
  <c r="F62" i="11" s="1"/>
  <c r="D61" i="11"/>
  <c r="K61" i="11" s="1"/>
  <c r="D60" i="11"/>
  <c r="N60" i="11" s="1"/>
  <c r="D59" i="11"/>
  <c r="K59" i="11" s="1"/>
  <c r="D58" i="11"/>
  <c r="F58" i="11" s="1"/>
  <c r="D57" i="11"/>
  <c r="K57" i="11" s="1"/>
  <c r="D56" i="11"/>
  <c r="M56" i="11" s="1"/>
  <c r="D55" i="11"/>
  <c r="N55" i="11" s="1"/>
  <c r="D54" i="11"/>
  <c r="P54" i="11" s="1"/>
  <c r="D53" i="11"/>
  <c r="E53" i="11" s="1"/>
  <c r="D52" i="11"/>
  <c r="P52" i="11" s="1"/>
  <c r="D51" i="11"/>
  <c r="N51" i="11" s="1"/>
  <c r="D50" i="11"/>
  <c r="K50" i="11" s="1"/>
  <c r="D49" i="11"/>
  <c r="N49" i="11" s="1"/>
  <c r="D48" i="11"/>
  <c r="N48" i="11" s="1"/>
  <c r="D47" i="11"/>
  <c r="O47" i="11" s="1"/>
  <c r="D46" i="11"/>
  <c r="P46" i="11" s="1"/>
  <c r="D45" i="11"/>
  <c r="E45" i="11" s="1"/>
  <c r="D44" i="11"/>
  <c r="F44" i="11" s="1"/>
  <c r="D43" i="11"/>
  <c r="D42" i="11"/>
  <c r="J36" i="11"/>
  <c r="J37" i="11" s="1"/>
  <c r="J38" i="11" s="1"/>
  <c r="J39" i="11" s="1"/>
  <c r="J40" i="11" s="1"/>
  <c r="G36" i="11"/>
  <c r="G37" i="11" s="1"/>
  <c r="G38" i="11" s="1"/>
  <c r="G39" i="11" s="1"/>
  <c r="G40" i="11" s="1"/>
  <c r="C36" i="11"/>
  <c r="D34" i="11"/>
  <c r="P34" i="11" s="1"/>
  <c r="D32" i="11"/>
  <c r="P32" i="11" s="1"/>
  <c r="D30" i="11"/>
  <c r="P30" i="11" s="1"/>
  <c r="D29" i="11"/>
  <c r="H29" i="11" s="1"/>
  <c r="D28" i="11"/>
  <c r="H28" i="11" s="1"/>
  <c r="D27" i="11"/>
  <c r="K27" i="11" s="1"/>
  <c r="D26" i="11"/>
  <c r="D25" i="11"/>
  <c r="K25" i="11" s="1"/>
  <c r="D24" i="11"/>
  <c r="D23" i="11"/>
  <c r="O23" i="11" s="1"/>
  <c r="D22" i="11"/>
  <c r="O22" i="11" s="1"/>
  <c r="D20" i="11"/>
  <c r="K20" i="11" s="1"/>
  <c r="D19" i="11"/>
  <c r="D18" i="11"/>
  <c r="O18" i="11" s="1"/>
  <c r="D17" i="11"/>
  <c r="P17" i="11" s="1"/>
  <c r="D16" i="11"/>
  <c r="O16" i="11" s="1"/>
  <c r="D15" i="11"/>
  <c r="N15" i="11" s="1"/>
  <c r="D14" i="11"/>
  <c r="O14" i="11" s="1"/>
  <c r="D13" i="11"/>
  <c r="O13" i="11" s="1"/>
  <c r="D12" i="11"/>
  <c r="O12" i="11" s="1"/>
  <c r="D11" i="11"/>
  <c r="P11" i="11" s="1"/>
  <c r="D10" i="11"/>
  <c r="P10" i="11" s="1"/>
  <c r="D8" i="11"/>
  <c r="O8" i="11" s="1"/>
  <c r="P7" i="11"/>
  <c r="O7" i="11"/>
  <c r="N7" i="11"/>
  <c r="M7" i="11"/>
  <c r="K7" i="11"/>
  <c r="H7" i="11"/>
  <c r="D6" i="11"/>
  <c r="P6" i="11" s="1"/>
  <c r="E289" i="8"/>
  <c r="D289" i="8"/>
  <c r="C289" i="8"/>
  <c r="B289" i="8"/>
  <c r="K217" i="8"/>
  <c r="L210" i="8"/>
  <c r="K210" i="8"/>
  <c r="E210" i="8"/>
  <c r="D210" i="8"/>
  <c r="C210" i="8"/>
  <c r="B210" i="8"/>
  <c r="L158" i="8"/>
  <c r="K158" i="8"/>
  <c r="E158" i="8"/>
  <c r="D158" i="8"/>
  <c r="C158" i="8"/>
  <c r="B158" i="8"/>
  <c r="L153" i="8"/>
  <c r="K153" i="8"/>
  <c r="E153" i="8"/>
  <c r="D153" i="8"/>
  <c r="C153" i="8"/>
  <c r="B153" i="8"/>
  <c r="L138" i="8"/>
  <c r="K138" i="8"/>
  <c r="E138" i="8"/>
  <c r="D138" i="8"/>
  <c r="C138" i="8"/>
  <c r="B138" i="8"/>
  <c r="D31" i="8"/>
  <c r="C31" i="8"/>
  <c r="B31" i="8"/>
  <c r="K29" i="8"/>
  <c r="L29" i="8" s="1"/>
  <c r="K28" i="8"/>
  <c r="L28" i="8" s="1"/>
  <c r="K27" i="8"/>
  <c r="L27" i="8" s="1"/>
  <c r="K26" i="8"/>
  <c r="L26" i="8" s="1"/>
  <c r="K24" i="8"/>
  <c r="L24" i="8" s="1"/>
  <c r="K22" i="8"/>
  <c r="L22" i="8" s="1"/>
  <c r="K18" i="8"/>
  <c r="L18" i="8" s="1"/>
  <c r="K17" i="8"/>
  <c r="L17" i="8" s="1"/>
  <c r="K13" i="8"/>
  <c r="L13" i="8" s="1"/>
  <c r="K10" i="8"/>
  <c r="L10" i="8" s="1"/>
  <c r="E289" i="7"/>
  <c r="D289" i="7"/>
  <c r="B289" i="7"/>
  <c r="K282" i="7"/>
  <c r="L282" i="7" s="1"/>
  <c r="L282" i="1" s="1"/>
  <c r="K241" i="7"/>
  <c r="K241" i="1" s="1"/>
  <c r="C241" i="7"/>
  <c r="C289" i="7" s="1"/>
  <c r="K210" i="7"/>
  <c r="D210" i="7"/>
  <c r="C210" i="7"/>
  <c r="B210" i="7"/>
  <c r="E210" i="7"/>
  <c r="L210" i="7"/>
  <c r="L158" i="7"/>
  <c r="K158" i="7"/>
  <c r="E158" i="7"/>
  <c r="D158" i="7"/>
  <c r="C158" i="7"/>
  <c r="B158" i="7"/>
  <c r="E153" i="7"/>
  <c r="D153" i="7"/>
  <c r="C153" i="7"/>
  <c r="B153" i="7"/>
  <c r="K149" i="7"/>
  <c r="L149" i="7" s="1"/>
  <c r="L149" i="1" s="1"/>
  <c r="K148" i="7"/>
  <c r="L148" i="7" s="1"/>
  <c r="L148" i="1" s="1"/>
  <c r="K147" i="7"/>
  <c r="L147" i="7" s="1"/>
  <c r="L147" i="1" s="1"/>
  <c r="K146" i="7"/>
  <c r="L146" i="7" s="1"/>
  <c r="L146" i="1" s="1"/>
  <c r="K145" i="7"/>
  <c r="L145" i="7" s="1"/>
  <c r="L145" i="1" s="1"/>
  <c r="K141" i="7"/>
  <c r="E138" i="7"/>
  <c r="D138" i="7"/>
  <c r="C138" i="7"/>
  <c r="B138" i="7"/>
  <c r="K110" i="7"/>
  <c r="L110" i="7" s="1"/>
  <c r="K109" i="7"/>
  <c r="L109" i="7" s="1"/>
  <c r="K108" i="7"/>
  <c r="L108" i="7" s="1"/>
  <c r="K107" i="7"/>
  <c r="L107" i="7" s="1"/>
  <c r="K106" i="7"/>
  <c r="L106" i="7" s="1"/>
  <c r="K105" i="7"/>
  <c r="L105" i="7" s="1"/>
  <c r="K104" i="7"/>
  <c r="L104" i="7" s="1"/>
  <c r="K103" i="7"/>
  <c r="L103" i="7" s="1"/>
  <c r="K102" i="7"/>
  <c r="L102" i="7" s="1"/>
  <c r="K101" i="7"/>
  <c r="L101" i="7" s="1"/>
  <c r="K100" i="7"/>
  <c r="L100" i="7" s="1"/>
  <c r="K99" i="7"/>
  <c r="L99" i="7" s="1"/>
  <c r="K98" i="7"/>
  <c r="L98" i="7" s="1"/>
  <c r="K97" i="7"/>
  <c r="L97" i="7" s="1"/>
  <c r="K96" i="7"/>
  <c r="L96" i="7" s="1"/>
  <c r="K95" i="7"/>
  <c r="L95" i="7" s="1"/>
  <c r="K94" i="7"/>
  <c r="L94" i="7" s="1"/>
  <c r="K93" i="7"/>
  <c r="L93" i="7" s="1"/>
  <c r="K92" i="7"/>
  <c r="L92" i="7" s="1"/>
  <c r="K91" i="7"/>
  <c r="L91" i="7" s="1"/>
  <c r="K90" i="7"/>
  <c r="L90" i="7" s="1"/>
  <c r="K89" i="7"/>
  <c r="L89" i="7" s="1"/>
  <c r="K88" i="7"/>
  <c r="L88" i="7" s="1"/>
  <c r="K87" i="7"/>
  <c r="L87" i="7" s="1"/>
  <c r="K86" i="7"/>
  <c r="L86" i="7" s="1"/>
  <c r="K85" i="7"/>
  <c r="L85" i="7" s="1"/>
  <c r="K84" i="7"/>
  <c r="L84" i="7" s="1"/>
  <c r="K83" i="7"/>
  <c r="L83" i="7" s="1"/>
  <c r="K82" i="7"/>
  <c r="L82" i="7" s="1"/>
  <c r="K81" i="7"/>
  <c r="L81" i="7" s="1"/>
  <c r="K80" i="7"/>
  <c r="L80" i="7" s="1"/>
  <c r="K79" i="7"/>
  <c r="L79" i="7" s="1"/>
  <c r="K78" i="7"/>
  <c r="L78" i="7" s="1"/>
  <c r="K77" i="7"/>
  <c r="L77" i="7" s="1"/>
  <c r="K76" i="7"/>
  <c r="L76" i="7" s="1"/>
  <c r="K75" i="7"/>
  <c r="L75" i="7" s="1"/>
  <c r="K74" i="7"/>
  <c r="L74" i="7" s="1"/>
  <c r="K73" i="7"/>
  <c r="L73" i="7" s="1"/>
  <c r="K62" i="7"/>
  <c r="L62" i="7" s="1"/>
  <c r="D31" i="7"/>
  <c r="C31" i="7"/>
  <c r="B31" i="7"/>
  <c r="K29" i="7"/>
  <c r="L29" i="7" s="1"/>
  <c r="K28" i="7"/>
  <c r="L28" i="7" s="1"/>
  <c r="K27" i="7"/>
  <c r="L27" i="7" s="1"/>
  <c r="K26" i="7"/>
  <c r="L26" i="7" s="1"/>
  <c r="K24" i="7"/>
  <c r="L24" i="7" s="1"/>
  <c r="K22" i="7"/>
  <c r="L22" i="7" s="1"/>
  <c r="K18" i="7"/>
  <c r="L18" i="7" s="1"/>
  <c r="K17" i="7"/>
  <c r="L17" i="7" s="1"/>
  <c r="K13" i="7"/>
  <c r="L13" i="7" s="1"/>
  <c r="K10" i="7"/>
  <c r="L10" i="7" s="1"/>
  <c r="L289" i="6"/>
  <c r="K289" i="6"/>
  <c r="C289" i="6"/>
  <c r="B289" i="6"/>
  <c r="D271" i="6"/>
  <c r="E259" i="6"/>
  <c r="H259" i="6" s="1"/>
  <c r="E230" i="6"/>
  <c r="L210" i="6"/>
  <c r="K210" i="6"/>
  <c r="E210" i="6"/>
  <c r="D210" i="6"/>
  <c r="C210" i="6"/>
  <c r="B210" i="6"/>
  <c r="L158" i="6"/>
  <c r="K158" i="6"/>
  <c r="E158" i="6"/>
  <c r="D158" i="6"/>
  <c r="C158" i="6"/>
  <c r="B158" i="6"/>
  <c r="L153" i="6"/>
  <c r="K153" i="6"/>
  <c r="E153" i="6"/>
  <c r="D153" i="6"/>
  <c r="C153" i="6"/>
  <c r="B153" i="6"/>
  <c r="L138" i="6"/>
  <c r="K138" i="6"/>
  <c r="E138" i="6"/>
  <c r="D138" i="6"/>
  <c r="C138" i="6"/>
  <c r="B138" i="6"/>
  <c r="D31" i="6"/>
  <c r="C31" i="6"/>
  <c r="B31" i="6"/>
  <c r="K29" i="6"/>
  <c r="L29" i="6" s="1"/>
  <c r="K28" i="6"/>
  <c r="L28" i="6" s="1"/>
  <c r="K27" i="6"/>
  <c r="L27" i="6" s="1"/>
  <c r="K26" i="6"/>
  <c r="L26" i="6" s="1"/>
  <c r="K24" i="6"/>
  <c r="L24" i="6" s="1"/>
  <c r="K22" i="6"/>
  <c r="L22" i="6" s="1"/>
  <c r="K18" i="6"/>
  <c r="L18" i="6" s="1"/>
  <c r="K17" i="6"/>
  <c r="L17" i="6" s="1"/>
  <c r="K13" i="6"/>
  <c r="L13" i="6" s="1"/>
  <c r="K10" i="6"/>
  <c r="L10" i="6" s="1"/>
  <c r="E289" i="5"/>
  <c r="D289" i="5"/>
  <c r="C289" i="5"/>
  <c r="B289" i="5"/>
  <c r="K250" i="5"/>
  <c r="K289" i="5" s="1"/>
  <c r="E210" i="5"/>
  <c r="D210" i="5"/>
  <c r="C210" i="5"/>
  <c r="B210" i="5"/>
  <c r="K182" i="5"/>
  <c r="L182" i="5" s="1"/>
  <c r="L182" i="1" s="1"/>
  <c r="K164" i="5"/>
  <c r="K210" i="5" s="1"/>
  <c r="L158" i="5"/>
  <c r="K158" i="5"/>
  <c r="E158" i="5"/>
  <c r="D158" i="5"/>
  <c r="C158" i="5"/>
  <c r="B158" i="5"/>
  <c r="L153" i="5"/>
  <c r="K153" i="5"/>
  <c r="E153" i="5"/>
  <c r="D153" i="5"/>
  <c r="C153" i="5"/>
  <c r="B153" i="5"/>
  <c r="L138" i="5"/>
  <c r="K138" i="5"/>
  <c r="E138" i="5"/>
  <c r="D138" i="5"/>
  <c r="C138" i="5"/>
  <c r="B138" i="5"/>
  <c r="D31" i="5"/>
  <c r="C31" i="5"/>
  <c r="B31" i="5"/>
  <c r="K29" i="5"/>
  <c r="K28" i="5"/>
  <c r="L28" i="5" s="1"/>
  <c r="K27" i="5"/>
  <c r="L27" i="5" s="1"/>
  <c r="K26" i="5"/>
  <c r="L26" i="5" s="1"/>
  <c r="K24" i="5"/>
  <c r="L24" i="5" s="1"/>
  <c r="K22" i="5"/>
  <c r="L22" i="5" s="1"/>
  <c r="K18" i="5"/>
  <c r="L18" i="5" s="1"/>
  <c r="K17" i="5"/>
  <c r="L17" i="5" s="1"/>
  <c r="K13" i="5"/>
  <c r="K11" i="5"/>
  <c r="L11" i="5" s="1"/>
  <c r="L289" i="4"/>
  <c r="K289" i="4"/>
  <c r="E289" i="4"/>
  <c r="D289" i="4"/>
  <c r="C289" i="4"/>
  <c r="B289" i="4"/>
  <c r="L210" i="4"/>
  <c r="K210" i="4"/>
  <c r="E210" i="4"/>
  <c r="D210" i="4"/>
  <c r="C210" i="4"/>
  <c r="B210" i="4"/>
  <c r="L158" i="4"/>
  <c r="K158" i="4"/>
  <c r="E158" i="4"/>
  <c r="D158" i="4"/>
  <c r="C158" i="4"/>
  <c r="B158" i="4"/>
  <c r="L153" i="4"/>
  <c r="K153" i="4"/>
  <c r="E153" i="4"/>
  <c r="D153" i="4"/>
  <c r="C153" i="4"/>
  <c r="B153" i="4"/>
  <c r="D138" i="4"/>
  <c r="C138" i="4"/>
  <c r="B138" i="4"/>
  <c r="E110" i="4"/>
  <c r="K109" i="4"/>
  <c r="L109" i="4" s="1"/>
  <c r="K108" i="4"/>
  <c r="K107" i="4"/>
  <c r="L107" i="4" s="1"/>
  <c r="K106" i="4"/>
  <c r="K105" i="4"/>
  <c r="L105" i="4" s="1"/>
  <c r="K104" i="4"/>
  <c r="K103" i="4"/>
  <c r="L103" i="4" s="1"/>
  <c r="K102" i="4"/>
  <c r="L102" i="4" s="1"/>
  <c r="K101" i="4"/>
  <c r="L101" i="4" s="1"/>
  <c r="K100" i="4"/>
  <c r="L100" i="4" s="1"/>
  <c r="K99" i="4"/>
  <c r="L99" i="4" s="1"/>
  <c r="K98" i="4"/>
  <c r="L98" i="4" s="1"/>
  <c r="K97" i="4"/>
  <c r="L97" i="4" s="1"/>
  <c r="K96" i="4"/>
  <c r="L96" i="4" s="1"/>
  <c r="K95" i="4"/>
  <c r="L95" i="4" s="1"/>
  <c r="K94" i="4"/>
  <c r="L94" i="4" s="1"/>
  <c r="K93" i="4"/>
  <c r="L93" i="4" s="1"/>
  <c r="K92" i="4"/>
  <c r="K91" i="4"/>
  <c r="L91" i="4" s="1"/>
  <c r="K90" i="4"/>
  <c r="L90" i="4" s="1"/>
  <c r="K89" i="4"/>
  <c r="L89" i="4" s="1"/>
  <c r="E88" i="4"/>
  <c r="K87" i="4"/>
  <c r="L87" i="4" s="1"/>
  <c r="K86" i="4"/>
  <c r="L86" i="4" s="1"/>
  <c r="K85" i="4"/>
  <c r="L85" i="4" s="1"/>
  <c r="K84" i="4"/>
  <c r="L84" i="4" s="1"/>
  <c r="K83" i="4"/>
  <c r="L83" i="4" s="1"/>
  <c r="K82" i="4"/>
  <c r="L82" i="4" s="1"/>
  <c r="K81" i="4"/>
  <c r="L81" i="4" s="1"/>
  <c r="K80" i="4"/>
  <c r="L80" i="4" s="1"/>
  <c r="K79" i="4"/>
  <c r="L79" i="4" s="1"/>
  <c r="K78" i="4"/>
  <c r="L78" i="4" s="1"/>
  <c r="K77" i="4"/>
  <c r="L77" i="4" s="1"/>
  <c r="K76" i="4"/>
  <c r="L76" i="4" s="1"/>
  <c r="K75" i="4"/>
  <c r="L75" i="4" s="1"/>
  <c r="K74" i="4"/>
  <c r="L74" i="4" s="1"/>
  <c r="K73" i="4"/>
  <c r="L73" i="4" s="1"/>
  <c r="K72" i="4"/>
  <c r="K71" i="4"/>
  <c r="L71" i="4" s="1"/>
  <c r="K70" i="4"/>
  <c r="L70" i="4" s="1"/>
  <c r="K69" i="4"/>
  <c r="L69" i="4" s="1"/>
  <c r="K68" i="4"/>
  <c r="L68" i="4" s="1"/>
  <c r="K66" i="4"/>
  <c r="L66" i="4" s="1"/>
  <c r="K65" i="4"/>
  <c r="L65" i="4" s="1"/>
  <c r="K64" i="4"/>
  <c r="L64" i="4" s="1"/>
  <c r="K63" i="4"/>
  <c r="L63" i="4" s="1"/>
  <c r="K62" i="4"/>
  <c r="L62" i="4" s="1"/>
  <c r="K61" i="4"/>
  <c r="L61" i="4" s="1"/>
  <c r="K60" i="4"/>
  <c r="L60" i="4" s="1"/>
  <c r="K59" i="4"/>
  <c r="L59" i="4" s="1"/>
  <c r="K58" i="4"/>
  <c r="L58" i="4" s="1"/>
  <c r="K57" i="4"/>
  <c r="L57" i="4" s="1"/>
  <c r="K56" i="4"/>
  <c r="L56" i="4" s="1"/>
  <c r="K55" i="4"/>
  <c r="L55" i="4" s="1"/>
  <c r="K54" i="4"/>
  <c r="L54" i="4" s="1"/>
  <c r="E53" i="4"/>
  <c r="K52" i="4"/>
  <c r="L52" i="4" s="1"/>
  <c r="K51" i="4"/>
  <c r="L51" i="4" s="1"/>
  <c r="K50" i="4"/>
  <c r="L50" i="4" s="1"/>
  <c r="K49" i="4"/>
  <c r="L49" i="4" s="1"/>
  <c r="K48" i="4"/>
  <c r="L48" i="4" s="1"/>
  <c r="K47" i="4"/>
  <c r="L47" i="4" s="1"/>
  <c r="K46" i="4"/>
  <c r="K45" i="4"/>
  <c r="L45" i="4" s="1"/>
  <c r="K44" i="4"/>
  <c r="K43" i="4"/>
  <c r="K43" i="1" s="1"/>
  <c r="K42" i="4"/>
  <c r="L42" i="4" s="1"/>
  <c r="L42" i="1" s="1"/>
  <c r="K41" i="4"/>
  <c r="K41" i="1" s="1"/>
  <c r="K40" i="4"/>
  <c r="L40" i="4" s="1"/>
  <c r="L40" i="1" s="1"/>
  <c r="K39" i="4"/>
  <c r="L39" i="4" s="1"/>
  <c r="L39" i="1" s="1"/>
  <c r="E35" i="4"/>
  <c r="H35" i="4" s="1"/>
  <c r="K34" i="4"/>
  <c r="L34" i="4" s="1"/>
  <c r="L34" i="1" s="1"/>
  <c r="D31" i="4"/>
  <c r="C31" i="4"/>
  <c r="B31" i="4"/>
  <c r="K29" i="4"/>
  <c r="L29" i="4" s="1"/>
  <c r="K28" i="4"/>
  <c r="L28" i="4" s="1"/>
  <c r="K27" i="4"/>
  <c r="L27" i="4" s="1"/>
  <c r="K26" i="4"/>
  <c r="L26" i="4" s="1"/>
  <c r="K25" i="4"/>
  <c r="L25" i="4" s="1"/>
  <c r="K24" i="4"/>
  <c r="L24" i="4" s="1"/>
  <c r="K22" i="4"/>
  <c r="L22" i="4" s="1"/>
  <c r="K18" i="4"/>
  <c r="L18" i="4" s="1"/>
  <c r="K17" i="4"/>
  <c r="L17" i="4" s="1"/>
  <c r="K13" i="4"/>
  <c r="L13" i="4" s="1"/>
  <c r="K10" i="4"/>
  <c r="L10" i="4" s="1"/>
  <c r="L289" i="3"/>
  <c r="K289" i="3"/>
  <c r="E289" i="3"/>
  <c r="D289" i="3"/>
  <c r="C289" i="3"/>
  <c r="B289" i="3"/>
  <c r="L210" i="3"/>
  <c r="K210" i="3"/>
  <c r="E210" i="3"/>
  <c r="D210" i="3"/>
  <c r="C210" i="3"/>
  <c r="B210" i="3"/>
  <c r="L158" i="3"/>
  <c r="K158" i="3"/>
  <c r="E158" i="3"/>
  <c r="D158" i="3"/>
  <c r="C158" i="3"/>
  <c r="B158" i="3"/>
  <c r="L153" i="3"/>
  <c r="K153" i="3"/>
  <c r="E153" i="3"/>
  <c r="D153" i="3"/>
  <c r="C153" i="3"/>
  <c r="B153" i="3"/>
  <c r="D138" i="3"/>
  <c r="C138" i="3"/>
  <c r="B138" i="3"/>
  <c r="K134" i="3"/>
  <c r="E133" i="3"/>
  <c r="K132" i="3"/>
  <c r="K131" i="3"/>
  <c r="L131" i="3" s="1"/>
  <c r="K130" i="3"/>
  <c r="K129" i="3"/>
  <c r="L129" i="3" s="1"/>
  <c r="L129" i="1" s="1"/>
  <c r="K128" i="3"/>
  <c r="K127" i="3"/>
  <c r="L127" i="3" s="1"/>
  <c r="L127" i="1" s="1"/>
  <c r="K126" i="3"/>
  <c r="L126" i="3" s="1"/>
  <c r="L126" i="1" s="1"/>
  <c r="K125" i="3"/>
  <c r="L125" i="3" s="1"/>
  <c r="L125" i="1" s="1"/>
  <c r="K124" i="3"/>
  <c r="L124" i="3" s="1"/>
  <c r="L124" i="1" s="1"/>
  <c r="K123" i="3"/>
  <c r="L123" i="3" s="1"/>
  <c r="L123" i="1" s="1"/>
  <c r="K122" i="3"/>
  <c r="K122" i="1" s="1"/>
  <c r="K121" i="3"/>
  <c r="L121" i="3" s="1"/>
  <c r="L121" i="1" s="1"/>
  <c r="K120" i="3"/>
  <c r="K120" i="1" s="1"/>
  <c r="K119" i="3"/>
  <c r="K119" i="1" s="1"/>
  <c r="K118" i="3"/>
  <c r="L118" i="3" s="1"/>
  <c r="L118" i="1" s="1"/>
  <c r="K117" i="3"/>
  <c r="L117" i="3" s="1"/>
  <c r="L117" i="1" s="1"/>
  <c r="K116" i="3"/>
  <c r="K115" i="3"/>
  <c r="K115" i="1" s="1"/>
  <c r="K114" i="3"/>
  <c r="L114" i="3" s="1"/>
  <c r="L114" i="1" s="1"/>
  <c r="E113" i="3"/>
  <c r="K112" i="3"/>
  <c r="L112" i="3" s="1"/>
  <c r="L112" i="1" s="1"/>
  <c r="K111" i="3"/>
  <c r="L111" i="3" s="1"/>
  <c r="L111" i="1" s="1"/>
  <c r="E110" i="3"/>
  <c r="H110" i="3" s="1"/>
  <c r="K109" i="3"/>
  <c r="K108" i="3"/>
  <c r="L108" i="3" s="1"/>
  <c r="K107" i="3"/>
  <c r="L107" i="3" s="1"/>
  <c r="K106" i="3"/>
  <c r="L106" i="3" s="1"/>
  <c r="K105" i="3"/>
  <c r="L105" i="3" s="1"/>
  <c r="K104" i="3"/>
  <c r="L104" i="3" s="1"/>
  <c r="K103" i="3"/>
  <c r="L103" i="3" s="1"/>
  <c r="K102" i="3"/>
  <c r="L102" i="3" s="1"/>
  <c r="K101" i="3"/>
  <c r="L101" i="3" s="1"/>
  <c r="K100" i="3"/>
  <c r="L100" i="3" s="1"/>
  <c r="K99" i="3"/>
  <c r="L99" i="3" s="1"/>
  <c r="K98" i="3"/>
  <c r="L98" i="3" s="1"/>
  <c r="K97" i="3"/>
  <c r="K96" i="3"/>
  <c r="K95" i="3"/>
  <c r="L95" i="3" s="1"/>
  <c r="K94" i="3"/>
  <c r="L94" i="3" s="1"/>
  <c r="K93" i="3"/>
  <c r="K92" i="3"/>
  <c r="L92" i="3" s="1"/>
  <c r="K91" i="3"/>
  <c r="L91" i="3" s="1"/>
  <c r="K90" i="3"/>
  <c r="L90" i="3" s="1"/>
  <c r="K89" i="3"/>
  <c r="L89" i="3" s="1"/>
  <c r="K88" i="3"/>
  <c r="L88" i="3" s="1"/>
  <c r="K87" i="3"/>
  <c r="L87" i="3" s="1"/>
  <c r="K86" i="3"/>
  <c r="L86" i="3" s="1"/>
  <c r="K85" i="3"/>
  <c r="L85" i="3" s="1"/>
  <c r="K84" i="3"/>
  <c r="L84" i="3" s="1"/>
  <c r="K83" i="3"/>
  <c r="L83" i="3" s="1"/>
  <c r="K82" i="3"/>
  <c r="L82" i="3" s="1"/>
  <c r="E81" i="3"/>
  <c r="H81" i="3" s="1"/>
  <c r="K80" i="3"/>
  <c r="K79" i="3"/>
  <c r="L79" i="3" s="1"/>
  <c r="E78" i="3"/>
  <c r="K77" i="3"/>
  <c r="L77" i="3" s="1"/>
  <c r="K76" i="3"/>
  <c r="K75" i="3"/>
  <c r="L75" i="3" s="1"/>
  <c r="K74" i="3"/>
  <c r="L74" i="3" s="1"/>
  <c r="E73" i="3"/>
  <c r="K72" i="3"/>
  <c r="L72" i="3" s="1"/>
  <c r="K71" i="3"/>
  <c r="L71" i="3" s="1"/>
  <c r="K70" i="3"/>
  <c r="L70" i="3" s="1"/>
  <c r="K69" i="3"/>
  <c r="L69" i="3" s="1"/>
  <c r="K68" i="3"/>
  <c r="L68" i="3" s="1"/>
  <c r="K67" i="3"/>
  <c r="L67" i="3" s="1"/>
  <c r="L67" i="1" s="1"/>
  <c r="K66" i="3"/>
  <c r="L66" i="3" s="1"/>
  <c r="K65" i="3"/>
  <c r="L65" i="3" s="1"/>
  <c r="K64" i="3"/>
  <c r="L64" i="3" s="1"/>
  <c r="K63" i="3"/>
  <c r="L63" i="3" s="1"/>
  <c r="K62" i="3"/>
  <c r="K61" i="3"/>
  <c r="L61" i="3" s="1"/>
  <c r="K60" i="3"/>
  <c r="L60" i="3" s="1"/>
  <c r="K59" i="3"/>
  <c r="K58" i="3"/>
  <c r="L58" i="3" s="1"/>
  <c r="K57" i="3"/>
  <c r="L57" i="3" s="1"/>
  <c r="K56" i="3"/>
  <c r="L56" i="3" s="1"/>
  <c r="K55" i="3"/>
  <c r="L55" i="3" s="1"/>
  <c r="K54" i="3"/>
  <c r="K53" i="3"/>
  <c r="L53" i="3" s="1"/>
  <c r="K52" i="3"/>
  <c r="L52" i="3" s="1"/>
  <c r="K51" i="3"/>
  <c r="L51" i="3" s="1"/>
  <c r="K50" i="3"/>
  <c r="L50" i="3" s="1"/>
  <c r="E49" i="3"/>
  <c r="K48" i="3"/>
  <c r="K47" i="3"/>
  <c r="L47" i="3" s="1"/>
  <c r="K46" i="3"/>
  <c r="L46" i="3" s="1"/>
  <c r="E45" i="3"/>
  <c r="H45" i="3" s="1"/>
  <c r="K37" i="3"/>
  <c r="D31" i="3"/>
  <c r="C31" i="3"/>
  <c r="B31" i="3"/>
  <c r="K29" i="3"/>
  <c r="L29" i="3" s="1"/>
  <c r="K28" i="3"/>
  <c r="L28" i="3" s="1"/>
  <c r="K27" i="3"/>
  <c r="K26" i="3"/>
  <c r="L26" i="3" s="1"/>
  <c r="K24" i="3"/>
  <c r="K22" i="3"/>
  <c r="L22" i="3" s="1"/>
  <c r="K18" i="3"/>
  <c r="L18" i="3" s="1"/>
  <c r="K17" i="3"/>
  <c r="L17" i="3" s="1"/>
  <c r="K13" i="3"/>
  <c r="L13" i="3" s="1"/>
  <c r="K10" i="3"/>
  <c r="L10" i="3" s="1"/>
  <c r="L289" i="2"/>
  <c r="K289" i="2"/>
  <c r="E289" i="2"/>
  <c r="D289" i="2"/>
  <c r="C289" i="2"/>
  <c r="B289" i="2"/>
  <c r="L210" i="2"/>
  <c r="K210" i="2"/>
  <c r="E210" i="2"/>
  <c r="D210" i="2"/>
  <c r="C210" i="2"/>
  <c r="B210" i="2"/>
  <c r="L158" i="2"/>
  <c r="K158" i="2"/>
  <c r="E158" i="2"/>
  <c r="D158" i="2"/>
  <c r="C158" i="2"/>
  <c r="B158" i="2"/>
  <c r="L153" i="2"/>
  <c r="K153" i="2"/>
  <c r="E153" i="2"/>
  <c r="D153" i="2"/>
  <c r="C153" i="2"/>
  <c r="B153" i="2"/>
  <c r="E138" i="2"/>
  <c r="D138" i="2"/>
  <c r="C138" i="2"/>
  <c r="B138" i="2"/>
  <c r="K132" i="2"/>
  <c r="L132" i="2" s="1"/>
  <c r="K131" i="2"/>
  <c r="L131" i="2" s="1"/>
  <c r="E31" i="2"/>
  <c r="D31" i="2"/>
  <c r="C31" i="2"/>
  <c r="B31" i="2"/>
  <c r="K15" i="2"/>
  <c r="K14" i="2"/>
  <c r="L14" i="2" s="1"/>
  <c r="K8" i="2"/>
  <c r="L8" i="2" s="1"/>
  <c r="L288" i="1"/>
  <c r="K288" i="1"/>
  <c r="E288" i="1"/>
  <c r="D288" i="1"/>
  <c r="C288" i="1"/>
  <c r="B288" i="1"/>
  <c r="L287" i="1"/>
  <c r="K287" i="1"/>
  <c r="E287" i="1"/>
  <c r="D287" i="1"/>
  <c r="C287" i="1"/>
  <c r="B287" i="1"/>
  <c r="L286" i="1"/>
  <c r="K286" i="1"/>
  <c r="E286" i="1"/>
  <c r="D286" i="1"/>
  <c r="C286" i="1"/>
  <c r="B286" i="1"/>
  <c r="L285" i="1"/>
  <c r="K285" i="1"/>
  <c r="E285" i="1"/>
  <c r="D285" i="1"/>
  <c r="C285" i="1"/>
  <c r="B285" i="1"/>
  <c r="L284" i="1"/>
  <c r="K284" i="1"/>
  <c r="E284" i="1"/>
  <c r="D284" i="1"/>
  <c r="C284" i="1"/>
  <c r="B284" i="1"/>
  <c r="L283" i="1"/>
  <c r="K283" i="1"/>
  <c r="E283" i="1"/>
  <c r="D283" i="1"/>
  <c r="C283" i="1"/>
  <c r="B283" i="1"/>
  <c r="E282" i="1"/>
  <c r="D282" i="1"/>
  <c r="C282" i="1"/>
  <c r="B282" i="1"/>
  <c r="L281" i="1"/>
  <c r="K281" i="1"/>
  <c r="E281" i="1"/>
  <c r="D281" i="1"/>
  <c r="C281" i="1"/>
  <c r="B281" i="1"/>
  <c r="L280" i="1"/>
  <c r="K280" i="1"/>
  <c r="E280" i="1"/>
  <c r="D280" i="1"/>
  <c r="C280" i="1"/>
  <c r="B280" i="1"/>
  <c r="L279" i="1"/>
  <c r="K279" i="1"/>
  <c r="E279" i="1"/>
  <c r="D279" i="1"/>
  <c r="C279" i="1"/>
  <c r="B279" i="1"/>
  <c r="L278" i="1"/>
  <c r="K278" i="1"/>
  <c r="E278" i="1"/>
  <c r="D278" i="1"/>
  <c r="C278" i="1"/>
  <c r="B278" i="1"/>
  <c r="L277" i="1"/>
  <c r="K277" i="1"/>
  <c r="E277" i="1"/>
  <c r="D277" i="1"/>
  <c r="C277" i="1"/>
  <c r="B277" i="1"/>
  <c r="L276" i="1"/>
  <c r="K276" i="1"/>
  <c r="E276" i="1"/>
  <c r="D276" i="1"/>
  <c r="C276" i="1"/>
  <c r="B276" i="1"/>
  <c r="L275" i="1"/>
  <c r="K275" i="1"/>
  <c r="E275" i="1"/>
  <c r="D275" i="1"/>
  <c r="C275" i="1"/>
  <c r="B275" i="1"/>
  <c r="L274" i="1"/>
  <c r="K274" i="1"/>
  <c r="E274" i="1"/>
  <c r="D274" i="1"/>
  <c r="C274" i="1"/>
  <c r="B274" i="1"/>
  <c r="L273" i="1"/>
  <c r="K273" i="1"/>
  <c r="E273" i="1"/>
  <c r="D273" i="1"/>
  <c r="C273" i="1"/>
  <c r="B273" i="1"/>
  <c r="L272" i="1"/>
  <c r="K272" i="1"/>
  <c r="E272" i="1"/>
  <c r="D272" i="1"/>
  <c r="C272" i="1"/>
  <c r="B272" i="1"/>
  <c r="L271" i="1"/>
  <c r="K271" i="1"/>
  <c r="E271" i="1"/>
  <c r="C271" i="1"/>
  <c r="B271" i="1"/>
  <c r="L270" i="1"/>
  <c r="K270" i="1"/>
  <c r="E270" i="1"/>
  <c r="D270" i="1"/>
  <c r="C270" i="1"/>
  <c r="B270" i="1"/>
  <c r="L269" i="1"/>
  <c r="K269" i="1"/>
  <c r="E269" i="1"/>
  <c r="D269" i="1"/>
  <c r="C269" i="1"/>
  <c r="B269" i="1"/>
  <c r="L268" i="1"/>
  <c r="K268" i="1"/>
  <c r="E268" i="1"/>
  <c r="D268" i="1"/>
  <c r="C268" i="1"/>
  <c r="B268" i="1"/>
  <c r="L267" i="1"/>
  <c r="K267" i="1"/>
  <c r="E267" i="1"/>
  <c r="D267" i="1"/>
  <c r="C267" i="1"/>
  <c r="B267" i="1"/>
  <c r="L266" i="1"/>
  <c r="K266" i="1"/>
  <c r="E266" i="1"/>
  <c r="D266" i="1"/>
  <c r="C266" i="1"/>
  <c r="B266" i="1"/>
  <c r="L265" i="1"/>
  <c r="K265" i="1"/>
  <c r="E265" i="1"/>
  <c r="D265" i="1"/>
  <c r="C265" i="1"/>
  <c r="B265" i="1"/>
  <c r="L264" i="1"/>
  <c r="K264" i="1"/>
  <c r="E264" i="1"/>
  <c r="D264" i="1"/>
  <c r="C264" i="1"/>
  <c r="B264" i="1"/>
  <c r="L263" i="1"/>
  <c r="K263" i="1"/>
  <c r="E263" i="1"/>
  <c r="D263" i="1"/>
  <c r="C263" i="1"/>
  <c r="B263" i="1"/>
  <c r="L262" i="1"/>
  <c r="K262" i="1"/>
  <c r="E262" i="1"/>
  <c r="D262" i="1"/>
  <c r="C262" i="1"/>
  <c r="B262" i="1"/>
  <c r="L261" i="1"/>
  <c r="K261" i="1"/>
  <c r="E261" i="1"/>
  <c r="D261" i="1"/>
  <c r="C261" i="1"/>
  <c r="B261" i="1"/>
  <c r="L260" i="1"/>
  <c r="K260" i="1"/>
  <c r="E260" i="1"/>
  <c r="D260" i="1"/>
  <c r="C260" i="1"/>
  <c r="B260" i="1"/>
  <c r="L259" i="1"/>
  <c r="K259" i="1"/>
  <c r="E259" i="1"/>
  <c r="D259" i="1"/>
  <c r="C259" i="1"/>
  <c r="B259" i="1"/>
  <c r="L258" i="1"/>
  <c r="K258" i="1"/>
  <c r="E258" i="1"/>
  <c r="D258" i="1"/>
  <c r="C258" i="1"/>
  <c r="B258" i="1"/>
  <c r="L257" i="1"/>
  <c r="K257" i="1"/>
  <c r="E257" i="1"/>
  <c r="D257" i="1"/>
  <c r="C257" i="1"/>
  <c r="B257" i="1"/>
  <c r="L256" i="1"/>
  <c r="K256" i="1"/>
  <c r="E256" i="1"/>
  <c r="D256" i="1"/>
  <c r="C256" i="1"/>
  <c r="B256" i="1"/>
  <c r="L255" i="1"/>
  <c r="K255" i="1"/>
  <c r="E255" i="1"/>
  <c r="D255" i="1"/>
  <c r="C255" i="1"/>
  <c r="B255" i="1"/>
  <c r="L254" i="1"/>
  <c r="K254" i="1"/>
  <c r="E254" i="1"/>
  <c r="D254" i="1"/>
  <c r="C254" i="1"/>
  <c r="B254" i="1"/>
  <c r="L253" i="1"/>
  <c r="K253" i="1"/>
  <c r="E253" i="1"/>
  <c r="D253" i="1"/>
  <c r="C253" i="1"/>
  <c r="B253" i="1"/>
  <c r="L252" i="1"/>
  <c r="K252" i="1"/>
  <c r="E252" i="1"/>
  <c r="D252" i="1"/>
  <c r="C252" i="1"/>
  <c r="B252" i="1"/>
  <c r="L251" i="1"/>
  <c r="K251" i="1"/>
  <c r="E251" i="1"/>
  <c r="D251" i="1"/>
  <c r="C251" i="1"/>
  <c r="B251" i="1"/>
  <c r="E250" i="1"/>
  <c r="D250" i="1"/>
  <c r="C250" i="1"/>
  <c r="B250" i="1"/>
  <c r="L249" i="1"/>
  <c r="K249" i="1"/>
  <c r="E249" i="1"/>
  <c r="D249" i="1"/>
  <c r="C249" i="1"/>
  <c r="B249" i="1"/>
  <c r="L248" i="1"/>
  <c r="K248" i="1"/>
  <c r="E248" i="1"/>
  <c r="D248" i="1"/>
  <c r="C248" i="1"/>
  <c r="B248" i="1"/>
  <c r="L247" i="1"/>
  <c r="K247" i="1"/>
  <c r="E247" i="1"/>
  <c r="D247" i="1"/>
  <c r="C247" i="1"/>
  <c r="B247" i="1"/>
  <c r="L246" i="1"/>
  <c r="K246" i="1"/>
  <c r="E246" i="1"/>
  <c r="D246" i="1"/>
  <c r="C246" i="1"/>
  <c r="B246" i="1"/>
  <c r="L245" i="1"/>
  <c r="K245" i="1"/>
  <c r="E245" i="1"/>
  <c r="D245" i="1"/>
  <c r="C245" i="1"/>
  <c r="B245" i="1"/>
  <c r="L244" i="1"/>
  <c r="K244" i="1"/>
  <c r="E244" i="1"/>
  <c r="D244" i="1"/>
  <c r="C244" i="1"/>
  <c r="B244" i="1"/>
  <c r="L243" i="1"/>
  <c r="K243" i="1"/>
  <c r="E243" i="1"/>
  <c r="D243" i="1"/>
  <c r="C243" i="1"/>
  <c r="B243" i="1"/>
  <c r="L242" i="1"/>
  <c r="K242" i="1"/>
  <c r="E242" i="1"/>
  <c r="D242" i="1"/>
  <c r="C242" i="1"/>
  <c r="B242" i="1"/>
  <c r="E241" i="1"/>
  <c r="D241" i="1"/>
  <c r="B241" i="1"/>
  <c r="L240" i="1"/>
  <c r="K240" i="1"/>
  <c r="E240" i="1"/>
  <c r="D240" i="1"/>
  <c r="C240" i="1"/>
  <c r="B240" i="1"/>
  <c r="L239" i="1"/>
  <c r="K239" i="1"/>
  <c r="E239" i="1"/>
  <c r="D239" i="1"/>
  <c r="C239" i="1"/>
  <c r="B239" i="1"/>
  <c r="L238" i="1"/>
  <c r="K238" i="1"/>
  <c r="E238" i="1"/>
  <c r="D238" i="1"/>
  <c r="C238" i="1"/>
  <c r="B238" i="1"/>
  <c r="L237" i="1"/>
  <c r="K237" i="1"/>
  <c r="E237" i="1"/>
  <c r="D237" i="1"/>
  <c r="C237" i="1"/>
  <c r="B237" i="1"/>
  <c r="L236" i="1"/>
  <c r="K236" i="1"/>
  <c r="E236" i="1"/>
  <c r="D236" i="1"/>
  <c r="C236" i="1"/>
  <c r="B236" i="1"/>
  <c r="L235" i="1"/>
  <c r="K235" i="1"/>
  <c r="E235" i="1"/>
  <c r="D235" i="1"/>
  <c r="C235" i="1"/>
  <c r="B235" i="1"/>
  <c r="L234" i="1"/>
  <c r="K234" i="1"/>
  <c r="E234" i="1"/>
  <c r="D234" i="1"/>
  <c r="C234" i="1"/>
  <c r="B234" i="1"/>
  <c r="L233" i="1"/>
  <c r="K233" i="1"/>
  <c r="E233" i="1"/>
  <c r="D233" i="1"/>
  <c r="C233" i="1"/>
  <c r="B233" i="1"/>
  <c r="L232" i="1"/>
  <c r="K232" i="1"/>
  <c r="E232" i="1"/>
  <c r="D232" i="1"/>
  <c r="C232" i="1"/>
  <c r="B232" i="1"/>
  <c r="L231" i="1"/>
  <c r="K231" i="1"/>
  <c r="E231" i="1"/>
  <c r="D231" i="1"/>
  <c r="C231" i="1"/>
  <c r="B231" i="1"/>
  <c r="L230" i="1"/>
  <c r="K230" i="1"/>
  <c r="E230" i="1"/>
  <c r="D230" i="1"/>
  <c r="C230" i="1"/>
  <c r="B230" i="1"/>
  <c r="L229" i="1"/>
  <c r="K229" i="1"/>
  <c r="E229" i="1"/>
  <c r="D229" i="1"/>
  <c r="C229" i="1"/>
  <c r="B229" i="1"/>
  <c r="L228" i="1"/>
  <c r="K228" i="1"/>
  <c r="E228" i="1"/>
  <c r="D228" i="1"/>
  <c r="C228" i="1"/>
  <c r="B228" i="1"/>
  <c r="L227" i="1"/>
  <c r="K227" i="1"/>
  <c r="E227" i="1"/>
  <c r="D227" i="1"/>
  <c r="C227" i="1"/>
  <c r="B227" i="1"/>
  <c r="L226" i="1"/>
  <c r="K226" i="1"/>
  <c r="E226" i="1"/>
  <c r="D226" i="1"/>
  <c r="C226" i="1"/>
  <c r="B226" i="1"/>
  <c r="L225" i="1"/>
  <c r="K225" i="1"/>
  <c r="E225" i="1"/>
  <c r="D225" i="1"/>
  <c r="C225" i="1"/>
  <c r="B225" i="1"/>
  <c r="L224" i="1"/>
  <c r="K224" i="1"/>
  <c r="E224" i="1"/>
  <c r="D224" i="1"/>
  <c r="C224" i="1"/>
  <c r="B224" i="1"/>
  <c r="L223" i="1"/>
  <c r="K223" i="1"/>
  <c r="E223" i="1"/>
  <c r="D223" i="1"/>
  <c r="C223" i="1"/>
  <c r="B223" i="1"/>
  <c r="L222" i="1"/>
  <c r="K222" i="1"/>
  <c r="E222" i="1"/>
  <c r="D222" i="1"/>
  <c r="C222" i="1"/>
  <c r="B222" i="1"/>
  <c r="L221" i="1"/>
  <c r="K221" i="1"/>
  <c r="E221" i="1"/>
  <c r="D221" i="1"/>
  <c r="C221" i="1"/>
  <c r="B221" i="1"/>
  <c r="L220" i="1"/>
  <c r="K220" i="1"/>
  <c r="E220" i="1"/>
  <c r="D220" i="1"/>
  <c r="C220" i="1"/>
  <c r="B220" i="1"/>
  <c r="L219" i="1"/>
  <c r="K219" i="1"/>
  <c r="E219" i="1"/>
  <c r="D219" i="1"/>
  <c r="C219" i="1"/>
  <c r="B219" i="1"/>
  <c r="L218" i="1"/>
  <c r="K218" i="1"/>
  <c r="E218" i="1"/>
  <c r="D218" i="1"/>
  <c r="C218" i="1"/>
  <c r="B218" i="1"/>
  <c r="E217" i="1"/>
  <c r="D217" i="1"/>
  <c r="C217" i="1"/>
  <c r="B217" i="1"/>
  <c r="L216" i="1"/>
  <c r="K216" i="1"/>
  <c r="E216" i="1"/>
  <c r="D216" i="1"/>
  <c r="C216" i="1"/>
  <c r="B216" i="1"/>
  <c r="L215" i="1"/>
  <c r="K215" i="1"/>
  <c r="E215" i="1"/>
  <c r="D215" i="1"/>
  <c r="C215" i="1"/>
  <c r="B215" i="1"/>
  <c r="L209" i="1"/>
  <c r="K209" i="1"/>
  <c r="E209" i="1"/>
  <c r="D209" i="1"/>
  <c r="C209" i="1"/>
  <c r="B209" i="1"/>
  <c r="L208" i="1"/>
  <c r="K208" i="1"/>
  <c r="E208" i="1"/>
  <c r="D208" i="1"/>
  <c r="C208" i="1"/>
  <c r="B208" i="1"/>
  <c r="L207" i="1"/>
  <c r="K207" i="1"/>
  <c r="E207" i="1"/>
  <c r="D207" i="1"/>
  <c r="C207" i="1"/>
  <c r="B207" i="1"/>
  <c r="L206" i="1"/>
  <c r="K206" i="1"/>
  <c r="E206" i="1"/>
  <c r="D206" i="1"/>
  <c r="C206" i="1"/>
  <c r="B206" i="1"/>
  <c r="L205" i="1"/>
  <c r="K205" i="1"/>
  <c r="E205" i="1"/>
  <c r="D205" i="1"/>
  <c r="C205" i="1"/>
  <c r="B205" i="1"/>
  <c r="L204" i="1"/>
  <c r="K204" i="1"/>
  <c r="E204" i="1"/>
  <c r="D204" i="1"/>
  <c r="C204" i="1"/>
  <c r="B204" i="1"/>
  <c r="L203" i="1"/>
  <c r="K203" i="1"/>
  <c r="E203" i="1"/>
  <c r="D203" i="1"/>
  <c r="C203" i="1"/>
  <c r="B203" i="1"/>
  <c r="L202" i="1"/>
  <c r="K202" i="1"/>
  <c r="E202" i="1"/>
  <c r="D202" i="1"/>
  <c r="C202" i="1"/>
  <c r="B202" i="1"/>
  <c r="L201" i="1"/>
  <c r="K201" i="1"/>
  <c r="E201" i="1"/>
  <c r="D201" i="1"/>
  <c r="C201" i="1"/>
  <c r="B201" i="1"/>
  <c r="L200" i="1"/>
  <c r="K200" i="1"/>
  <c r="E200" i="1"/>
  <c r="D200" i="1"/>
  <c r="C200" i="1"/>
  <c r="B200" i="1"/>
  <c r="L199" i="1"/>
  <c r="K199" i="1"/>
  <c r="E199" i="1"/>
  <c r="D199" i="1"/>
  <c r="C199" i="1"/>
  <c r="B199" i="1"/>
  <c r="L198" i="1"/>
  <c r="K198" i="1"/>
  <c r="E198" i="1"/>
  <c r="D198" i="1"/>
  <c r="C198" i="1"/>
  <c r="B198" i="1"/>
  <c r="L197" i="1"/>
  <c r="K197" i="1"/>
  <c r="E197" i="1"/>
  <c r="D197" i="1"/>
  <c r="C197" i="1"/>
  <c r="B197" i="1"/>
  <c r="L196" i="1"/>
  <c r="K196" i="1"/>
  <c r="E196" i="1"/>
  <c r="D196" i="1"/>
  <c r="C196" i="1"/>
  <c r="B196" i="1"/>
  <c r="L195" i="1"/>
  <c r="K195" i="1"/>
  <c r="E195" i="1"/>
  <c r="D195" i="1"/>
  <c r="C195" i="1"/>
  <c r="B195" i="1"/>
  <c r="L194" i="1"/>
  <c r="K194" i="1"/>
  <c r="E194" i="1"/>
  <c r="D194" i="1"/>
  <c r="C194" i="1"/>
  <c r="B194" i="1"/>
  <c r="L193" i="1"/>
  <c r="K193" i="1"/>
  <c r="E193" i="1"/>
  <c r="D193" i="1"/>
  <c r="C193" i="1"/>
  <c r="B193" i="1"/>
  <c r="L192" i="1"/>
  <c r="K192" i="1"/>
  <c r="E192" i="1"/>
  <c r="D192" i="1"/>
  <c r="C192" i="1"/>
  <c r="B192" i="1"/>
  <c r="L191" i="1"/>
  <c r="K191" i="1"/>
  <c r="E191" i="1"/>
  <c r="D191" i="1"/>
  <c r="C191" i="1"/>
  <c r="B191" i="1"/>
  <c r="L190" i="1"/>
  <c r="K190" i="1"/>
  <c r="E190" i="1"/>
  <c r="D190" i="1"/>
  <c r="C190" i="1"/>
  <c r="B190" i="1"/>
  <c r="L189" i="1"/>
  <c r="K189" i="1"/>
  <c r="E189" i="1"/>
  <c r="D189" i="1"/>
  <c r="C189" i="1"/>
  <c r="B189" i="1"/>
  <c r="L188" i="1"/>
  <c r="K188" i="1"/>
  <c r="E188" i="1"/>
  <c r="D188" i="1"/>
  <c r="C188" i="1"/>
  <c r="B188" i="1"/>
  <c r="L187" i="1"/>
  <c r="K187" i="1"/>
  <c r="E187" i="1"/>
  <c r="D187" i="1"/>
  <c r="C187" i="1"/>
  <c r="B187" i="1"/>
  <c r="L186" i="1"/>
  <c r="K186" i="1"/>
  <c r="E186" i="1"/>
  <c r="D186" i="1"/>
  <c r="C186" i="1"/>
  <c r="B186" i="1"/>
  <c r="L185" i="1"/>
  <c r="K185" i="1"/>
  <c r="E185" i="1"/>
  <c r="D185" i="1"/>
  <c r="C185" i="1"/>
  <c r="B185" i="1"/>
  <c r="L184" i="1"/>
  <c r="K184" i="1"/>
  <c r="E184" i="1"/>
  <c r="D184" i="1"/>
  <c r="C184" i="1"/>
  <c r="B184" i="1"/>
  <c r="L183" i="1"/>
  <c r="K183" i="1"/>
  <c r="E183" i="1"/>
  <c r="D183" i="1"/>
  <c r="C183" i="1"/>
  <c r="B183" i="1"/>
  <c r="K182" i="1"/>
  <c r="E182" i="1"/>
  <c r="D182" i="1"/>
  <c r="C182" i="1"/>
  <c r="B182" i="1"/>
  <c r="L181" i="1"/>
  <c r="K181" i="1"/>
  <c r="E181" i="1"/>
  <c r="D181" i="1"/>
  <c r="C181" i="1"/>
  <c r="B181" i="1"/>
  <c r="L180" i="1"/>
  <c r="K180" i="1"/>
  <c r="E180" i="1"/>
  <c r="D180" i="1"/>
  <c r="C180" i="1"/>
  <c r="B180" i="1"/>
  <c r="L179" i="1"/>
  <c r="K179" i="1"/>
  <c r="E179" i="1"/>
  <c r="D179" i="1"/>
  <c r="C179" i="1"/>
  <c r="B179" i="1"/>
  <c r="L178" i="1"/>
  <c r="K178" i="1"/>
  <c r="E178" i="1"/>
  <c r="D178" i="1"/>
  <c r="C178" i="1"/>
  <c r="B178" i="1"/>
  <c r="L177" i="1"/>
  <c r="K177" i="1"/>
  <c r="D177" i="1"/>
  <c r="C177" i="1"/>
  <c r="B177" i="1"/>
  <c r="L176" i="1"/>
  <c r="K176" i="1"/>
  <c r="E176" i="1"/>
  <c r="D176" i="1"/>
  <c r="C176" i="1"/>
  <c r="B176" i="1"/>
  <c r="L175" i="1"/>
  <c r="K175" i="1"/>
  <c r="E175" i="1"/>
  <c r="D175" i="1"/>
  <c r="C175" i="1"/>
  <c r="B175" i="1"/>
  <c r="L174" i="1"/>
  <c r="K174" i="1"/>
  <c r="E174" i="1"/>
  <c r="D174" i="1"/>
  <c r="C174" i="1"/>
  <c r="B174" i="1"/>
  <c r="L173" i="1"/>
  <c r="K173" i="1"/>
  <c r="E173" i="1"/>
  <c r="D173" i="1"/>
  <c r="C173" i="1"/>
  <c r="B173" i="1"/>
  <c r="L172" i="1"/>
  <c r="K172" i="1"/>
  <c r="E172" i="1"/>
  <c r="D172" i="1"/>
  <c r="C172" i="1"/>
  <c r="B172" i="1"/>
  <c r="L171" i="1"/>
  <c r="K171" i="1"/>
  <c r="E171" i="1"/>
  <c r="D171" i="1"/>
  <c r="C171" i="1"/>
  <c r="B171" i="1"/>
  <c r="L170" i="1"/>
  <c r="K170" i="1"/>
  <c r="E170" i="1"/>
  <c r="D170" i="1"/>
  <c r="C170" i="1"/>
  <c r="B170" i="1"/>
  <c r="L169" i="1"/>
  <c r="K169" i="1"/>
  <c r="E169" i="1"/>
  <c r="D169" i="1"/>
  <c r="C169" i="1"/>
  <c r="B169" i="1"/>
  <c r="L168" i="1"/>
  <c r="K168" i="1"/>
  <c r="E168" i="1"/>
  <c r="D168" i="1"/>
  <c r="C168" i="1"/>
  <c r="B168" i="1"/>
  <c r="L167" i="1"/>
  <c r="K167" i="1"/>
  <c r="E167" i="1"/>
  <c r="D167" i="1"/>
  <c r="C167" i="1"/>
  <c r="B167" i="1"/>
  <c r="L166" i="1"/>
  <c r="K166" i="1"/>
  <c r="E166" i="1"/>
  <c r="D166" i="1"/>
  <c r="C166" i="1"/>
  <c r="B166" i="1"/>
  <c r="L165" i="1"/>
  <c r="K165" i="1"/>
  <c r="E165" i="1"/>
  <c r="D165" i="1"/>
  <c r="C165" i="1"/>
  <c r="B165" i="1"/>
  <c r="E164" i="1"/>
  <c r="D164" i="1"/>
  <c r="C164" i="1"/>
  <c r="B164" i="1"/>
  <c r="L163" i="1"/>
  <c r="K163" i="1"/>
  <c r="E163" i="1"/>
  <c r="D163" i="1"/>
  <c r="C163" i="1"/>
  <c r="B163" i="1"/>
  <c r="L162" i="1"/>
  <c r="K162" i="1"/>
  <c r="E162" i="1"/>
  <c r="D162" i="1"/>
  <c r="C162" i="1"/>
  <c r="B162" i="1"/>
  <c r="L161" i="1"/>
  <c r="K161" i="1"/>
  <c r="E161" i="1"/>
  <c r="D161" i="1"/>
  <c r="C161" i="1"/>
  <c r="B161" i="1"/>
  <c r="L158" i="1"/>
  <c r="K158" i="1"/>
  <c r="E158" i="1"/>
  <c r="D158" i="1"/>
  <c r="C158" i="1"/>
  <c r="B158" i="1"/>
  <c r="L152" i="1"/>
  <c r="K152" i="1"/>
  <c r="E152" i="1"/>
  <c r="D152" i="1"/>
  <c r="C152" i="1"/>
  <c r="B152" i="1"/>
  <c r="L151" i="1"/>
  <c r="K151" i="1"/>
  <c r="E151" i="1"/>
  <c r="D151" i="1"/>
  <c r="C151" i="1"/>
  <c r="B151" i="1"/>
  <c r="L150" i="1"/>
  <c r="K150" i="1"/>
  <c r="E150" i="1"/>
  <c r="D150" i="1"/>
  <c r="C150" i="1"/>
  <c r="B150" i="1"/>
  <c r="E149" i="1"/>
  <c r="D149" i="1"/>
  <c r="C149" i="1"/>
  <c r="B149" i="1"/>
  <c r="E148" i="1"/>
  <c r="D148" i="1"/>
  <c r="C148" i="1"/>
  <c r="B148" i="1"/>
  <c r="E147" i="1"/>
  <c r="D147" i="1"/>
  <c r="C147" i="1"/>
  <c r="B147" i="1"/>
  <c r="K146" i="1"/>
  <c r="E146" i="1"/>
  <c r="D146" i="1"/>
  <c r="C146" i="1"/>
  <c r="B146" i="1"/>
  <c r="E145" i="1"/>
  <c r="D145" i="1"/>
  <c r="C145" i="1"/>
  <c r="B145" i="1"/>
  <c r="L144" i="1"/>
  <c r="K144" i="1"/>
  <c r="E144" i="1"/>
  <c r="D144" i="1"/>
  <c r="C144" i="1"/>
  <c r="B144" i="1"/>
  <c r="L143" i="1"/>
  <c r="K143" i="1"/>
  <c r="E143" i="1"/>
  <c r="D143" i="1"/>
  <c r="C143" i="1"/>
  <c r="B143" i="1"/>
  <c r="L142" i="1"/>
  <c r="K142" i="1"/>
  <c r="E142" i="1"/>
  <c r="D142" i="1"/>
  <c r="C142" i="1"/>
  <c r="B142" i="1"/>
  <c r="E141" i="1"/>
  <c r="D141" i="1"/>
  <c r="C141" i="1"/>
  <c r="B141" i="1"/>
  <c r="L137" i="1"/>
  <c r="K137" i="1"/>
  <c r="E137" i="1"/>
  <c r="D137" i="1"/>
  <c r="C137" i="1"/>
  <c r="B137" i="1"/>
  <c r="L136" i="1"/>
  <c r="K136" i="1"/>
  <c r="E136" i="1"/>
  <c r="D136" i="1"/>
  <c r="C136" i="1"/>
  <c r="B136" i="1"/>
  <c r="L135" i="1"/>
  <c r="K135" i="1"/>
  <c r="E135" i="1"/>
  <c r="D135" i="1"/>
  <c r="C135" i="1"/>
  <c r="B135" i="1"/>
  <c r="E134" i="1"/>
  <c r="D134" i="1"/>
  <c r="C134" i="1"/>
  <c r="B134" i="1"/>
  <c r="D133" i="1"/>
  <c r="C133" i="1"/>
  <c r="B133" i="1"/>
  <c r="E132" i="1"/>
  <c r="D132" i="1"/>
  <c r="C132" i="1"/>
  <c r="B132" i="1"/>
  <c r="E131" i="1"/>
  <c r="D131" i="1"/>
  <c r="C131" i="1"/>
  <c r="B131" i="1"/>
  <c r="E130" i="1"/>
  <c r="D130" i="1"/>
  <c r="C130" i="1"/>
  <c r="B130" i="1"/>
  <c r="E129" i="1"/>
  <c r="D129" i="1"/>
  <c r="C129" i="1"/>
  <c r="B129" i="1"/>
  <c r="E128" i="1"/>
  <c r="D128" i="1"/>
  <c r="C128" i="1"/>
  <c r="B128" i="1"/>
  <c r="E127" i="1"/>
  <c r="D127" i="1"/>
  <c r="C127" i="1"/>
  <c r="B127" i="1"/>
  <c r="E126" i="1"/>
  <c r="D126" i="1"/>
  <c r="C126" i="1"/>
  <c r="B126" i="1"/>
  <c r="E125" i="1"/>
  <c r="D125" i="1"/>
  <c r="C125" i="1"/>
  <c r="B125" i="1"/>
  <c r="E124" i="1"/>
  <c r="D124" i="1"/>
  <c r="C124" i="1"/>
  <c r="B124" i="1"/>
  <c r="E123" i="1"/>
  <c r="D123" i="1"/>
  <c r="C123" i="1"/>
  <c r="B123" i="1"/>
  <c r="E122" i="1"/>
  <c r="D122" i="1"/>
  <c r="C122" i="1"/>
  <c r="B122" i="1"/>
  <c r="E121" i="1"/>
  <c r="D121" i="1"/>
  <c r="C121" i="1"/>
  <c r="B121" i="1"/>
  <c r="E120" i="1"/>
  <c r="D120" i="1"/>
  <c r="C120" i="1"/>
  <c r="B120" i="1"/>
  <c r="E119" i="1"/>
  <c r="D119" i="1"/>
  <c r="C119" i="1"/>
  <c r="B119" i="1"/>
  <c r="E118" i="1"/>
  <c r="D118" i="1"/>
  <c r="C118" i="1"/>
  <c r="B118" i="1"/>
  <c r="E117" i="1"/>
  <c r="D117" i="1"/>
  <c r="C117" i="1"/>
  <c r="B117" i="1"/>
  <c r="E116" i="1"/>
  <c r="D116" i="1"/>
  <c r="C116" i="1"/>
  <c r="B116" i="1"/>
  <c r="E115" i="1"/>
  <c r="D115" i="1"/>
  <c r="C115" i="1"/>
  <c r="B115" i="1"/>
  <c r="E114" i="1"/>
  <c r="D114" i="1"/>
  <c r="C114" i="1"/>
  <c r="B114" i="1"/>
  <c r="E113" i="1"/>
  <c r="D113" i="1"/>
  <c r="C113" i="1"/>
  <c r="B113" i="1"/>
  <c r="E112" i="1"/>
  <c r="D112" i="1"/>
  <c r="C112" i="1"/>
  <c r="B112" i="1"/>
  <c r="E111" i="1"/>
  <c r="D111" i="1"/>
  <c r="C111" i="1"/>
  <c r="B111" i="1"/>
  <c r="D110" i="1"/>
  <c r="C110" i="1"/>
  <c r="B110" i="1"/>
  <c r="E109" i="1"/>
  <c r="D109" i="1"/>
  <c r="C109" i="1"/>
  <c r="B109" i="1"/>
  <c r="E108" i="1"/>
  <c r="D108" i="1"/>
  <c r="C108" i="1"/>
  <c r="B108" i="1"/>
  <c r="E107" i="1"/>
  <c r="D107" i="1"/>
  <c r="C107" i="1"/>
  <c r="B107" i="1"/>
  <c r="E106" i="1"/>
  <c r="D106" i="1"/>
  <c r="C106" i="1"/>
  <c r="B106" i="1"/>
  <c r="E105" i="1"/>
  <c r="D105" i="1"/>
  <c r="C105" i="1"/>
  <c r="B105" i="1"/>
  <c r="E104" i="1"/>
  <c r="D104" i="1"/>
  <c r="C104" i="1"/>
  <c r="B104" i="1"/>
  <c r="E103" i="1"/>
  <c r="D103" i="1"/>
  <c r="C103" i="1"/>
  <c r="B103" i="1"/>
  <c r="E102" i="1"/>
  <c r="D102" i="1"/>
  <c r="C102" i="1"/>
  <c r="B102" i="1"/>
  <c r="E101" i="1"/>
  <c r="D101" i="1"/>
  <c r="C101" i="1"/>
  <c r="B101" i="1"/>
  <c r="E100" i="1"/>
  <c r="D100" i="1"/>
  <c r="C100" i="1"/>
  <c r="B100" i="1"/>
  <c r="E99" i="1"/>
  <c r="D99" i="1"/>
  <c r="C99" i="1"/>
  <c r="B99" i="1"/>
  <c r="E98" i="1"/>
  <c r="D98" i="1"/>
  <c r="C98" i="1"/>
  <c r="B98" i="1"/>
  <c r="E97" i="1"/>
  <c r="D97" i="1"/>
  <c r="C97" i="1"/>
  <c r="B97" i="1"/>
  <c r="E96" i="1"/>
  <c r="D96" i="1"/>
  <c r="C96" i="1"/>
  <c r="B96" i="1"/>
  <c r="E95" i="1"/>
  <c r="D95" i="1"/>
  <c r="C95" i="1"/>
  <c r="B95" i="1"/>
  <c r="E94" i="1"/>
  <c r="D94" i="1"/>
  <c r="C94" i="1"/>
  <c r="B94" i="1"/>
  <c r="E93" i="1"/>
  <c r="D93" i="1"/>
  <c r="C93" i="1"/>
  <c r="B93" i="1"/>
  <c r="E92" i="1"/>
  <c r="D92" i="1"/>
  <c r="C92" i="1"/>
  <c r="B92" i="1"/>
  <c r="E91" i="1"/>
  <c r="D91" i="1"/>
  <c r="C91" i="1"/>
  <c r="B91" i="1"/>
  <c r="E90" i="1"/>
  <c r="D90" i="1"/>
  <c r="C90" i="1"/>
  <c r="B90" i="1"/>
  <c r="E89" i="1"/>
  <c r="D89" i="1"/>
  <c r="C89" i="1"/>
  <c r="B89" i="1"/>
  <c r="E88" i="1"/>
  <c r="D88" i="1"/>
  <c r="C88" i="1"/>
  <c r="B88" i="1"/>
  <c r="E87" i="1"/>
  <c r="D87" i="1"/>
  <c r="C87" i="1"/>
  <c r="B87" i="1"/>
  <c r="E86" i="1"/>
  <c r="D86" i="1"/>
  <c r="C86" i="1"/>
  <c r="B86" i="1"/>
  <c r="E85" i="1"/>
  <c r="D85" i="1"/>
  <c r="C85" i="1"/>
  <c r="B85" i="1"/>
  <c r="E84" i="1"/>
  <c r="D84" i="1"/>
  <c r="C84" i="1"/>
  <c r="B84" i="1"/>
  <c r="E83" i="1"/>
  <c r="D83" i="1"/>
  <c r="C83" i="1"/>
  <c r="B83" i="1"/>
  <c r="E82" i="1"/>
  <c r="D82" i="1"/>
  <c r="C82" i="1"/>
  <c r="B82" i="1"/>
  <c r="E81" i="1"/>
  <c r="D81" i="1"/>
  <c r="C81" i="1"/>
  <c r="B81" i="1"/>
  <c r="E80" i="1"/>
  <c r="D80" i="1"/>
  <c r="C80" i="1"/>
  <c r="B80" i="1"/>
  <c r="E79" i="1"/>
  <c r="D79" i="1"/>
  <c r="C79" i="1"/>
  <c r="B79" i="1"/>
  <c r="D78" i="1"/>
  <c r="C78" i="1"/>
  <c r="B78" i="1"/>
  <c r="E77" i="1"/>
  <c r="D77" i="1"/>
  <c r="C77" i="1"/>
  <c r="B77" i="1"/>
  <c r="E76" i="1"/>
  <c r="D76" i="1"/>
  <c r="C76" i="1"/>
  <c r="B76" i="1"/>
  <c r="E75" i="1"/>
  <c r="D75" i="1"/>
  <c r="C75" i="1"/>
  <c r="B75" i="1"/>
  <c r="E74" i="1"/>
  <c r="D74" i="1"/>
  <c r="C74" i="1"/>
  <c r="B74" i="1"/>
  <c r="D73" i="1"/>
  <c r="C73" i="1"/>
  <c r="B73" i="1"/>
  <c r="E72" i="1"/>
  <c r="D72" i="1"/>
  <c r="C72" i="1"/>
  <c r="B72" i="1"/>
  <c r="E71" i="1"/>
  <c r="D71" i="1"/>
  <c r="C71" i="1"/>
  <c r="B71" i="1"/>
  <c r="E70" i="1"/>
  <c r="D70" i="1"/>
  <c r="C70" i="1"/>
  <c r="B70" i="1"/>
  <c r="E69" i="1"/>
  <c r="D69" i="1"/>
  <c r="C69" i="1"/>
  <c r="B69" i="1"/>
  <c r="E68" i="1"/>
  <c r="D68" i="1"/>
  <c r="C68" i="1"/>
  <c r="B68" i="1"/>
  <c r="E67" i="1"/>
  <c r="D67" i="1"/>
  <c r="C67" i="1"/>
  <c r="B67" i="1"/>
  <c r="E66" i="1"/>
  <c r="D66" i="1"/>
  <c r="C66" i="1"/>
  <c r="B66" i="1"/>
  <c r="E65" i="1"/>
  <c r="D65" i="1"/>
  <c r="C65" i="1"/>
  <c r="B65" i="1"/>
  <c r="E64" i="1"/>
  <c r="D64" i="1"/>
  <c r="C64" i="1"/>
  <c r="B64" i="1"/>
  <c r="E63" i="1"/>
  <c r="D63" i="1"/>
  <c r="C63" i="1"/>
  <c r="B63" i="1"/>
  <c r="E62" i="1"/>
  <c r="D62" i="1"/>
  <c r="C62" i="1"/>
  <c r="B62" i="1"/>
  <c r="E61" i="1"/>
  <c r="D61" i="1"/>
  <c r="C61" i="1"/>
  <c r="B61" i="1"/>
  <c r="E60" i="1"/>
  <c r="D60" i="1"/>
  <c r="C60" i="1"/>
  <c r="B60" i="1"/>
  <c r="E59" i="1"/>
  <c r="D59" i="1"/>
  <c r="C59" i="1"/>
  <c r="B59" i="1"/>
  <c r="E58" i="1"/>
  <c r="D58" i="1"/>
  <c r="C58" i="1"/>
  <c r="B58" i="1"/>
  <c r="E57" i="1"/>
  <c r="D57" i="1"/>
  <c r="C57" i="1"/>
  <c r="B57" i="1"/>
  <c r="E56" i="1"/>
  <c r="D56" i="1"/>
  <c r="C56" i="1"/>
  <c r="B56" i="1"/>
  <c r="E55" i="1"/>
  <c r="D55" i="1"/>
  <c r="C55" i="1"/>
  <c r="B55" i="1"/>
  <c r="E54" i="1"/>
  <c r="D54" i="1"/>
  <c r="C54" i="1"/>
  <c r="B54" i="1"/>
  <c r="D53" i="1"/>
  <c r="C53" i="1"/>
  <c r="B53" i="1"/>
  <c r="E52" i="1"/>
  <c r="D52" i="1"/>
  <c r="C52" i="1"/>
  <c r="B52" i="1"/>
  <c r="E51" i="1"/>
  <c r="D51" i="1"/>
  <c r="C51" i="1"/>
  <c r="B51" i="1"/>
  <c r="E50" i="1"/>
  <c r="D50" i="1"/>
  <c r="C50" i="1"/>
  <c r="B50" i="1"/>
  <c r="D49" i="1"/>
  <c r="C49" i="1"/>
  <c r="B49" i="1"/>
  <c r="E48" i="1"/>
  <c r="D48" i="1"/>
  <c r="C48" i="1"/>
  <c r="B48" i="1"/>
  <c r="E47" i="1"/>
  <c r="D47" i="1"/>
  <c r="C47" i="1"/>
  <c r="B47" i="1"/>
  <c r="E46" i="1"/>
  <c r="D46" i="1"/>
  <c r="C46" i="1"/>
  <c r="B46" i="1"/>
  <c r="E45" i="1"/>
  <c r="D45" i="1"/>
  <c r="C45" i="1"/>
  <c r="B45" i="1"/>
  <c r="E44" i="1"/>
  <c r="D44" i="1"/>
  <c r="C44" i="1"/>
  <c r="B44" i="1"/>
  <c r="E43" i="1"/>
  <c r="D43" i="1"/>
  <c r="C43" i="1"/>
  <c r="B43" i="1"/>
  <c r="E42" i="1"/>
  <c r="D42" i="1"/>
  <c r="C42" i="1"/>
  <c r="B42" i="1"/>
  <c r="E41" i="1"/>
  <c r="D41" i="1"/>
  <c r="C41" i="1"/>
  <c r="B41" i="1"/>
  <c r="E40" i="1"/>
  <c r="D40" i="1"/>
  <c r="C40" i="1"/>
  <c r="B40" i="1"/>
  <c r="K39" i="1"/>
  <c r="E39" i="1"/>
  <c r="D39" i="1"/>
  <c r="C39" i="1"/>
  <c r="B39" i="1"/>
  <c r="L38" i="1"/>
  <c r="K38" i="1"/>
  <c r="E38" i="1"/>
  <c r="D38" i="1"/>
  <c r="C38" i="1"/>
  <c r="B38" i="1"/>
  <c r="K37" i="1"/>
  <c r="E37" i="1"/>
  <c r="D37" i="1"/>
  <c r="C37" i="1"/>
  <c r="B37" i="1"/>
  <c r="L36" i="1"/>
  <c r="K36" i="1"/>
  <c r="E36" i="1"/>
  <c r="D36" i="1"/>
  <c r="C36" i="1"/>
  <c r="B36" i="1"/>
  <c r="E35" i="1"/>
  <c r="D35" i="1"/>
  <c r="C35" i="1"/>
  <c r="B35" i="1"/>
  <c r="E34" i="1"/>
  <c r="D34" i="1"/>
  <c r="C34" i="1"/>
  <c r="B34" i="1"/>
  <c r="C30" i="1"/>
  <c r="E29" i="1"/>
  <c r="D29" i="1"/>
  <c r="C29" i="1"/>
  <c r="B29" i="1"/>
  <c r="E28" i="1"/>
  <c r="D28" i="1"/>
  <c r="C28" i="1"/>
  <c r="B28" i="1"/>
  <c r="E27" i="1"/>
  <c r="D27" i="1"/>
  <c r="C27" i="1"/>
  <c r="B27" i="1"/>
  <c r="E26" i="1"/>
  <c r="D26" i="1"/>
  <c r="C26" i="1"/>
  <c r="B26" i="1"/>
  <c r="D25" i="1"/>
  <c r="C25" i="1"/>
  <c r="B25" i="1"/>
  <c r="E24" i="1"/>
  <c r="D24" i="1"/>
  <c r="C24" i="1"/>
  <c r="B24" i="1"/>
  <c r="D23" i="1"/>
  <c r="C23" i="1"/>
  <c r="B23" i="1"/>
  <c r="E22" i="1"/>
  <c r="D22" i="1"/>
  <c r="C22" i="1"/>
  <c r="B22" i="1"/>
  <c r="D21" i="1"/>
  <c r="C21" i="1"/>
  <c r="B21" i="1"/>
  <c r="D20" i="1"/>
  <c r="C20" i="1"/>
  <c r="B20" i="1"/>
  <c r="D19" i="1"/>
  <c r="C19" i="1"/>
  <c r="B19" i="1"/>
  <c r="E18" i="1"/>
  <c r="D18" i="1"/>
  <c r="C18" i="1"/>
  <c r="B18" i="1"/>
  <c r="E17" i="1"/>
  <c r="D17" i="1"/>
  <c r="C17" i="1"/>
  <c r="B17" i="1"/>
  <c r="D16" i="1"/>
  <c r="C16" i="1"/>
  <c r="B16" i="1"/>
  <c r="D15" i="1"/>
  <c r="C15" i="1"/>
  <c r="B15" i="1"/>
  <c r="D14" i="1"/>
  <c r="C14" i="1"/>
  <c r="B14" i="1"/>
  <c r="E13" i="1"/>
  <c r="D13" i="1"/>
  <c r="C13" i="1"/>
  <c r="B13" i="1"/>
  <c r="D12" i="1"/>
  <c r="C12" i="1"/>
  <c r="B12" i="1"/>
  <c r="D11" i="1"/>
  <c r="C11" i="1"/>
  <c r="B11" i="1"/>
  <c r="D10" i="1"/>
  <c r="C10" i="1"/>
  <c r="B10" i="1"/>
  <c r="D9" i="1"/>
  <c r="C9" i="1"/>
  <c r="B9" i="1"/>
  <c r="D8" i="1"/>
  <c r="C8" i="1"/>
  <c r="B8" i="1"/>
  <c r="K126" i="1" l="1"/>
  <c r="T141" i="1"/>
  <c r="T153" i="1" s="1"/>
  <c r="V141" i="7"/>
  <c r="U153" i="7"/>
  <c r="Q141" i="1"/>
  <c r="Q153" i="1" s="1"/>
  <c r="Q212" i="1" s="1"/>
  <c r="R153" i="7"/>
  <c r="R212" i="7" s="1"/>
  <c r="R291" i="7" s="1"/>
  <c r="S141" i="1"/>
  <c r="Y141" i="7"/>
  <c r="T153" i="7"/>
  <c r="T212" i="7" s="1"/>
  <c r="T291" i="7" s="1"/>
  <c r="E15" i="6"/>
  <c r="K15" i="6" s="1"/>
  <c r="L15" i="6" s="1"/>
  <c r="J291" i="11"/>
  <c r="J292" i="11" s="1"/>
  <c r="K340" i="11"/>
  <c r="M340" i="11"/>
  <c r="E12" i="5"/>
  <c r="K12" i="5" s="1"/>
  <c r="L12" i="5" s="1"/>
  <c r="G121" i="11"/>
  <c r="G122" i="11" s="1"/>
  <c r="M43" i="11"/>
  <c r="D73" i="11"/>
  <c r="D74" i="11" s="1"/>
  <c r="D75" i="11" s="1"/>
  <c r="V14" i="2"/>
  <c r="L71" i="1"/>
  <c r="K54" i="1"/>
  <c r="O215" i="8"/>
  <c r="M215" i="1"/>
  <c r="M289" i="8"/>
  <c r="M282" i="1"/>
  <c r="M289" i="7"/>
  <c r="L95" i="1"/>
  <c r="K96" i="1"/>
  <c r="J271" i="1"/>
  <c r="M271" i="6"/>
  <c r="M250" i="1"/>
  <c r="M289" i="5"/>
  <c r="K42" i="1"/>
  <c r="M8" i="2"/>
  <c r="O8" i="2" s="1"/>
  <c r="J31" i="2"/>
  <c r="J212" i="2" s="1"/>
  <c r="L66" i="1"/>
  <c r="K111" i="1"/>
  <c r="K34" i="1"/>
  <c r="L60" i="1"/>
  <c r="L52" i="1"/>
  <c r="K62" i="1"/>
  <c r="K49" i="3"/>
  <c r="L49" i="3" s="1"/>
  <c r="L49" i="1" s="1"/>
  <c r="H49" i="3"/>
  <c r="K81" i="3"/>
  <c r="L81" i="3" s="1"/>
  <c r="L81" i="1" s="1"/>
  <c r="K113" i="3"/>
  <c r="L113" i="3" s="1"/>
  <c r="L113" i="1" s="1"/>
  <c r="H113" i="3"/>
  <c r="J35" i="4"/>
  <c r="M35" i="4" s="1"/>
  <c r="H35" i="1"/>
  <c r="E53" i="1"/>
  <c r="H53" i="4"/>
  <c r="J250" i="1"/>
  <c r="J289" i="5"/>
  <c r="K73" i="3"/>
  <c r="L73" i="3" s="1"/>
  <c r="L73" i="1" s="1"/>
  <c r="H73" i="3"/>
  <c r="J81" i="3"/>
  <c r="H81" i="1"/>
  <c r="K282" i="1"/>
  <c r="K110" i="4"/>
  <c r="L110" i="4" s="1"/>
  <c r="H110" i="4"/>
  <c r="J110" i="4" s="1"/>
  <c r="M110" i="4" s="1"/>
  <c r="O110" i="4" s="1"/>
  <c r="J282" i="1"/>
  <c r="J289" i="7"/>
  <c r="K88" i="4"/>
  <c r="K88" i="1" s="1"/>
  <c r="H88" i="4"/>
  <c r="K132" i="1"/>
  <c r="E78" i="1"/>
  <c r="H78" i="3"/>
  <c r="E289" i="6"/>
  <c r="H230" i="6"/>
  <c r="J215" i="1"/>
  <c r="J289" i="8"/>
  <c r="J45" i="3"/>
  <c r="H45" i="1"/>
  <c r="K45" i="3"/>
  <c r="L45" i="3" s="1"/>
  <c r="L45" i="1" s="1"/>
  <c r="L69" i="1"/>
  <c r="K40" i="1"/>
  <c r="L55" i="1"/>
  <c r="J110" i="3"/>
  <c r="M110" i="3" s="1"/>
  <c r="M110" i="1" s="1"/>
  <c r="J259" i="6"/>
  <c r="H259" i="1"/>
  <c r="P224" i="11"/>
  <c r="O224" i="11"/>
  <c r="H352" i="11"/>
  <c r="P49" i="11"/>
  <c r="N187" i="11"/>
  <c r="N297" i="11"/>
  <c r="M338" i="11"/>
  <c r="F340" i="11"/>
  <c r="K352" i="11"/>
  <c r="H340" i="11"/>
  <c r="N352" i="11"/>
  <c r="C212" i="2"/>
  <c r="C291" i="2" s="1"/>
  <c r="K133" i="3"/>
  <c r="L133" i="3" s="1"/>
  <c r="L133" i="1" s="1"/>
  <c r="H133" i="3"/>
  <c r="K127" i="1"/>
  <c r="K118" i="1"/>
  <c r="K50" i="1"/>
  <c r="K66" i="1"/>
  <c r="K46" i="1"/>
  <c r="C212" i="3"/>
  <c r="C291" i="3" s="1"/>
  <c r="K105" i="1"/>
  <c r="L75" i="1"/>
  <c r="L70" i="1"/>
  <c r="L56" i="1"/>
  <c r="K95" i="1"/>
  <c r="L79" i="1"/>
  <c r="E49" i="1"/>
  <c r="L62" i="3"/>
  <c r="L62" i="1" s="1"/>
  <c r="L46" i="4"/>
  <c r="L46" i="1" s="1"/>
  <c r="E133" i="1"/>
  <c r="K24" i="1"/>
  <c r="L96" i="3"/>
  <c r="L96" i="1" s="1"/>
  <c r="K53" i="4"/>
  <c r="L53" i="4" s="1"/>
  <c r="L53" i="1" s="1"/>
  <c r="K82" i="1"/>
  <c r="L64" i="1"/>
  <c r="K97" i="1"/>
  <c r="C212" i="4"/>
  <c r="C291" i="4" s="1"/>
  <c r="L41" i="4"/>
  <c r="L41" i="1" s="1"/>
  <c r="L94" i="1"/>
  <c r="B212" i="2"/>
  <c r="B291" i="2" s="1"/>
  <c r="K59" i="1"/>
  <c r="L91" i="1"/>
  <c r="K72" i="1"/>
  <c r="K60" i="1"/>
  <c r="K147" i="1"/>
  <c r="L85" i="1"/>
  <c r="L89" i="1"/>
  <c r="K153" i="7"/>
  <c r="L241" i="7"/>
  <c r="L241" i="1" s="1"/>
  <c r="K75" i="1"/>
  <c r="K98" i="1"/>
  <c r="L50" i="1"/>
  <c r="L65" i="1"/>
  <c r="L82" i="1"/>
  <c r="K52" i="1"/>
  <c r="K56" i="1"/>
  <c r="K69" i="1"/>
  <c r="K117" i="1"/>
  <c r="K55" i="1"/>
  <c r="K77" i="1"/>
  <c r="K100" i="1"/>
  <c r="K121" i="1"/>
  <c r="K149" i="1"/>
  <c r="L68" i="1"/>
  <c r="B153" i="1"/>
  <c r="L47" i="1"/>
  <c r="L100" i="1"/>
  <c r="L74" i="1"/>
  <c r="K47" i="1"/>
  <c r="K129" i="1"/>
  <c r="L24" i="3"/>
  <c r="L24" i="1"/>
  <c r="K58" i="1"/>
  <c r="L97" i="3"/>
  <c r="L97" i="1" s="1"/>
  <c r="K74" i="1"/>
  <c r="L54" i="3"/>
  <c r="L54" i="1" s="1"/>
  <c r="L59" i="3"/>
  <c r="L59" i="1" s="1"/>
  <c r="L87" i="1"/>
  <c r="K93" i="1"/>
  <c r="L43" i="4"/>
  <c r="L43" i="1" s="1"/>
  <c r="K13" i="1"/>
  <c r="K22" i="1"/>
  <c r="K28" i="1"/>
  <c r="K63" i="1"/>
  <c r="K94" i="1"/>
  <c r="K102" i="1"/>
  <c r="K145" i="1"/>
  <c r="L105" i="1"/>
  <c r="L101" i="1"/>
  <c r="K64" i="1"/>
  <c r="K79" i="1"/>
  <c r="L58" i="1"/>
  <c r="L98" i="1"/>
  <c r="K67" i="1"/>
  <c r="K123" i="1"/>
  <c r="L90" i="1"/>
  <c r="K29" i="1"/>
  <c r="K148" i="1"/>
  <c r="L51" i="1"/>
  <c r="L61" i="1"/>
  <c r="L77" i="1"/>
  <c r="L84" i="1"/>
  <c r="K106" i="1"/>
  <c r="L102" i="1"/>
  <c r="K109" i="1"/>
  <c r="K85" i="1"/>
  <c r="K99" i="1"/>
  <c r="L86" i="1"/>
  <c r="K65" i="1"/>
  <c r="C153" i="1"/>
  <c r="L57" i="1"/>
  <c r="L107" i="1"/>
  <c r="B212" i="4"/>
  <c r="B291" i="4" s="1"/>
  <c r="H249" i="11"/>
  <c r="M262" i="11"/>
  <c r="K249" i="11"/>
  <c r="O262" i="11"/>
  <c r="P249" i="11"/>
  <c r="L122" i="3"/>
  <c r="L122" i="1" s="1"/>
  <c r="L119" i="3"/>
  <c r="L119" i="1" s="1"/>
  <c r="B212" i="3"/>
  <c r="B291" i="3" s="1"/>
  <c r="L115" i="3"/>
  <c r="L115" i="1" s="1"/>
  <c r="K112" i="1"/>
  <c r="L132" i="3"/>
  <c r="L132" i="1" s="1"/>
  <c r="K125" i="1"/>
  <c r="K124" i="1"/>
  <c r="K114" i="1"/>
  <c r="L120" i="3"/>
  <c r="L120" i="1" s="1"/>
  <c r="F183" i="11"/>
  <c r="F216" i="11"/>
  <c r="K255" i="11"/>
  <c r="N255" i="11"/>
  <c r="M277" i="11"/>
  <c r="P295" i="11"/>
  <c r="M233" i="11"/>
  <c r="E256" i="11"/>
  <c r="N261" i="11"/>
  <c r="F299" i="11"/>
  <c r="K344" i="11"/>
  <c r="K128" i="11"/>
  <c r="K256" i="11"/>
  <c r="O261" i="11"/>
  <c r="P299" i="11"/>
  <c r="O353" i="11"/>
  <c r="H355" i="11"/>
  <c r="F79" i="11"/>
  <c r="K277" i="11"/>
  <c r="M343" i="11"/>
  <c r="K183" i="11"/>
  <c r="N183" i="11"/>
  <c r="K233" i="11"/>
  <c r="O246" i="11"/>
  <c r="H261" i="11"/>
  <c r="M187" i="11"/>
  <c r="F224" i="11"/>
  <c r="O253" i="11"/>
  <c r="H338" i="11"/>
  <c r="M355" i="11"/>
  <c r="M236" i="11"/>
  <c r="E129" i="11"/>
  <c r="E217" i="11"/>
  <c r="K229" i="11"/>
  <c r="E234" i="11"/>
  <c r="O251" i="11"/>
  <c r="F254" i="11"/>
  <c r="P255" i="11"/>
  <c r="M259" i="11"/>
  <c r="F266" i="11"/>
  <c r="H313" i="11"/>
  <c r="L313" i="11" s="1"/>
  <c r="K129" i="11"/>
  <c r="F217" i="11"/>
  <c r="M229" i="11"/>
  <c r="H234" i="11"/>
  <c r="P243" i="11"/>
  <c r="O259" i="11"/>
  <c r="M266" i="11"/>
  <c r="M313" i="11"/>
  <c r="H328" i="11"/>
  <c r="I340" i="11"/>
  <c r="H217" i="11"/>
  <c r="M234" i="11"/>
  <c r="P259" i="11"/>
  <c r="K217" i="11"/>
  <c r="O234" i="11"/>
  <c r="E253" i="11"/>
  <c r="E255" i="11"/>
  <c r="N328" i="11"/>
  <c r="O6" i="11"/>
  <c r="P234" i="11"/>
  <c r="P245" i="11"/>
  <c r="N249" i="11"/>
  <c r="F253" i="11"/>
  <c r="F255" i="11"/>
  <c r="O260" i="11"/>
  <c r="F297" i="11"/>
  <c r="H299" i="11"/>
  <c r="O340" i="11"/>
  <c r="F348" i="11"/>
  <c r="K355" i="11"/>
  <c r="M328" i="11"/>
  <c r="H253" i="11"/>
  <c r="H255" i="11"/>
  <c r="H297" i="11"/>
  <c r="M315" i="11"/>
  <c r="O348" i="11"/>
  <c r="F352" i="11"/>
  <c r="E15" i="4"/>
  <c r="E15" i="8"/>
  <c r="M247" i="11"/>
  <c r="K264" i="11"/>
  <c r="M273" i="11"/>
  <c r="P303" i="11"/>
  <c r="K327" i="11"/>
  <c r="I342" i="11"/>
  <c r="M128" i="11"/>
  <c r="E187" i="11"/>
  <c r="E229" i="11"/>
  <c r="E233" i="11"/>
  <c r="E243" i="11"/>
  <c r="N247" i="11"/>
  <c r="M264" i="11"/>
  <c r="N273" i="11"/>
  <c r="P315" i="11"/>
  <c r="O342" i="11"/>
  <c r="M344" i="11"/>
  <c r="H348" i="11"/>
  <c r="E12" i="8"/>
  <c r="E183" i="11"/>
  <c r="E224" i="11"/>
  <c r="F229" i="11"/>
  <c r="H233" i="11"/>
  <c r="P247" i="11"/>
  <c r="M249" i="11"/>
  <c r="E259" i="11"/>
  <c r="E261" i="11"/>
  <c r="P262" i="11"/>
  <c r="O264" i="11"/>
  <c r="O266" i="11"/>
  <c r="O273" i="11"/>
  <c r="N277" i="11"/>
  <c r="F295" i="11"/>
  <c r="K338" i="11"/>
  <c r="I348" i="11"/>
  <c r="E12" i="7"/>
  <c r="E12" i="4"/>
  <c r="M206" i="11"/>
  <c r="E228" i="11"/>
  <c r="K248" i="11"/>
  <c r="M265" i="11"/>
  <c r="K267" i="11"/>
  <c r="E15" i="7"/>
  <c r="E66" i="11"/>
  <c r="O206" i="11"/>
  <c r="N228" i="11"/>
  <c r="N229" i="11"/>
  <c r="N233" i="11"/>
  <c r="F238" i="11"/>
  <c r="E242" i="11"/>
  <c r="E247" i="11"/>
  <c r="E264" i="11"/>
  <c r="O265" i="11"/>
  <c r="O267" i="11"/>
  <c r="E273" i="11"/>
  <c r="F305" i="11"/>
  <c r="K6" i="11"/>
  <c r="H66" i="11"/>
  <c r="E168" i="11"/>
  <c r="P183" i="11"/>
  <c r="O228" i="11"/>
  <c r="P233" i="11"/>
  <c r="K238" i="11"/>
  <c r="K242" i="11"/>
  <c r="E245" i="11"/>
  <c r="F247" i="11"/>
  <c r="F264" i="11"/>
  <c r="P265" i="11"/>
  <c r="F273" i="11"/>
  <c r="F300" i="11"/>
  <c r="F303" i="11"/>
  <c r="H305" i="11"/>
  <c r="H317" i="11"/>
  <c r="F327" i="11"/>
  <c r="P328" i="11"/>
  <c r="F342" i="11"/>
  <c r="M349" i="11"/>
  <c r="M350" i="11"/>
  <c r="M6" i="11"/>
  <c r="E128" i="11"/>
  <c r="P217" i="11"/>
  <c r="N238" i="11"/>
  <c r="P242" i="11"/>
  <c r="H245" i="11"/>
  <c r="K247" i="11"/>
  <c r="E249" i="11"/>
  <c r="M255" i="11"/>
  <c r="F260" i="11"/>
  <c r="H264" i="11"/>
  <c r="H273" i="11"/>
  <c r="H303" i="11"/>
  <c r="H327" i="11"/>
  <c r="H342" i="11"/>
  <c r="L347" i="11"/>
  <c r="Q347" i="11" s="1"/>
  <c r="N349" i="11"/>
  <c r="P352" i="11"/>
  <c r="N202" i="11"/>
  <c r="E212" i="11"/>
  <c r="H205" i="11"/>
  <c r="M213" i="11"/>
  <c r="L189" i="11"/>
  <c r="Q189" i="11" s="1"/>
  <c r="N209" i="11"/>
  <c r="K206" i="11"/>
  <c r="K210" i="11"/>
  <c r="F202" i="11"/>
  <c r="E205" i="11"/>
  <c r="E210" i="11"/>
  <c r="Q219" i="11"/>
  <c r="M205" i="11"/>
  <c r="E209" i="11"/>
  <c r="H214" i="11"/>
  <c r="O200" i="11"/>
  <c r="M203" i="11"/>
  <c r="H209" i="11"/>
  <c r="O214" i="11"/>
  <c r="O210" i="11"/>
  <c r="F200" i="11"/>
  <c r="P210" i="11"/>
  <c r="K209" i="11"/>
  <c r="Q192" i="11"/>
  <c r="E12" i="6"/>
  <c r="N156" i="11"/>
  <c r="P85" i="11"/>
  <c r="P150" i="11"/>
  <c r="O156" i="11"/>
  <c r="P44" i="11"/>
  <c r="P134" i="11"/>
  <c r="M143" i="11"/>
  <c r="E154" i="11"/>
  <c r="I58" i="11"/>
  <c r="F116" i="11"/>
  <c r="E142" i="11"/>
  <c r="N154" i="11"/>
  <c r="H108" i="11"/>
  <c r="N142" i="11"/>
  <c r="H62" i="11"/>
  <c r="H148" i="11"/>
  <c r="N148" i="11"/>
  <c r="P143" i="11"/>
  <c r="O58" i="11"/>
  <c r="H116" i="11"/>
  <c r="F142" i="11"/>
  <c r="H158" i="11"/>
  <c r="E143" i="11"/>
  <c r="N134" i="11"/>
  <c r="F143" i="11"/>
  <c r="F158" i="11"/>
  <c r="K116" i="11"/>
  <c r="H142" i="11"/>
  <c r="P158" i="11"/>
  <c r="O55" i="11"/>
  <c r="E140" i="11"/>
  <c r="P137" i="11"/>
  <c r="F46" i="11"/>
  <c r="I60" i="11"/>
  <c r="P64" i="11"/>
  <c r="H140" i="11"/>
  <c r="N157" i="11"/>
  <c r="F166" i="11"/>
  <c r="H46" i="11"/>
  <c r="M60" i="11"/>
  <c r="E136" i="11"/>
  <c r="M138" i="11"/>
  <c r="N140" i="11"/>
  <c r="E150" i="11"/>
  <c r="F153" i="11"/>
  <c r="I166" i="11"/>
  <c r="M182" i="11"/>
  <c r="P98" i="11"/>
  <c r="F140" i="11"/>
  <c r="K110" i="11"/>
  <c r="K136" i="11"/>
  <c r="P140" i="11"/>
  <c r="M153" i="11"/>
  <c r="H44" i="11"/>
  <c r="M58" i="11"/>
  <c r="N110" i="11"/>
  <c r="F134" i="11"/>
  <c r="N136" i="11"/>
  <c r="P138" i="11"/>
  <c r="K150" i="11"/>
  <c r="P153" i="11"/>
  <c r="F156" i="11"/>
  <c r="E166" i="11"/>
  <c r="K46" i="11"/>
  <c r="O60" i="11"/>
  <c r="F150" i="11"/>
  <c r="M166" i="11"/>
  <c r="N182" i="11"/>
  <c r="K44" i="11"/>
  <c r="N58" i="11"/>
  <c r="P110" i="11"/>
  <c r="K143" i="11"/>
  <c r="F148" i="11"/>
  <c r="N150" i="11"/>
  <c r="E15" i="5"/>
  <c r="H14" i="11"/>
  <c r="E47" i="11"/>
  <c r="N56" i="11"/>
  <c r="F80" i="11"/>
  <c r="F82" i="11"/>
  <c r="F86" i="11"/>
  <c r="F95" i="11"/>
  <c r="H101" i="11"/>
  <c r="N14" i="11"/>
  <c r="H85" i="11"/>
  <c r="I101" i="11"/>
  <c r="P14" i="11"/>
  <c r="K45" i="11"/>
  <c r="H47" i="11"/>
  <c r="H51" i="11"/>
  <c r="O54" i="11"/>
  <c r="F64" i="11"/>
  <c r="K80" i="11"/>
  <c r="K85" i="11"/>
  <c r="K86" i="11"/>
  <c r="O88" i="11"/>
  <c r="M95" i="11"/>
  <c r="F100" i="11"/>
  <c r="P101" i="11"/>
  <c r="N103" i="11"/>
  <c r="F111" i="11"/>
  <c r="H112" i="11"/>
  <c r="L112" i="11" s="1"/>
  <c r="H54" i="11"/>
  <c r="L54" i="11" s="1"/>
  <c r="F47" i="11"/>
  <c r="M54" i="11"/>
  <c r="E64" i="11"/>
  <c r="H80" i="11"/>
  <c r="K103" i="11"/>
  <c r="I47" i="11"/>
  <c r="E58" i="11"/>
  <c r="E60" i="11"/>
  <c r="E62" i="11"/>
  <c r="H64" i="11"/>
  <c r="M80" i="11"/>
  <c r="M85" i="11"/>
  <c r="M86" i="11"/>
  <c r="P95" i="11"/>
  <c r="H98" i="11"/>
  <c r="H100" i="11"/>
  <c r="F110" i="11"/>
  <c r="M111" i="11"/>
  <c r="M53" i="11"/>
  <c r="K14" i="11"/>
  <c r="F101" i="11"/>
  <c r="O112" i="11"/>
  <c r="M14" i="11"/>
  <c r="H86" i="11"/>
  <c r="K95" i="11"/>
  <c r="F60" i="11"/>
  <c r="K64" i="11"/>
  <c r="N85" i="11"/>
  <c r="P86" i="11"/>
  <c r="K100" i="11"/>
  <c r="H110" i="11"/>
  <c r="O111" i="11"/>
  <c r="F32" i="11"/>
  <c r="M27" i="11"/>
  <c r="L7" i="11"/>
  <c r="Q7" i="11" s="1"/>
  <c r="N27" i="11"/>
  <c r="H32" i="11"/>
  <c r="E15" i="3"/>
  <c r="E12" i="3"/>
  <c r="H12" i="3" s="1"/>
  <c r="M30" i="11"/>
  <c r="F34" i="11"/>
  <c r="N10" i="11"/>
  <c r="K34" i="11"/>
  <c r="E34" i="11"/>
  <c r="P20" i="11"/>
  <c r="M34" i="11"/>
  <c r="E153" i="1"/>
  <c r="K141" i="1"/>
  <c r="L141" i="7"/>
  <c r="L153" i="7" s="1"/>
  <c r="C212" i="5"/>
  <c r="C291" i="5" s="1"/>
  <c r="B212" i="5"/>
  <c r="B291" i="5" s="1"/>
  <c r="F144" i="11"/>
  <c r="E144" i="11"/>
  <c r="P144" i="11"/>
  <c r="N144" i="11"/>
  <c r="M144" i="11"/>
  <c r="K144" i="11"/>
  <c r="H144" i="11"/>
  <c r="M167" i="11"/>
  <c r="H167" i="11"/>
  <c r="O167" i="11"/>
  <c r="P207" i="11"/>
  <c r="E207" i="11"/>
  <c r="N294" i="11"/>
  <c r="I294" i="11"/>
  <c r="F294" i="11"/>
  <c r="P294" i="11"/>
  <c r="O294" i="11"/>
  <c r="M294" i="11"/>
  <c r="K294" i="11"/>
  <c r="O314" i="11"/>
  <c r="H314" i="11"/>
  <c r="L314" i="11" s="1"/>
  <c r="P314" i="11"/>
  <c r="O316" i="11"/>
  <c r="P316" i="11"/>
  <c r="M316" i="11"/>
  <c r="H316" i="11"/>
  <c r="N316" i="11"/>
  <c r="P145" i="11"/>
  <c r="F145" i="11"/>
  <c r="O145" i="11"/>
  <c r="F167" i="11"/>
  <c r="F172" i="11"/>
  <c r="M172" i="11"/>
  <c r="P172" i="11"/>
  <c r="N172" i="11"/>
  <c r="K172" i="11"/>
  <c r="H172" i="11"/>
  <c r="O186" i="11"/>
  <c r="N186" i="11"/>
  <c r="E186" i="11"/>
  <c r="P186" i="11"/>
  <c r="H207" i="11"/>
  <c r="F250" i="11"/>
  <c r="M314" i="11"/>
  <c r="F326" i="11"/>
  <c r="P326" i="11"/>
  <c r="N326" i="11"/>
  <c r="M326" i="11"/>
  <c r="K326" i="11"/>
  <c r="H326" i="11"/>
  <c r="F26" i="11"/>
  <c r="E172" i="11"/>
  <c r="L188" i="11"/>
  <c r="Q188" i="11" s="1"/>
  <c r="H294" i="11"/>
  <c r="N308" i="11"/>
  <c r="O308" i="11"/>
  <c r="K308" i="11"/>
  <c r="I308" i="11"/>
  <c r="P308" i="11"/>
  <c r="M308" i="11"/>
  <c r="H308" i="11"/>
  <c r="F308" i="11"/>
  <c r="N314" i="11"/>
  <c r="H145" i="11"/>
  <c r="F152" i="11"/>
  <c r="H152" i="11"/>
  <c r="N152" i="11"/>
  <c r="M152" i="11"/>
  <c r="K152" i="11"/>
  <c r="E152" i="11"/>
  <c r="K186" i="11"/>
  <c r="O239" i="11"/>
  <c r="N239" i="11"/>
  <c r="H239" i="11"/>
  <c r="P239" i="11"/>
  <c r="M239" i="11"/>
  <c r="K239" i="11"/>
  <c r="F239" i="11"/>
  <c r="E239" i="11"/>
  <c r="E275" i="11"/>
  <c r="O324" i="11"/>
  <c r="P324" i="11"/>
  <c r="M324" i="11"/>
  <c r="K324" i="11"/>
  <c r="N324" i="11"/>
  <c r="H324" i="11"/>
  <c r="K26" i="11"/>
  <c r="O30" i="11"/>
  <c r="N30" i="11"/>
  <c r="H30" i="11"/>
  <c r="E30" i="11"/>
  <c r="P45" i="11"/>
  <c r="O45" i="11"/>
  <c r="M48" i="11"/>
  <c r="H57" i="11"/>
  <c r="F66" i="11"/>
  <c r="P66" i="11"/>
  <c r="N66" i="11"/>
  <c r="M66" i="11"/>
  <c r="O84" i="11"/>
  <c r="O127" i="11"/>
  <c r="E127" i="11"/>
  <c r="P127" i="11"/>
  <c r="N127" i="11"/>
  <c r="M127" i="11"/>
  <c r="K127" i="11"/>
  <c r="K145" i="11"/>
  <c r="P152" i="11"/>
  <c r="F257" i="11"/>
  <c r="M257" i="11"/>
  <c r="E257" i="11"/>
  <c r="P257" i="11"/>
  <c r="N257" i="11"/>
  <c r="K257" i="11"/>
  <c r="F275" i="11"/>
  <c r="P199" i="11"/>
  <c r="O199" i="11"/>
  <c r="H199" i="11"/>
  <c r="F199" i="11"/>
  <c r="N8" i="11"/>
  <c r="H26" i="11"/>
  <c r="F28" i="11"/>
  <c r="E28" i="11"/>
  <c r="P28" i="11"/>
  <c r="N28" i="11"/>
  <c r="O29" i="11"/>
  <c r="K48" i="11"/>
  <c r="P50" i="11"/>
  <c r="M50" i="11"/>
  <c r="F50" i="11"/>
  <c r="E50" i="11"/>
  <c r="O53" i="11"/>
  <c r="P53" i="11"/>
  <c r="K53" i="11"/>
  <c r="H53" i="11"/>
  <c r="F57" i="11"/>
  <c r="K28" i="11"/>
  <c r="O50" i="11"/>
  <c r="F53" i="11"/>
  <c r="M61" i="11"/>
  <c r="O61" i="11"/>
  <c r="H61" i="11"/>
  <c r="F61" i="11"/>
  <c r="N97" i="11"/>
  <c r="F97" i="11"/>
  <c r="O97" i="11"/>
  <c r="K99" i="11"/>
  <c r="O99" i="11"/>
  <c r="F99" i="11"/>
  <c r="K139" i="11"/>
  <c r="O139" i="11"/>
  <c r="M139" i="11"/>
  <c r="H139" i="11"/>
  <c r="F139" i="11"/>
  <c r="M155" i="11"/>
  <c r="O155" i="11"/>
  <c r="K155" i="11"/>
  <c r="H155" i="11"/>
  <c r="O201" i="11"/>
  <c r="N201" i="11"/>
  <c r="F201" i="11"/>
  <c r="P201" i="11"/>
  <c r="K201" i="11"/>
  <c r="H201" i="11"/>
  <c r="H301" i="11"/>
  <c r="F324" i="11"/>
  <c r="O250" i="11"/>
  <c r="E250" i="11"/>
  <c r="P250" i="11"/>
  <c r="M250" i="11"/>
  <c r="K250" i="11"/>
  <c r="O26" i="11"/>
  <c r="E26" i="11"/>
  <c r="P26" i="11"/>
  <c r="N26" i="11"/>
  <c r="K29" i="11"/>
  <c r="M29" i="11"/>
  <c r="O48" i="11"/>
  <c r="F48" i="11"/>
  <c r="O57" i="11"/>
  <c r="E57" i="11"/>
  <c r="P57" i="11"/>
  <c r="N96" i="11"/>
  <c r="P96" i="11"/>
  <c r="I96" i="11"/>
  <c r="H96" i="11"/>
  <c r="F96" i="11"/>
  <c r="P115" i="11"/>
  <c r="O115" i="11"/>
  <c r="N115" i="11"/>
  <c r="M115" i="11"/>
  <c r="H115" i="11"/>
  <c r="L115" i="11" s="1"/>
  <c r="E145" i="11"/>
  <c r="K167" i="11"/>
  <c r="F186" i="11"/>
  <c r="O207" i="11"/>
  <c r="N6" i="11"/>
  <c r="I6" i="11"/>
  <c r="F6" i="11"/>
  <c r="E6" i="11"/>
  <c r="E27" i="11"/>
  <c r="P27" i="11"/>
  <c r="O27" i="11"/>
  <c r="O49" i="11"/>
  <c r="K49" i="11"/>
  <c r="F49" i="11"/>
  <c r="E49" i="11"/>
  <c r="F51" i="11"/>
  <c r="P51" i="11"/>
  <c r="M51" i="11"/>
  <c r="K51" i="11"/>
  <c r="P56" i="11"/>
  <c r="O56" i="11"/>
  <c r="N57" i="11"/>
  <c r="O204" i="11"/>
  <c r="P204" i="11"/>
  <c r="H204" i="11"/>
  <c r="M204" i="11"/>
  <c r="K204" i="11"/>
  <c r="F204" i="11"/>
  <c r="E204" i="11"/>
  <c r="O211" i="11"/>
  <c r="M211" i="11"/>
  <c r="F211" i="11"/>
  <c r="P211" i="11"/>
  <c r="N211" i="11"/>
  <c r="K211" i="11"/>
  <c r="H211" i="11"/>
  <c r="E211" i="11"/>
  <c r="F241" i="11"/>
  <c r="M241" i="11"/>
  <c r="E241" i="11"/>
  <c r="P241" i="11"/>
  <c r="N241" i="11"/>
  <c r="K241" i="11"/>
  <c r="H241" i="11"/>
  <c r="M252" i="11"/>
  <c r="H252" i="11"/>
  <c r="O252" i="11"/>
  <c r="K252" i="11"/>
  <c r="N310" i="11"/>
  <c r="I310" i="11"/>
  <c r="F310" i="11"/>
  <c r="P310" i="11"/>
  <c r="O310" i="11"/>
  <c r="M310" i="11"/>
  <c r="K310" i="11"/>
  <c r="H310" i="11"/>
  <c r="P322" i="11"/>
  <c r="O322" i="11"/>
  <c r="Q339" i="11"/>
  <c r="O351" i="11"/>
  <c r="N351" i="11"/>
  <c r="M351" i="11"/>
  <c r="H351" i="11"/>
  <c r="H6" i="11"/>
  <c r="O25" i="11"/>
  <c r="N25" i="11"/>
  <c r="F27" i="11"/>
  <c r="M28" i="11"/>
  <c r="N32" i="11"/>
  <c r="K32" i="11"/>
  <c r="I32" i="11"/>
  <c r="O46" i="11"/>
  <c r="E46" i="11"/>
  <c r="N46" i="11"/>
  <c r="M46" i="11"/>
  <c r="H49" i="11"/>
  <c r="E51" i="11"/>
  <c r="H56" i="11"/>
  <c r="L56" i="11" s="1"/>
  <c r="P62" i="11"/>
  <c r="O62" i="11"/>
  <c r="N79" i="11"/>
  <c r="O79" i="11"/>
  <c r="M79" i="11"/>
  <c r="O83" i="11"/>
  <c r="N83" i="11"/>
  <c r="K83" i="11"/>
  <c r="H83" i="11"/>
  <c r="F83" i="11"/>
  <c r="O170" i="11"/>
  <c r="K170" i="11"/>
  <c r="P170" i="11"/>
  <c r="N170" i="11"/>
  <c r="H170" i="11"/>
  <c r="F170" i="11"/>
  <c r="E170" i="11"/>
  <c r="O212" i="11"/>
  <c r="M212" i="11"/>
  <c r="F212" i="11"/>
  <c r="P212" i="11"/>
  <c r="K212" i="11"/>
  <c r="F252" i="11"/>
  <c r="O176" i="11"/>
  <c r="P176" i="11"/>
  <c r="E176" i="11"/>
  <c r="O203" i="11"/>
  <c r="N203" i="11"/>
  <c r="K203" i="11"/>
  <c r="O269" i="11"/>
  <c r="E269" i="11"/>
  <c r="N269" i="11"/>
  <c r="N272" i="11"/>
  <c r="K272" i="11"/>
  <c r="N296" i="11"/>
  <c r="O296" i="11"/>
  <c r="M296" i="11"/>
  <c r="N304" i="11"/>
  <c r="O304" i="11"/>
  <c r="F304" i="11"/>
  <c r="O329" i="11"/>
  <c r="K329" i="11"/>
  <c r="H329" i="11"/>
  <c r="P337" i="11"/>
  <c r="O337" i="11"/>
  <c r="O34" i="11"/>
  <c r="N47" i="11"/>
  <c r="M64" i="11"/>
  <c r="N100" i="11"/>
  <c r="M116" i="11"/>
  <c r="F176" i="11"/>
  <c r="F187" i="11"/>
  <c r="P187" i="11"/>
  <c r="K187" i="11"/>
  <c r="E203" i="11"/>
  <c r="F208" i="11"/>
  <c r="E215" i="11"/>
  <c r="Q227" i="11"/>
  <c r="H263" i="11"/>
  <c r="F269" i="11"/>
  <c r="E272" i="11"/>
  <c r="O300" i="11"/>
  <c r="P300" i="11"/>
  <c r="K300" i="11"/>
  <c r="H300" i="11"/>
  <c r="O315" i="11"/>
  <c r="K315" i="11"/>
  <c r="F315" i="11"/>
  <c r="O317" i="11"/>
  <c r="M317" i="11"/>
  <c r="M329" i="11"/>
  <c r="H337" i="11"/>
  <c r="L337" i="11" s="1"/>
  <c r="P343" i="11"/>
  <c r="O343" i="11"/>
  <c r="N64" i="11"/>
  <c r="O98" i="11"/>
  <c r="N98" i="11"/>
  <c r="F98" i="11"/>
  <c r="P129" i="11"/>
  <c r="F129" i="11"/>
  <c r="F136" i="11"/>
  <c r="M136" i="11"/>
  <c r="P154" i="11"/>
  <c r="M154" i="11"/>
  <c r="P168" i="11"/>
  <c r="F168" i="11"/>
  <c r="H176" i="11"/>
  <c r="F203" i="11"/>
  <c r="M208" i="11"/>
  <c r="P251" i="11"/>
  <c r="H251" i="11"/>
  <c r="N263" i="11"/>
  <c r="H269" i="11"/>
  <c r="H272" i="11"/>
  <c r="O277" i="11"/>
  <c r="F277" i="11"/>
  <c r="P277" i="11"/>
  <c r="F296" i="11"/>
  <c r="M304" i="11"/>
  <c r="O323" i="11"/>
  <c r="M323" i="11"/>
  <c r="O325" i="11"/>
  <c r="P325" i="11"/>
  <c r="N325" i="11"/>
  <c r="M337" i="11"/>
  <c r="O100" i="11"/>
  <c r="M100" i="11"/>
  <c r="O134" i="11"/>
  <c r="K134" i="11"/>
  <c r="O138" i="11"/>
  <c r="H138" i="11"/>
  <c r="O158" i="11"/>
  <c r="K158" i="11"/>
  <c r="P202" i="11"/>
  <c r="K202" i="11"/>
  <c r="H203" i="11"/>
  <c r="N208" i="11"/>
  <c r="P263" i="11"/>
  <c r="K269" i="11"/>
  <c r="M272" i="11"/>
  <c r="O297" i="11"/>
  <c r="P297" i="11"/>
  <c r="O299" i="11"/>
  <c r="N299" i="11"/>
  <c r="K299" i="11"/>
  <c r="O305" i="11"/>
  <c r="N305" i="11"/>
  <c r="K305" i="11"/>
  <c r="O307" i="11"/>
  <c r="M307" i="11"/>
  <c r="H307" i="11"/>
  <c r="N337" i="11"/>
  <c r="P346" i="11"/>
  <c r="F346" i="11"/>
  <c r="P353" i="11"/>
  <c r="M353" i="11"/>
  <c r="F353" i="11"/>
  <c r="O103" i="11"/>
  <c r="P103" i="11"/>
  <c r="H103" i="11"/>
  <c r="N116" i="11"/>
  <c r="O116" i="11"/>
  <c r="I116" i="11"/>
  <c r="F128" i="11"/>
  <c r="H128" i="11"/>
  <c r="P128" i="11"/>
  <c r="H129" i="11"/>
  <c r="E134" i="11"/>
  <c r="H136" i="11"/>
  <c r="E138" i="11"/>
  <c r="O142" i="11"/>
  <c r="K142" i="11"/>
  <c r="H154" i="11"/>
  <c r="E156" i="11"/>
  <c r="P156" i="11"/>
  <c r="E158" i="11"/>
  <c r="H168" i="11"/>
  <c r="F182" i="11"/>
  <c r="N200" i="11"/>
  <c r="E202" i="11"/>
  <c r="O205" i="11"/>
  <c r="N205" i="11"/>
  <c r="O209" i="11"/>
  <c r="F209" i="11"/>
  <c r="N213" i="11"/>
  <c r="I221" i="11"/>
  <c r="M251" i="11"/>
  <c r="M260" i="11"/>
  <c r="H265" i="11"/>
  <c r="M269" i="11"/>
  <c r="O272" i="11"/>
  <c r="H277" i="11"/>
  <c r="N323" i="11"/>
  <c r="F325" i="11"/>
  <c r="O327" i="11"/>
  <c r="P327" i="11"/>
  <c r="F338" i="11"/>
  <c r="P338" i="11"/>
  <c r="F355" i="11"/>
  <c r="P355" i="11"/>
  <c r="O101" i="11"/>
  <c r="M110" i="11"/>
  <c r="N143" i="11"/>
  <c r="O166" i="11"/>
  <c r="N217" i="11"/>
  <c r="P229" i="11"/>
  <c r="N313" i="11"/>
  <c r="P340" i="11"/>
  <c r="K342" i="11"/>
  <c r="K348" i="11"/>
  <c r="O350" i="11"/>
  <c r="P313" i="11"/>
  <c r="M342" i="11"/>
  <c r="M348" i="11"/>
  <c r="P350" i="11"/>
  <c r="H150" i="11"/>
  <c r="H183" i="11"/>
  <c r="H229" i="11"/>
  <c r="M238" i="11"/>
  <c r="H247" i="11"/>
  <c r="H295" i="11"/>
  <c r="P342" i="11"/>
  <c r="P348" i="11"/>
  <c r="M24" i="11"/>
  <c r="K24" i="11"/>
  <c r="N24" i="11"/>
  <c r="F24" i="11"/>
  <c r="F105" i="11"/>
  <c r="P105" i="11"/>
  <c r="N105" i="11"/>
  <c r="K105" i="11"/>
  <c r="H232" i="11"/>
  <c r="M232" i="11"/>
  <c r="K232" i="11"/>
  <c r="E232" i="11"/>
  <c r="P232" i="11"/>
  <c r="O232" i="11"/>
  <c r="F232" i="11"/>
  <c r="I13" i="11"/>
  <c r="P13" i="11"/>
  <c r="F13" i="11"/>
  <c r="K16" i="11"/>
  <c r="H16" i="11"/>
  <c r="P18" i="11"/>
  <c r="E24" i="11"/>
  <c r="H133" i="11"/>
  <c r="P133" i="11"/>
  <c r="E133" i="11"/>
  <c r="O133" i="11"/>
  <c r="N133" i="11"/>
  <c r="M133" i="11"/>
  <c r="F133" i="11"/>
  <c r="P147" i="11"/>
  <c r="E147" i="11"/>
  <c r="N147" i="11"/>
  <c r="O147" i="11"/>
  <c r="M147" i="11"/>
  <c r="H147" i="11"/>
  <c r="K8" i="11"/>
  <c r="H8" i="11"/>
  <c r="O11" i="11"/>
  <c r="M11" i="11"/>
  <c r="E17" i="11"/>
  <c r="O17" i="11"/>
  <c r="E22" i="11"/>
  <c r="N89" i="11"/>
  <c r="M89" i="11"/>
  <c r="K89" i="11"/>
  <c r="P89" i="11"/>
  <c r="O89" i="11"/>
  <c r="H89" i="11"/>
  <c r="H107" i="11"/>
  <c r="K107" i="11"/>
  <c r="I107" i="11"/>
  <c r="P107" i="11"/>
  <c r="N107" i="11"/>
  <c r="M107" i="11"/>
  <c r="F107" i="11"/>
  <c r="I113" i="11"/>
  <c r="P113" i="11"/>
  <c r="F113" i="11"/>
  <c r="M113" i="11"/>
  <c r="H113" i="11"/>
  <c r="O113" i="11"/>
  <c r="N113" i="11"/>
  <c r="K133" i="11"/>
  <c r="E195" i="11"/>
  <c r="K222" i="11"/>
  <c r="H222" i="11"/>
  <c r="P222" i="11"/>
  <c r="O222" i="11"/>
  <c r="M222" i="11"/>
  <c r="N222" i="11"/>
  <c r="I222" i="11"/>
  <c r="E222" i="11"/>
  <c r="K235" i="11"/>
  <c r="F235" i="11"/>
  <c r="H235" i="11"/>
  <c r="E235" i="11"/>
  <c r="P235" i="11"/>
  <c r="O235" i="11"/>
  <c r="N235" i="11"/>
  <c r="E8" i="11"/>
  <c r="E10" i="11"/>
  <c r="O10" i="11"/>
  <c r="E11" i="11"/>
  <c r="H12" i="11"/>
  <c r="H13" i="11"/>
  <c r="H15" i="11"/>
  <c r="F16" i="11"/>
  <c r="H17" i="11"/>
  <c r="F18" i="11"/>
  <c r="M19" i="11"/>
  <c r="H19" i="11"/>
  <c r="L19" i="11" s="1"/>
  <c r="I20" i="11"/>
  <c r="F22" i="11"/>
  <c r="F23" i="11"/>
  <c r="O24" i="11"/>
  <c r="N42" i="11"/>
  <c r="P42" i="11"/>
  <c r="O42" i="11"/>
  <c r="K42" i="11"/>
  <c r="H43" i="11"/>
  <c r="M52" i="11"/>
  <c r="I59" i="11"/>
  <c r="H63" i="11"/>
  <c r="P63" i="11"/>
  <c r="E63" i="11"/>
  <c r="O63" i="11"/>
  <c r="M63" i="11"/>
  <c r="E65" i="11"/>
  <c r="H81" i="11"/>
  <c r="H87" i="11"/>
  <c r="M105" i="11"/>
  <c r="H131" i="11"/>
  <c r="E135" i="11"/>
  <c r="K147" i="11"/>
  <c r="H171" i="11"/>
  <c r="O171" i="11"/>
  <c r="N171" i="11"/>
  <c r="K171" i="11"/>
  <c r="P171" i="11"/>
  <c r="M171" i="11"/>
  <c r="E171" i="11"/>
  <c r="F175" i="11"/>
  <c r="P175" i="11"/>
  <c r="E175" i="11"/>
  <c r="N175" i="11"/>
  <c r="O175" i="11"/>
  <c r="M175" i="11"/>
  <c r="F222" i="11"/>
  <c r="M235" i="11"/>
  <c r="F8" i="11"/>
  <c r="H10" i="11"/>
  <c r="H11" i="11"/>
  <c r="K12" i="11"/>
  <c r="K13" i="11"/>
  <c r="K15" i="11"/>
  <c r="I16" i="11"/>
  <c r="K17" i="11"/>
  <c r="H18" i="11"/>
  <c r="H22" i="11"/>
  <c r="K23" i="11"/>
  <c r="P24" i="11"/>
  <c r="N29" i="11"/>
  <c r="F29" i="11"/>
  <c r="E29" i="11"/>
  <c r="P29" i="11"/>
  <c r="E42" i="11"/>
  <c r="H45" i="11"/>
  <c r="N45" i="11"/>
  <c r="M45" i="11"/>
  <c r="F45" i="11"/>
  <c r="F63" i="11"/>
  <c r="N81" i="11"/>
  <c r="M84" i="11"/>
  <c r="H84" i="11"/>
  <c r="N84" i="11"/>
  <c r="K84" i="11"/>
  <c r="O87" i="11"/>
  <c r="F89" i="11"/>
  <c r="F104" i="11"/>
  <c r="O105" i="11"/>
  <c r="K113" i="11"/>
  <c r="H151" i="11"/>
  <c r="N151" i="11"/>
  <c r="M151" i="11"/>
  <c r="F151" i="11"/>
  <c r="P151" i="11"/>
  <c r="K151" i="11"/>
  <c r="F171" i="11"/>
  <c r="H175" i="11"/>
  <c r="F197" i="11"/>
  <c r="P197" i="11"/>
  <c r="E197" i="11"/>
  <c r="N197" i="11"/>
  <c r="M197" i="11"/>
  <c r="K197" i="11"/>
  <c r="H197" i="11"/>
  <c r="F223" i="11"/>
  <c r="P223" i="11"/>
  <c r="E223" i="11"/>
  <c r="N223" i="11"/>
  <c r="M223" i="11"/>
  <c r="O223" i="11"/>
  <c r="H169" i="11"/>
  <c r="P169" i="11"/>
  <c r="E169" i="11"/>
  <c r="O169" i="11"/>
  <c r="M169" i="11"/>
  <c r="K169" i="11"/>
  <c r="F169" i="11"/>
  <c r="F271" i="11"/>
  <c r="K271" i="11"/>
  <c r="E271" i="11"/>
  <c r="O271" i="11"/>
  <c r="N271" i="11"/>
  <c r="M271" i="11"/>
  <c r="H271" i="11"/>
  <c r="P16" i="11"/>
  <c r="H20" i="11"/>
  <c r="O20" i="11"/>
  <c r="E20" i="11"/>
  <c r="P22" i="11"/>
  <c r="N232" i="11"/>
  <c r="P8" i="11"/>
  <c r="E13" i="11"/>
  <c r="E16" i="11"/>
  <c r="F20" i="11"/>
  <c r="H24" i="11"/>
  <c r="O59" i="11"/>
  <c r="E59" i="11"/>
  <c r="M59" i="11"/>
  <c r="H59" i="11"/>
  <c r="F59" i="11"/>
  <c r="P59" i="11"/>
  <c r="H65" i="11"/>
  <c r="N65" i="11"/>
  <c r="M65" i="11"/>
  <c r="F65" i="11"/>
  <c r="H105" i="11"/>
  <c r="H109" i="11"/>
  <c r="O109" i="11"/>
  <c r="N109" i="11"/>
  <c r="M109" i="11"/>
  <c r="H135" i="11"/>
  <c r="N135" i="11"/>
  <c r="M135" i="11"/>
  <c r="F135" i="11"/>
  <c r="P135" i="11"/>
  <c r="F147" i="11"/>
  <c r="P244" i="11"/>
  <c r="E244" i="11"/>
  <c r="N244" i="11"/>
  <c r="M244" i="11"/>
  <c r="H244" i="11"/>
  <c r="O244" i="11"/>
  <c r="K244" i="11"/>
  <c r="I8" i="11"/>
  <c r="K11" i="11"/>
  <c r="N19" i="11"/>
  <c r="M23" i="11"/>
  <c r="F42" i="11"/>
  <c r="I55" i="11"/>
  <c r="P55" i="11"/>
  <c r="F55" i="11"/>
  <c r="K55" i="11"/>
  <c r="E55" i="11"/>
  <c r="O65" i="11"/>
  <c r="K102" i="11"/>
  <c r="H102" i="11"/>
  <c r="P102" i="11"/>
  <c r="N102" i="11"/>
  <c r="M102" i="11"/>
  <c r="F102" i="11"/>
  <c r="N104" i="11"/>
  <c r="N106" i="11"/>
  <c r="M106" i="11"/>
  <c r="K106" i="11"/>
  <c r="O106" i="11"/>
  <c r="F106" i="11"/>
  <c r="O107" i="11"/>
  <c r="K109" i="11"/>
  <c r="O124" i="11"/>
  <c r="E124" i="11"/>
  <c r="M124" i="11"/>
  <c r="H124" i="11"/>
  <c r="F124" i="11"/>
  <c r="P124" i="11"/>
  <c r="D288" i="11"/>
  <c r="D289" i="11" s="1"/>
  <c r="D290" i="11" s="1"/>
  <c r="D291" i="11" s="1"/>
  <c r="D292" i="11" s="1"/>
  <c r="N124" i="11"/>
  <c r="M132" i="11"/>
  <c r="K132" i="11"/>
  <c r="P132" i="11"/>
  <c r="O132" i="11"/>
  <c r="F132" i="11"/>
  <c r="E132" i="11"/>
  <c r="O135" i="11"/>
  <c r="O173" i="11"/>
  <c r="N173" i="11"/>
  <c r="M173" i="11"/>
  <c r="K173" i="11"/>
  <c r="F173" i="11"/>
  <c r="K175" i="11"/>
  <c r="H268" i="11"/>
  <c r="E268" i="11"/>
  <c r="O268" i="11"/>
  <c r="N268" i="11"/>
  <c r="M268" i="11"/>
  <c r="K268" i="11"/>
  <c r="P268" i="11"/>
  <c r="F268" i="11"/>
  <c r="K309" i="11"/>
  <c r="I309" i="11"/>
  <c r="P309" i="11"/>
  <c r="F309" i="11"/>
  <c r="O309" i="11"/>
  <c r="M309" i="11"/>
  <c r="H309" i="11"/>
  <c r="N309" i="11"/>
  <c r="M13" i="11"/>
  <c r="M16" i="11"/>
  <c r="M17" i="11"/>
  <c r="O19" i="11"/>
  <c r="M20" i="11"/>
  <c r="H25" i="11"/>
  <c r="P25" i="11"/>
  <c r="E25" i="11"/>
  <c r="M25" i="11"/>
  <c r="F25" i="11"/>
  <c r="H42" i="11"/>
  <c r="O44" i="11"/>
  <c r="E44" i="11"/>
  <c r="M44" i="11"/>
  <c r="N44" i="11"/>
  <c r="I44" i="11"/>
  <c r="H55" i="11"/>
  <c r="N59" i="11"/>
  <c r="P65" i="11"/>
  <c r="H82" i="11"/>
  <c r="P82" i="11"/>
  <c r="N82" i="11"/>
  <c r="M82" i="11"/>
  <c r="K82" i="11"/>
  <c r="F84" i="11"/>
  <c r="F88" i="11"/>
  <c r="P88" i="11"/>
  <c r="N88" i="11"/>
  <c r="M88" i="11"/>
  <c r="H88" i="11"/>
  <c r="M108" i="11"/>
  <c r="F108" i="11"/>
  <c r="P108" i="11"/>
  <c r="N108" i="11"/>
  <c r="O108" i="11"/>
  <c r="I108" i="11"/>
  <c r="P109" i="11"/>
  <c r="I124" i="11"/>
  <c r="H132" i="11"/>
  <c r="N137" i="11"/>
  <c r="K137" i="11"/>
  <c r="H137" i="11"/>
  <c r="E137" i="11"/>
  <c r="M137" i="11"/>
  <c r="F137" i="11"/>
  <c r="K146" i="11"/>
  <c r="F146" i="11"/>
  <c r="P146" i="11"/>
  <c r="O146" i="11"/>
  <c r="M146" i="11"/>
  <c r="H146" i="11"/>
  <c r="E146" i="11"/>
  <c r="O151" i="11"/>
  <c r="E173" i="11"/>
  <c r="O197" i="11"/>
  <c r="M218" i="11"/>
  <c r="H218" i="11"/>
  <c r="O218" i="11"/>
  <c r="N218" i="11"/>
  <c r="F218" i="11"/>
  <c r="P218" i="11"/>
  <c r="E218" i="11"/>
  <c r="K223" i="11"/>
  <c r="O231" i="11"/>
  <c r="E231" i="11"/>
  <c r="M231" i="11"/>
  <c r="K231" i="11"/>
  <c r="H231" i="11"/>
  <c r="I231" i="11"/>
  <c r="F231" i="11"/>
  <c r="P231" i="11"/>
  <c r="N231" i="11"/>
  <c r="H248" i="11"/>
  <c r="F248" i="11"/>
  <c r="E248" i="11"/>
  <c r="P248" i="11"/>
  <c r="O248" i="11"/>
  <c r="M248" i="11"/>
  <c r="M270" i="11"/>
  <c r="H270" i="11"/>
  <c r="O270" i="11"/>
  <c r="N270" i="11"/>
  <c r="F270" i="11"/>
  <c r="K270" i="11"/>
  <c r="E270" i="11"/>
  <c r="O52" i="11"/>
  <c r="N52" i="11"/>
  <c r="M81" i="11"/>
  <c r="K81" i="11"/>
  <c r="P81" i="11"/>
  <c r="O81" i="11"/>
  <c r="M18" i="11"/>
  <c r="K18" i="11"/>
  <c r="M22" i="11"/>
  <c r="K22" i="11"/>
  <c r="K43" i="11"/>
  <c r="F43" i="11"/>
  <c r="O43" i="11"/>
  <c r="N43" i="11"/>
  <c r="H52" i="11"/>
  <c r="L52" i="11" s="1"/>
  <c r="K87" i="11"/>
  <c r="F87" i="11"/>
  <c r="N87" i="11"/>
  <c r="M87" i="11"/>
  <c r="P131" i="11"/>
  <c r="E131" i="11"/>
  <c r="N131" i="11"/>
  <c r="O131" i="11"/>
  <c r="M131" i="11"/>
  <c r="H149" i="11"/>
  <c r="P149" i="11"/>
  <c r="E149" i="11"/>
  <c r="O149" i="11"/>
  <c r="N149" i="11"/>
  <c r="K149" i="11"/>
  <c r="F149" i="11"/>
  <c r="K174" i="11"/>
  <c r="F174" i="11"/>
  <c r="O174" i="11"/>
  <c r="N174" i="11"/>
  <c r="H174" i="11"/>
  <c r="M174" i="11"/>
  <c r="E174" i="11"/>
  <c r="K195" i="11"/>
  <c r="F195" i="11"/>
  <c r="P195" i="11"/>
  <c r="O195" i="11"/>
  <c r="M195" i="11"/>
  <c r="N195" i="11"/>
  <c r="N12" i="11"/>
  <c r="O15" i="11"/>
  <c r="M15" i="11"/>
  <c r="E18" i="11"/>
  <c r="P23" i="11"/>
  <c r="E23" i="11"/>
  <c r="N23" i="11"/>
  <c r="H23" i="11"/>
  <c r="E43" i="11"/>
  <c r="K104" i="11"/>
  <c r="H104" i="11"/>
  <c r="M104" i="11"/>
  <c r="I104" i="11"/>
  <c r="F131" i="11"/>
  <c r="N169" i="11"/>
  <c r="K10" i="11"/>
  <c r="M12" i="11"/>
  <c r="I18" i="11"/>
  <c r="I22" i="11"/>
  <c r="P43" i="11"/>
  <c r="M8" i="11"/>
  <c r="M10" i="11"/>
  <c r="N11" i="11"/>
  <c r="P12" i="11"/>
  <c r="N13" i="11"/>
  <c r="P15" i="11"/>
  <c r="N16" i="11"/>
  <c r="N17" i="11"/>
  <c r="N18" i="11"/>
  <c r="P19" i="11"/>
  <c r="N20" i="11"/>
  <c r="N22" i="11"/>
  <c r="D36" i="11"/>
  <c r="D37" i="11" s="1"/>
  <c r="D38" i="11" s="1"/>
  <c r="D39" i="11" s="1"/>
  <c r="D40" i="11" s="1"/>
  <c r="M42" i="11"/>
  <c r="M55" i="11"/>
  <c r="N63" i="11"/>
  <c r="N94" i="11"/>
  <c r="M94" i="11"/>
  <c r="H94" i="11"/>
  <c r="L94" i="11" s="1"/>
  <c r="P94" i="11"/>
  <c r="M99" i="11"/>
  <c r="H99" i="11"/>
  <c r="P99" i="11"/>
  <c r="N99" i="11"/>
  <c r="P104" i="11"/>
  <c r="H106" i="11"/>
  <c r="D118" i="11"/>
  <c r="D119" i="11" s="1"/>
  <c r="D120" i="11" s="1"/>
  <c r="D121" i="11" s="1"/>
  <c r="K124" i="11"/>
  <c r="K130" i="11"/>
  <c r="F130" i="11"/>
  <c r="P130" i="11"/>
  <c r="O130" i="11"/>
  <c r="M130" i="11"/>
  <c r="N130" i="11"/>
  <c r="E130" i="11"/>
  <c r="N132" i="11"/>
  <c r="H141" i="11"/>
  <c r="P141" i="11"/>
  <c r="E141" i="11"/>
  <c r="K141" i="11"/>
  <c r="F141" i="11"/>
  <c r="O141" i="11"/>
  <c r="M141" i="11"/>
  <c r="H173" i="11"/>
  <c r="K213" i="11"/>
  <c r="F213" i="11"/>
  <c r="H213" i="11"/>
  <c r="E213" i="11"/>
  <c r="O213" i="11"/>
  <c r="N215" i="11"/>
  <c r="M215" i="11"/>
  <c r="K215" i="11"/>
  <c r="O215" i="11"/>
  <c r="F215" i="11"/>
  <c r="H215" i="11"/>
  <c r="M237" i="11"/>
  <c r="K237" i="11"/>
  <c r="F237" i="11"/>
  <c r="E237" i="11"/>
  <c r="P237" i="11"/>
  <c r="O237" i="11"/>
  <c r="N237" i="11"/>
  <c r="H240" i="11"/>
  <c r="P240" i="11"/>
  <c r="O240" i="11"/>
  <c r="M240" i="11"/>
  <c r="N240" i="11"/>
  <c r="K240" i="11"/>
  <c r="E240" i="11"/>
  <c r="H254" i="11"/>
  <c r="P254" i="11"/>
  <c r="E254" i="11"/>
  <c r="O254" i="11"/>
  <c r="M254" i="11"/>
  <c r="K254" i="11"/>
  <c r="N258" i="11"/>
  <c r="K258" i="11"/>
  <c r="H258" i="11"/>
  <c r="E258" i="11"/>
  <c r="M258" i="11"/>
  <c r="F258" i="11"/>
  <c r="O258" i="11"/>
  <c r="D331" i="11"/>
  <c r="D332" i="11" s="1"/>
  <c r="D333" i="11" s="1"/>
  <c r="E8" i="7" s="1"/>
  <c r="H8" i="7" s="1"/>
  <c r="K341" i="11"/>
  <c r="I341" i="11"/>
  <c r="P341" i="11"/>
  <c r="F341" i="11"/>
  <c r="M341" i="11"/>
  <c r="D357" i="11"/>
  <c r="D358" i="11" s="1"/>
  <c r="D359" i="11" s="1"/>
  <c r="D360" i="11" s="1"/>
  <c r="D361" i="11" s="1"/>
  <c r="O341" i="11"/>
  <c r="N341" i="11"/>
  <c r="H341" i="11"/>
  <c r="H27" i="11"/>
  <c r="N34" i="11"/>
  <c r="M47" i="11"/>
  <c r="K47" i="11"/>
  <c r="P47" i="11"/>
  <c r="N50" i="11"/>
  <c r="K58" i="11"/>
  <c r="H58" i="11"/>
  <c r="P58" i="11"/>
  <c r="N62" i="11"/>
  <c r="H157" i="11"/>
  <c r="P157" i="11"/>
  <c r="E157" i="11"/>
  <c r="K157" i="11"/>
  <c r="F157" i="11"/>
  <c r="P274" i="11"/>
  <c r="E274" i="11"/>
  <c r="N274" i="11"/>
  <c r="O274" i="11"/>
  <c r="M274" i="11"/>
  <c r="H274" i="11"/>
  <c r="K274" i="11"/>
  <c r="H276" i="11"/>
  <c r="K276" i="11"/>
  <c r="E276" i="11"/>
  <c r="P276" i="11"/>
  <c r="O276" i="11"/>
  <c r="M276" i="11"/>
  <c r="N276" i="11"/>
  <c r="F276" i="11"/>
  <c r="E357" i="11"/>
  <c r="E358" i="11" s="1"/>
  <c r="E359" i="11" s="1"/>
  <c r="E360" i="11" s="1"/>
  <c r="E361" i="11" s="1"/>
  <c r="K30" i="11"/>
  <c r="F30" i="11"/>
  <c r="O32" i="11"/>
  <c r="E32" i="11"/>
  <c r="M32" i="11"/>
  <c r="H48" i="11"/>
  <c r="P48" i="11"/>
  <c r="E48" i="11"/>
  <c r="N53" i="11"/>
  <c r="K60" i="11"/>
  <c r="H60" i="11"/>
  <c r="P60" i="11"/>
  <c r="K79" i="11"/>
  <c r="H79" i="11"/>
  <c r="P79" i="11"/>
  <c r="I95" i="11"/>
  <c r="H95" i="11"/>
  <c r="O95" i="11"/>
  <c r="M157" i="11"/>
  <c r="F302" i="11"/>
  <c r="P302" i="11"/>
  <c r="N302" i="11"/>
  <c r="O302" i="11"/>
  <c r="M302" i="11"/>
  <c r="K302" i="11"/>
  <c r="H302" i="11"/>
  <c r="H34" i="11"/>
  <c r="H50" i="11"/>
  <c r="N54" i="11"/>
  <c r="P61" i="11"/>
  <c r="E61" i="11"/>
  <c r="N61" i="11"/>
  <c r="M62" i="11"/>
  <c r="K62" i="11"/>
  <c r="E118" i="11"/>
  <c r="E119" i="11" s="1"/>
  <c r="E120" i="11" s="1"/>
  <c r="E121" i="11" s="1"/>
  <c r="P80" i="11"/>
  <c r="N80" i="11"/>
  <c r="K97" i="11"/>
  <c r="H97" i="11"/>
  <c r="P97" i="11"/>
  <c r="N111" i="11"/>
  <c r="K111" i="11"/>
  <c r="H111" i="11"/>
  <c r="M148" i="11"/>
  <c r="K148" i="11"/>
  <c r="P148" i="11"/>
  <c r="O148" i="11"/>
  <c r="N153" i="11"/>
  <c r="K153" i="11"/>
  <c r="H153" i="11"/>
  <c r="E153" i="11"/>
  <c r="K216" i="11"/>
  <c r="H216" i="11"/>
  <c r="P216" i="11"/>
  <c r="E216" i="11"/>
  <c r="O216" i="11"/>
  <c r="N216" i="11"/>
  <c r="L220" i="11"/>
  <c r="Q220" i="11" s="1"/>
  <c r="P221" i="11"/>
  <c r="F221" i="11"/>
  <c r="O221" i="11"/>
  <c r="E221" i="11"/>
  <c r="M221" i="11"/>
  <c r="N221" i="11"/>
  <c r="K221" i="11"/>
  <c r="P236" i="11"/>
  <c r="E236" i="11"/>
  <c r="N236" i="11"/>
  <c r="H236" i="11"/>
  <c r="F236" i="11"/>
  <c r="K236" i="11"/>
  <c r="H256" i="11"/>
  <c r="N256" i="11"/>
  <c r="M256" i="11"/>
  <c r="F256" i="11"/>
  <c r="P256" i="11"/>
  <c r="M298" i="11"/>
  <c r="H298" i="11"/>
  <c r="P298" i="11"/>
  <c r="N298" i="11"/>
  <c r="K298" i="11"/>
  <c r="F298" i="11"/>
  <c r="M26" i="11"/>
  <c r="O28" i="11"/>
  <c r="M49" i="11"/>
  <c r="O51" i="11"/>
  <c r="M57" i="11"/>
  <c r="O66" i="11"/>
  <c r="M83" i="11"/>
  <c r="O85" i="11"/>
  <c r="K96" i="11"/>
  <c r="M98" i="11"/>
  <c r="K101" i="11"/>
  <c r="M103" i="11"/>
  <c r="N112" i="11"/>
  <c r="M129" i="11"/>
  <c r="K138" i="11"/>
  <c r="F138" i="11"/>
  <c r="P139" i="11"/>
  <c r="E139" i="11"/>
  <c r="N139" i="11"/>
  <c r="M140" i="11"/>
  <c r="K140" i="11"/>
  <c r="M145" i="11"/>
  <c r="K154" i="11"/>
  <c r="F154" i="11"/>
  <c r="P155" i="11"/>
  <c r="E155" i="11"/>
  <c r="N155" i="11"/>
  <c r="M156" i="11"/>
  <c r="K156" i="11"/>
  <c r="N168" i="11"/>
  <c r="N207" i="11"/>
  <c r="M207" i="11"/>
  <c r="K207" i="11"/>
  <c r="K208" i="11"/>
  <c r="H208" i="11"/>
  <c r="P208" i="11"/>
  <c r="E208" i="11"/>
  <c r="M210" i="11"/>
  <c r="H210" i="11"/>
  <c r="F214" i="11"/>
  <c r="P214" i="11"/>
  <c r="E214" i="11"/>
  <c r="N214" i="11"/>
  <c r="H228" i="11"/>
  <c r="M228" i="11"/>
  <c r="F228" i="11"/>
  <c r="K243" i="11"/>
  <c r="F243" i="11"/>
  <c r="N243" i="11"/>
  <c r="M243" i="11"/>
  <c r="H243" i="11"/>
  <c r="H246" i="11"/>
  <c r="P246" i="11"/>
  <c r="E246" i="11"/>
  <c r="M246" i="11"/>
  <c r="F246" i="11"/>
  <c r="P345" i="11"/>
  <c r="O345" i="11"/>
  <c r="M345" i="11"/>
  <c r="N345" i="11"/>
  <c r="H345" i="11"/>
  <c r="K345" i="11"/>
  <c r="N86" i="11"/>
  <c r="M96" i="11"/>
  <c r="M101" i="11"/>
  <c r="M112" i="11"/>
  <c r="H127" i="11"/>
  <c r="H143" i="11"/>
  <c r="K166" i="11"/>
  <c r="H166" i="11"/>
  <c r="P166" i="11"/>
  <c r="N199" i="11"/>
  <c r="M199" i="11"/>
  <c r="K199" i="11"/>
  <c r="K200" i="11"/>
  <c r="H200" i="11"/>
  <c r="P200" i="11"/>
  <c r="E200" i="11"/>
  <c r="M202" i="11"/>
  <c r="H202" i="11"/>
  <c r="F206" i="11"/>
  <c r="P206" i="11"/>
  <c r="E206" i="11"/>
  <c r="N206" i="11"/>
  <c r="F207" i="11"/>
  <c r="F210" i="11"/>
  <c r="K214" i="11"/>
  <c r="N224" i="11"/>
  <c r="M224" i="11"/>
  <c r="K224" i="11"/>
  <c r="K228" i="11"/>
  <c r="N242" i="11"/>
  <c r="O242" i="11"/>
  <c r="M242" i="11"/>
  <c r="H242" i="11"/>
  <c r="M245" i="11"/>
  <c r="K245" i="11"/>
  <c r="N245" i="11"/>
  <c r="F245" i="11"/>
  <c r="N246" i="11"/>
  <c r="M275" i="11"/>
  <c r="H275" i="11"/>
  <c r="P275" i="11"/>
  <c r="O275" i="11"/>
  <c r="K275" i="11"/>
  <c r="N129" i="11"/>
  <c r="N145" i="11"/>
  <c r="P167" i="11"/>
  <c r="E167" i="11"/>
  <c r="N167" i="11"/>
  <c r="M168" i="11"/>
  <c r="K168" i="11"/>
  <c r="N176" i="11"/>
  <c r="M176" i="11"/>
  <c r="K176" i="11"/>
  <c r="K182" i="11"/>
  <c r="H182" i="11"/>
  <c r="P182" i="11"/>
  <c r="E182" i="11"/>
  <c r="M186" i="11"/>
  <c r="H186" i="11"/>
  <c r="K205" i="11"/>
  <c r="F205" i="11"/>
  <c r="H262" i="11"/>
  <c r="E262" i="11"/>
  <c r="K262" i="11"/>
  <c r="F262" i="11"/>
  <c r="M267" i="11"/>
  <c r="H267" i="11"/>
  <c r="E267" i="11"/>
  <c r="N267" i="11"/>
  <c r="F267" i="11"/>
  <c r="O306" i="11"/>
  <c r="N306" i="11"/>
  <c r="L306" i="11"/>
  <c r="P306" i="11"/>
  <c r="M306" i="11"/>
  <c r="K311" i="11"/>
  <c r="I311" i="11"/>
  <c r="P311" i="11"/>
  <c r="F311" i="11"/>
  <c r="N311" i="11"/>
  <c r="M311" i="11"/>
  <c r="H311" i="11"/>
  <c r="O128" i="11"/>
  <c r="M134" i="11"/>
  <c r="O136" i="11"/>
  <c r="M142" i="11"/>
  <c r="O144" i="11"/>
  <c r="M150" i="11"/>
  <c r="O152" i="11"/>
  <c r="M158" i="11"/>
  <c r="M170" i="11"/>
  <c r="O172" i="11"/>
  <c r="M183" i="11"/>
  <c r="O187" i="11"/>
  <c r="M201" i="11"/>
  <c r="M209" i="11"/>
  <c r="M217" i="11"/>
  <c r="N234" i="11"/>
  <c r="N251" i="11"/>
  <c r="N253" i="11"/>
  <c r="K259" i="11"/>
  <c r="F259" i="11"/>
  <c r="P260" i="11"/>
  <c r="E260" i="11"/>
  <c r="N260" i="11"/>
  <c r="M261" i="11"/>
  <c r="K261" i="11"/>
  <c r="F263" i="11"/>
  <c r="E263" i="11"/>
  <c r="O263" i="11"/>
  <c r="K265" i="11"/>
  <c r="N265" i="11"/>
  <c r="P266" i="11"/>
  <c r="E266" i="11"/>
  <c r="H266" i="11"/>
  <c r="K323" i="11"/>
  <c r="H323" i="11"/>
  <c r="P323" i="11"/>
  <c r="F323" i="11"/>
  <c r="N204" i="11"/>
  <c r="N212" i="11"/>
  <c r="F234" i="11"/>
  <c r="H238" i="11"/>
  <c r="P238" i="11"/>
  <c r="E238" i="11"/>
  <c r="N250" i="11"/>
  <c r="H259" i="11"/>
  <c r="H260" i="11"/>
  <c r="F261" i="11"/>
  <c r="K263" i="11"/>
  <c r="F265" i="11"/>
  <c r="K266" i="11"/>
  <c r="N322" i="11"/>
  <c r="M322" i="11"/>
  <c r="K322" i="11"/>
  <c r="F322" i="11"/>
  <c r="K346" i="11"/>
  <c r="H346" i="11"/>
  <c r="O346" i="11"/>
  <c r="N346" i="11"/>
  <c r="I346" i="11"/>
  <c r="K251" i="11"/>
  <c r="F251" i="11"/>
  <c r="P252" i="11"/>
  <c r="E252" i="11"/>
  <c r="N252" i="11"/>
  <c r="M253" i="11"/>
  <c r="K253" i="11"/>
  <c r="K301" i="11"/>
  <c r="F301" i="11"/>
  <c r="P301" i="11"/>
  <c r="O301" i="11"/>
  <c r="M301" i="11"/>
  <c r="K343" i="11"/>
  <c r="F343" i="11"/>
  <c r="H343" i="11"/>
  <c r="O233" i="11"/>
  <c r="O241" i="11"/>
  <c r="O249" i="11"/>
  <c r="O257" i="11"/>
  <c r="P272" i="11"/>
  <c r="F344" i="11"/>
  <c r="P344" i="11"/>
  <c r="N344" i="11"/>
  <c r="K349" i="11"/>
  <c r="I349" i="11"/>
  <c r="P349" i="11"/>
  <c r="F349" i="11"/>
  <c r="N353" i="11"/>
  <c r="P264" i="11"/>
  <c r="F272" i="11"/>
  <c r="P273" i="11"/>
  <c r="K307" i="11"/>
  <c r="I307" i="11"/>
  <c r="P307" i="11"/>
  <c r="F307" i="11"/>
  <c r="F317" i="11"/>
  <c r="P317" i="11"/>
  <c r="N317" i="11"/>
  <c r="F329" i="11"/>
  <c r="P329" i="11"/>
  <c r="E329" i="11"/>
  <c r="E331" i="11" s="1"/>
  <c r="E332" i="11" s="1"/>
  <c r="E333" i="11" s="1"/>
  <c r="N329" i="11"/>
  <c r="H344" i="11"/>
  <c r="H349" i="11"/>
  <c r="K351" i="11"/>
  <c r="I351" i="11"/>
  <c r="P351" i="11"/>
  <c r="F351" i="11"/>
  <c r="N295" i="11"/>
  <c r="M295" i="11"/>
  <c r="K295" i="11"/>
  <c r="K296" i="11"/>
  <c r="H296" i="11"/>
  <c r="P296" i="11"/>
  <c r="N303" i="11"/>
  <c r="M303" i="11"/>
  <c r="K303" i="11"/>
  <c r="K304" i="11"/>
  <c r="H304" i="11"/>
  <c r="P304" i="11"/>
  <c r="K316" i="11"/>
  <c r="F316" i="11"/>
  <c r="M325" i="11"/>
  <c r="H325" i="11"/>
  <c r="K328" i="11"/>
  <c r="F328" i="11"/>
  <c r="K353" i="11"/>
  <c r="H353" i="11"/>
  <c r="M297" i="11"/>
  <c r="M305" i="11"/>
  <c r="O326" i="11"/>
  <c r="O338" i="11"/>
  <c r="M352" i="11"/>
  <c r="O355" i="11"/>
  <c r="N300" i="11"/>
  <c r="N315" i="11"/>
  <c r="N327" i="11"/>
  <c r="C138" i="1"/>
  <c r="D138" i="1"/>
  <c r="D212" i="8"/>
  <c r="D291" i="8" s="1"/>
  <c r="B212" i="6"/>
  <c r="B291" i="6" s="1"/>
  <c r="L28" i="1"/>
  <c r="L26" i="1"/>
  <c r="L29" i="5"/>
  <c r="L29" i="1" s="1"/>
  <c r="L22" i="1"/>
  <c r="L13" i="5"/>
  <c r="L13" i="1" s="1"/>
  <c r="D212" i="5"/>
  <c r="D291" i="5" s="1"/>
  <c r="L18" i="1"/>
  <c r="D31" i="1"/>
  <c r="B31" i="1"/>
  <c r="D212" i="3"/>
  <c r="D291" i="3" s="1"/>
  <c r="G77" i="10"/>
  <c r="H20" i="10"/>
  <c r="H77" i="10" s="1"/>
  <c r="H78" i="10" s="1"/>
  <c r="H45" i="10"/>
  <c r="H61" i="10"/>
  <c r="H50" i="10"/>
  <c r="H66" i="10"/>
  <c r="E17" i="10"/>
  <c r="F17" i="10" s="1"/>
  <c r="E26" i="10"/>
  <c r="F26" i="10" s="1"/>
  <c r="E34" i="10"/>
  <c r="F34" i="10" s="1"/>
  <c r="E42" i="10"/>
  <c r="F42" i="10" s="1"/>
  <c r="E58" i="10"/>
  <c r="F58" i="10" s="1"/>
  <c r="H29" i="10"/>
  <c r="H37" i="10"/>
  <c r="H53" i="10"/>
  <c r="H69" i="10"/>
  <c r="F9" i="10"/>
  <c r="B210" i="1"/>
  <c r="E17" i="19" s="1"/>
  <c r="B212" i="8"/>
  <c r="B291" i="8" s="1"/>
  <c r="B289" i="1"/>
  <c r="L138" i="7"/>
  <c r="K91" i="1"/>
  <c r="L128" i="3"/>
  <c r="L128" i="1" s="1"/>
  <c r="K128" i="1"/>
  <c r="K18" i="1"/>
  <c r="K87" i="1"/>
  <c r="D153" i="1"/>
  <c r="L48" i="3"/>
  <c r="L48" i="1" s="1"/>
  <c r="K48" i="1"/>
  <c r="K130" i="1"/>
  <c r="L130" i="3"/>
  <c r="L130" i="1" s="1"/>
  <c r="L44" i="4"/>
  <c r="L44" i="1" s="1"/>
  <c r="K44" i="1"/>
  <c r="C31" i="1"/>
  <c r="K57" i="1"/>
  <c r="K71" i="1"/>
  <c r="L27" i="3"/>
  <c r="L27" i="1" s="1"/>
  <c r="K27" i="1"/>
  <c r="L37" i="3"/>
  <c r="L63" i="1"/>
  <c r="K110" i="3"/>
  <c r="E110" i="1"/>
  <c r="L106" i="4"/>
  <c r="L106" i="1" s="1"/>
  <c r="B212" i="7"/>
  <c r="B291" i="7" s="1"/>
  <c r="L138" i="2"/>
  <c r="L131" i="1"/>
  <c r="L108" i="4"/>
  <c r="L108" i="1" s="1"/>
  <c r="K108" i="1"/>
  <c r="D212" i="4"/>
  <c r="D291" i="4" s="1"/>
  <c r="K101" i="1"/>
  <c r="L15" i="2"/>
  <c r="K78" i="3"/>
  <c r="K51" i="1"/>
  <c r="L93" i="3"/>
  <c r="L93" i="1" s="1"/>
  <c r="K61" i="1"/>
  <c r="K90" i="1"/>
  <c r="K107" i="1"/>
  <c r="K131" i="1"/>
  <c r="E210" i="1"/>
  <c r="L99" i="1"/>
  <c r="L109" i="3"/>
  <c r="L109" i="1" s="1"/>
  <c r="L217" i="8"/>
  <c r="K289" i="8"/>
  <c r="K217" i="1"/>
  <c r="E73" i="1"/>
  <c r="K83" i="1"/>
  <c r="K86" i="1"/>
  <c r="K89" i="1"/>
  <c r="K103" i="1"/>
  <c r="E212" i="2"/>
  <c r="L17" i="1"/>
  <c r="L80" i="3"/>
  <c r="L80" i="1" s="1"/>
  <c r="K80" i="1"/>
  <c r="L92" i="4"/>
  <c r="L92" i="1" s="1"/>
  <c r="K92" i="1"/>
  <c r="L164" i="5"/>
  <c r="K164" i="1"/>
  <c r="K210" i="1" s="1"/>
  <c r="G17" i="19" s="1"/>
  <c r="D271" i="1"/>
  <c r="D289" i="1" s="1"/>
  <c r="D289" i="6"/>
  <c r="C212" i="7"/>
  <c r="C291" i="7" s="1"/>
  <c r="L103" i="1"/>
  <c r="L104" i="4"/>
  <c r="L104" i="1" s="1"/>
  <c r="K104" i="1"/>
  <c r="C210" i="1"/>
  <c r="L83" i="1"/>
  <c r="L134" i="3"/>
  <c r="L134" i="1" s="1"/>
  <c r="K134" i="1"/>
  <c r="E138" i="4"/>
  <c r="K35" i="4"/>
  <c r="L72" i="4"/>
  <c r="L72" i="1" s="1"/>
  <c r="K138" i="7"/>
  <c r="K17" i="1"/>
  <c r="K26" i="1"/>
  <c r="B138" i="1"/>
  <c r="K70" i="1"/>
  <c r="K138" i="2"/>
  <c r="L76" i="3"/>
  <c r="L76" i="1" s="1"/>
  <c r="K76" i="1"/>
  <c r="L116" i="3"/>
  <c r="L116" i="1" s="1"/>
  <c r="K116" i="1"/>
  <c r="E138" i="3"/>
  <c r="C212" i="8"/>
  <c r="C291" i="8" s="1"/>
  <c r="C212" i="6"/>
  <c r="C291" i="6" s="1"/>
  <c r="K68" i="1"/>
  <c r="K84" i="1"/>
  <c r="D212" i="6"/>
  <c r="D212" i="7"/>
  <c r="D291" i="7" s="1"/>
  <c r="K289" i="7"/>
  <c r="L250" i="5"/>
  <c r="L250" i="1" s="1"/>
  <c r="K250" i="1"/>
  <c r="D210" i="1"/>
  <c r="C241" i="1"/>
  <c r="C289" i="1" s="1"/>
  <c r="K31" i="2"/>
  <c r="D212" i="2"/>
  <c r="D291" i="2" s="1"/>
  <c r="E289" i="1"/>
  <c r="S153" i="1" l="1"/>
  <c r="H54" i="17"/>
  <c r="U141" i="1"/>
  <c r="U153" i="1" s="1"/>
  <c r="V153" i="7"/>
  <c r="O31" i="2"/>
  <c r="U8" i="2"/>
  <c r="H15" i="6"/>
  <c r="J15" i="6" s="1"/>
  <c r="M15" i="6" s="1"/>
  <c r="U15" i="6" s="1"/>
  <c r="V15" i="6" s="1"/>
  <c r="H12" i="5"/>
  <c r="J12" i="5" s="1"/>
  <c r="M12" i="5" s="1"/>
  <c r="O12" i="5" s="1"/>
  <c r="U12" i="5" s="1"/>
  <c r="V12" i="5" s="1"/>
  <c r="F288" i="11"/>
  <c r="F289" i="11" s="1"/>
  <c r="F290" i="11" s="1"/>
  <c r="F291" i="11" s="1"/>
  <c r="F292" i="11" s="1"/>
  <c r="L342" i="11"/>
  <c r="L352" i="11"/>
  <c r="L328" i="11"/>
  <c r="E8" i="4"/>
  <c r="K8" i="4" s="1"/>
  <c r="D76" i="11"/>
  <c r="D77" i="11" s="1"/>
  <c r="J259" i="1"/>
  <c r="M259" i="6"/>
  <c r="O271" i="6"/>
  <c r="M271" i="1"/>
  <c r="U110" i="4"/>
  <c r="H138" i="4"/>
  <c r="O35" i="4"/>
  <c r="M35" i="1"/>
  <c r="J45" i="1"/>
  <c r="M45" i="3"/>
  <c r="M45" i="1" s="1"/>
  <c r="J81" i="1"/>
  <c r="M81" i="3"/>
  <c r="M81" i="1" s="1"/>
  <c r="K81" i="1"/>
  <c r="J291" i="2"/>
  <c r="M31" i="2"/>
  <c r="M212" i="2" s="1"/>
  <c r="M291" i="2" s="1"/>
  <c r="L289" i="7"/>
  <c r="L289" i="5"/>
  <c r="K49" i="1"/>
  <c r="J230" i="6"/>
  <c r="M230" i="6" s="1"/>
  <c r="H230" i="1"/>
  <c r="H289" i="1" s="1"/>
  <c r="H289" i="6"/>
  <c r="J35" i="1"/>
  <c r="J113" i="3"/>
  <c r="H113" i="1"/>
  <c r="J78" i="3"/>
  <c r="H78" i="1"/>
  <c r="L141" i="1"/>
  <c r="L153" i="1" s="1"/>
  <c r="K73" i="1"/>
  <c r="K53" i="1"/>
  <c r="L88" i="4"/>
  <c r="L88" i="1" s="1"/>
  <c r="K133" i="1"/>
  <c r="H110" i="1"/>
  <c r="K113" i="1"/>
  <c r="J110" i="1"/>
  <c r="J88" i="4"/>
  <c r="H88" i="1"/>
  <c r="J73" i="3"/>
  <c r="H73" i="1"/>
  <c r="J53" i="4"/>
  <c r="H53" i="1"/>
  <c r="J49" i="3"/>
  <c r="H49" i="1"/>
  <c r="K45" i="1"/>
  <c r="L273" i="11"/>
  <c r="Q273" i="11" s="1"/>
  <c r="L304" i="11"/>
  <c r="Q304" i="11" s="1"/>
  <c r="L340" i="11"/>
  <c r="Q340" i="11" s="1"/>
  <c r="L355" i="11"/>
  <c r="Q355" i="11" s="1"/>
  <c r="L348" i="11"/>
  <c r="Q348" i="11" s="1"/>
  <c r="L59" i="11"/>
  <c r="Q59" i="11" s="1"/>
  <c r="L325" i="11"/>
  <c r="Q325" i="11" s="1"/>
  <c r="L212" i="11"/>
  <c r="Q212" i="11" s="1"/>
  <c r="J8" i="7"/>
  <c r="K12" i="7"/>
  <c r="L12" i="7" s="1"/>
  <c r="H12" i="7"/>
  <c r="J12" i="7" s="1"/>
  <c r="M12" i="7" s="1"/>
  <c r="K15" i="3"/>
  <c r="L15" i="3" s="1"/>
  <c r="H15" i="3"/>
  <c r="K15" i="5"/>
  <c r="L15" i="5" s="1"/>
  <c r="H15" i="5"/>
  <c r="J15" i="5" s="1"/>
  <c r="M15" i="5" s="1"/>
  <c r="K12" i="4"/>
  <c r="L12" i="4" s="1"/>
  <c r="H12" i="4"/>
  <c r="J12" i="4" s="1"/>
  <c r="M12" i="4" s="1"/>
  <c r="K15" i="8"/>
  <c r="L15" i="8" s="1"/>
  <c r="H15" i="8"/>
  <c r="J15" i="8" s="1"/>
  <c r="M15" i="8" s="1"/>
  <c r="K15" i="4"/>
  <c r="L15" i="4" s="1"/>
  <c r="H15" i="4"/>
  <c r="J15" i="4" s="1"/>
  <c r="M15" i="4" s="1"/>
  <c r="K12" i="8"/>
  <c r="L12" i="8" s="1"/>
  <c r="H12" i="8"/>
  <c r="J12" i="8" s="1"/>
  <c r="M12" i="8" s="1"/>
  <c r="K15" i="7"/>
  <c r="L15" i="7" s="1"/>
  <c r="H15" i="7"/>
  <c r="J15" i="7" s="1"/>
  <c r="M15" i="7" s="1"/>
  <c r="K12" i="6"/>
  <c r="L12" i="6" s="1"/>
  <c r="H12" i="6"/>
  <c r="J12" i="6" s="1"/>
  <c r="M12" i="6" s="1"/>
  <c r="J12" i="3"/>
  <c r="M12" i="3" s="1"/>
  <c r="J133" i="3"/>
  <c r="M133" i="3" s="1"/>
  <c r="H138" i="3"/>
  <c r="H133" i="1"/>
  <c r="E15" i="19"/>
  <c r="K212" i="2"/>
  <c r="K291" i="2" s="1"/>
  <c r="K153" i="1"/>
  <c r="E291" i="2"/>
  <c r="E14" i="19"/>
  <c r="L299" i="11"/>
  <c r="Q299" i="11" s="1"/>
  <c r="Q328" i="11"/>
  <c r="L323" i="11"/>
  <c r="Q323" i="11" s="1"/>
  <c r="L249" i="11"/>
  <c r="Q249" i="11" s="1"/>
  <c r="L327" i="11"/>
  <c r="Q327" i="11" s="1"/>
  <c r="L242" i="11"/>
  <c r="Q242" i="11" s="1"/>
  <c r="L183" i="11"/>
  <c r="Q183" i="11" s="1"/>
  <c r="L255" i="11"/>
  <c r="Q255" i="11" s="1"/>
  <c r="L316" i="11"/>
  <c r="Q316" i="11" s="1"/>
  <c r="L277" i="11"/>
  <c r="Q277" i="11" s="1"/>
  <c r="Q350" i="11"/>
  <c r="L297" i="11"/>
  <c r="Q297" i="11" s="1"/>
  <c r="L217" i="11"/>
  <c r="Q217" i="11" s="1"/>
  <c r="L294" i="11"/>
  <c r="Q294" i="11" s="1"/>
  <c r="L343" i="11"/>
  <c r="Q343" i="11" s="1"/>
  <c r="L326" i="11"/>
  <c r="Q326" i="11" s="1"/>
  <c r="L229" i="11"/>
  <c r="Q229" i="11" s="1"/>
  <c r="L264" i="11"/>
  <c r="Q264" i="11" s="1"/>
  <c r="L253" i="11"/>
  <c r="Q253" i="11" s="1"/>
  <c r="L309" i="11"/>
  <c r="Q309" i="11" s="1"/>
  <c r="L315" i="11"/>
  <c r="Q315" i="11" s="1"/>
  <c r="I331" i="11"/>
  <c r="I332" i="11" s="1"/>
  <c r="I333" i="11" s="1"/>
  <c r="E14" i="7" s="1"/>
  <c r="L310" i="11"/>
  <c r="Q310" i="11" s="1"/>
  <c r="L296" i="11"/>
  <c r="Q296" i="11" s="1"/>
  <c r="L344" i="11"/>
  <c r="Q344" i="11" s="1"/>
  <c r="L234" i="11"/>
  <c r="Q234" i="11" s="1"/>
  <c r="L268" i="11"/>
  <c r="Q268" i="11" s="1"/>
  <c r="L233" i="11"/>
  <c r="Q233" i="11" s="1"/>
  <c r="P331" i="11"/>
  <c r="P332" i="11" s="1"/>
  <c r="P333" i="11" s="1"/>
  <c r="E11" i="7" s="1"/>
  <c r="L353" i="11"/>
  <c r="Q353" i="11" s="1"/>
  <c r="L317" i="11"/>
  <c r="Q317" i="11" s="1"/>
  <c r="L66" i="11"/>
  <c r="Q66" i="11" s="1"/>
  <c r="L224" i="11"/>
  <c r="Q224" i="11" s="1"/>
  <c r="L261" i="11"/>
  <c r="Q261" i="11" s="1"/>
  <c r="L275" i="11"/>
  <c r="Q275" i="11" s="1"/>
  <c r="E8" i="8"/>
  <c r="Q314" i="11"/>
  <c r="L274" i="11"/>
  <c r="Q274" i="11" s="1"/>
  <c r="L303" i="11"/>
  <c r="Q303" i="11" s="1"/>
  <c r="E9" i="7"/>
  <c r="L338" i="11"/>
  <c r="Q338" i="11" s="1"/>
  <c r="L300" i="11"/>
  <c r="Q300" i="11" s="1"/>
  <c r="Q352" i="11"/>
  <c r="L238" i="11"/>
  <c r="Q238" i="11" s="1"/>
  <c r="E9" i="8"/>
  <c r="L247" i="11"/>
  <c r="Q247" i="11" s="1"/>
  <c r="Q313" i="11"/>
  <c r="L305" i="11"/>
  <c r="Q305" i="11" s="1"/>
  <c r="Q337" i="11"/>
  <c r="L308" i="11"/>
  <c r="Q308" i="11" s="1"/>
  <c r="L221" i="11"/>
  <c r="Q221" i="11" s="1"/>
  <c r="L248" i="11"/>
  <c r="Q248" i="11" s="1"/>
  <c r="L259" i="11"/>
  <c r="Q259" i="11" s="1"/>
  <c r="L210" i="11"/>
  <c r="Q210" i="11" s="1"/>
  <c r="L236" i="11"/>
  <c r="Q236" i="11" s="1"/>
  <c r="L250" i="11"/>
  <c r="Q250" i="11" s="1"/>
  <c r="L228" i="11"/>
  <c r="Q228" i="11" s="1"/>
  <c r="L265" i="11"/>
  <c r="Q265" i="11" s="1"/>
  <c r="L209" i="11"/>
  <c r="Q209" i="11" s="1"/>
  <c r="L269" i="11"/>
  <c r="Q269" i="11" s="1"/>
  <c r="L232" i="11"/>
  <c r="Q232" i="11" s="1"/>
  <c r="L272" i="11"/>
  <c r="Q272" i="11" s="1"/>
  <c r="L262" i="11"/>
  <c r="Q262" i="11" s="1"/>
  <c r="L270" i="11"/>
  <c r="Q270" i="11" s="1"/>
  <c r="L252" i="11"/>
  <c r="Q252" i="11" s="1"/>
  <c r="L267" i="11"/>
  <c r="Q267" i="11" s="1"/>
  <c r="L243" i="11"/>
  <c r="Q243" i="11" s="1"/>
  <c r="L216" i="11"/>
  <c r="Q216" i="11" s="1"/>
  <c r="L237" i="11"/>
  <c r="Q237" i="11" s="1"/>
  <c r="L244" i="11"/>
  <c r="Q244" i="11" s="1"/>
  <c r="L257" i="11"/>
  <c r="Q257" i="11" s="1"/>
  <c r="E12" i="1"/>
  <c r="L205" i="11"/>
  <c r="Q205" i="11" s="1"/>
  <c r="L58" i="11"/>
  <c r="Q58" i="11" s="1"/>
  <c r="L195" i="11"/>
  <c r="Q195" i="11" s="1"/>
  <c r="I288" i="11"/>
  <c r="I289" i="11" s="1"/>
  <c r="I290" i="11" s="1"/>
  <c r="L85" i="11"/>
  <c r="Q85" i="11" s="1"/>
  <c r="L98" i="11"/>
  <c r="Q98" i="11" s="1"/>
  <c r="L201" i="11"/>
  <c r="Q201" i="11" s="1"/>
  <c r="L86" i="11"/>
  <c r="Q86" i="11" s="1"/>
  <c r="L148" i="11"/>
  <c r="Q148" i="11" s="1"/>
  <c r="L169" i="11"/>
  <c r="Q169" i="11" s="1"/>
  <c r="L166" i="11"/>
  <c r="Q166" i="11" s="1"/>
  <c r="L206" i="11"/>
  <c r="Q206" i="11" s="1"/>
  <c r="L108" i="11"/>
  <c r="Q108" i="11" s="1"/>
  <c r="L82" i="11"/>
  <c r="Q82" i="11" s="1"/>
  <c r="L197" i="11"/>
  <c r="Q197" i="11" s="1"/>
  <c r="L129" i="11"/>
  <c r="Q129" i="11" s="1"/>
  <c r="L100" i="11"/>
  <c r="Q100" i="11" s="1"/>
  <c r="L95" i="11"/>
  <c r="Q95" i="11" s="1"/>
  <c r="L84" i="11"/>
  <c r="Q84" i="11" s="1"/>
  <c r="L134" i="11"/>
  <c r="Q134" i="11" s="1"/>
  <c r="L187" i="11"/>
  <c r="Q187" i="11" s="1"/>
  <c r="L80" i="11"/>
  <c r="Q80" i="11" s="1"/>
  <c r="L154" i="11"/>
  <c r="Q154" i="11" s="1"/>
  <c r="L176" i="11"/>
  <c r="Q176" i="11" s="1"/>
  <c r="L143" i="11"/>
  <c r="Q143" i="11" s="1"/>
  <c r="L116" i="11"/>
  <c r="Q116" i="11" s="1"/>
  <c r="L142" i="11"/>
  <c r="Q142" i="11" s="1"/>
  <c r="L89" i="11"/>
  <c r="Q89" i="11" s="1"/>
  <c r="L45" i="11"/>
  <c r="Q45" i="11" s="1"/>
  <c r="L168" i="11"/>
  <c r="Q168" i="11" s="1"/>
  <c r="L136" i="11"/>
  <c r="Q136" i="11" s="1"/>
  <c r="L203" i="11"/>
  <c r="Q203" i="11" s="1"/>
  <c r="L152" i="11"/>
  <c r="Q152" i="11" s="1"/>
  <c r="L150" i="11"/>
  <c r="Q150" i="11" s="1"/>
  <c r="L158" i="11"/>
  <c r="Q158" i="11" s="1"/>
  <c r="L186" i="11"/>
  <c r="Q186" i="11" s="1"/>
  <c r="L110" i="11"/>
  <c r="Q110" i="11" s="1"/>
  <c r="L171" i="11"/>
  <c r="Q171" i="11" s="1"/>
  <c r="L103" i="11"/>
  <c r="Q103" i="11" s="1"/>
  <c r="L199" i="11"/>
  <c r="Q199" i="11" s="1"/>
  <c r="L64" i="11"/>
  <c r="Q64" i="11" s="1"/>
  <c r="L127" i="11"/>
  <c r="Q127" i="11" s="1"/>
  <c r="L104" i="11"/>
  <c r="Q104" i="11" s="1"/>
  <c r="L204" i="11"/>
  <c r="Q204" i="11" s="1"/>
  <c r="L46" i="11"/>
  <c r="Q46" i="11" s="1"/>
  <c r="L140" i="11"/>
  <c r="Q140" i="11" s="1"/>
  <c r="L153" i="11"/>
  <c r="Q153" i="11" s="1"/>
  <c r="L133" i="11"/>
  <c r="Q133" i="11" s="1"/>
  <c r="L53" i="11"/>
  <c r="Q53" i="11" s="1"/>
  <c r="L145" i="11"/>
  <c r="Q145" i="11" s="1"/>
  <c r="E15" i="1"/>
  <c r="L155" i="11"/>
  <c r="Q155" i="11" s="1"/>
  <c r="L139" i="11"/>
  <c r="Q139" i="11" s="1"/>
  <c r="E8" i="6"/>
  <c r="L83" i="11"/>
  <c r="Q83" i="11" s="1"/>
  <c r="L51" i="11"/>
  <c r="Q51" i="11" s="1"/>
  <c r="Q115" i="11"/>
  <c r="L87" i="11"/>
  <c r="Q87" i="11" s="1"/>
  <c r="L96" i="11"/>
  <c r="Q96" i="11" s="1"/>
  <c r="E9" i="5"/>
  <c r="L34" i="11"/>
  <c r="Q34" i="11" s="1"/>
  <c r="L47" i="11"/>
  <c r="Q47" i="11" s="1"/>
  <c r="L43" i="11"/>
  <c r="Q43" i="11" s="1"/>
  <c r="L65" i="11"/>
  <c r="Q65" i="11" s="1"/>
  <c r="L50" i="11"/>
  <c r="Q50" i="11" s="1"/>
  <c r="L12" i="11"/>
  <c r="Q12" i="11" s="1"/>
  <c r="L60" i="11"/>
  <c r="Q60" i="11" s="1"/>
  <c r="L44" i="11"/>
  <c r="Q44" i="11" s="1"/>
  <c r="L101" i="11"/>
  <c r="Q101" i="11" s="1"/>
  <c r="L109" i="11"/>
  <c r="Q109" i="11" s="1"/>
  <c r="L102" i="11"/>
  <c r="Q102" i="11" s="1"/>
  <c r="E8" i="5"/>
  <c r="L62" i="11"/>
  <c r="Q62" i="11" s="1"/>
  <c r="L15" i="11"/>
  <c r="Q15" i="11" s="1"/>
  <c r="I118" i="11"/>
  <c r="I119" i="11" s="1"/>
  <c r="I120" i="11" s="1"/>
  <c r="I121" i="11" s="1"/>
  <c r="I122" i="11" s="1"/>
  <c r="L99" i="11"/>
  <c r="Q99" i="11" s="1"/>
  <c r="L14" i="11"/>
  <c r="Q14" i="11" s="1"/>
  <c r="K12" i="3"/>
  <c r="L12" i="3" s="1"/>
  <c r="I36" i="11"/>
  <c r="I37" i="11" s="1"/>
  <c r="I38" i="11" s="1"/>
  <c r="L29" i="11"/>
  <c r="Q29" i="11" s="1"/>
  <c r="L23" i="11"/>
  <c r="Q23" i="11" s="1"/>
  <c r="L8" i="11"/>
  <c r="Q8" i="11" s="1"/>
  <c r="L26" i="11"/>
  <c r="Q26" i="11" s="1"/>
  <c r="L18" i="11"/>
  <c r="Q18" i="11" s="1"/>
  <c r="L11" i="11"/>
  <c r="Q11" i="11" s="1"/>
  <c r="O36" i="11"/>
  <c r="O37" i="11" s="1"/>
  <c r="O38" i="11" s="1"/>
  <c r="L32" i="11"/>
  <c r="Q32" i="11" s="1"/>
  <c r="L28" i="11"/>
  <c r="Q28" i="11" s="1"/>
  <c r="E8" i="3"/>
  <c r="L10" i="11"/>
  <c r="Q10" i="11" s="1"/>
  <c r="P357" i="11"/>
  <c r="P358" i="11" s="1"/>
  <c r="P359" i="11" s="1"/>
  <c r="L213" i="11"/>
  <c r="Q213" i="11" s="1"/>
  <c r="L172" i="11"/>
  <c r="Q172" i="11" s="1"/>
  <c r="L157" i="11"/>
  <c r="Q157" i="11" s="1"/>
  <c r="N36" i="11"/>
  <c r="N37" i="11" s="1"/>
  <c r="N38" i="11" s="1"/>
  <c r="N39" i="11" s="1"/>
  <c r="N40" i="11" s="1"/>
  <c r="L222" i="11"/>
  <c r="Q222" i="11" s="1"/>
  <c r="L295" i="11"/>
  <c r="Q295" i="11" s="1"/>
  <c r="O331" i="11"/>
  <c r="O332" i="11" s="1"/>
  <c r="O333" i="11" s="1"/>
  <c r="L256" i="11"/>
  <c r="Q256" i="11" s="1"/>
  <c r="M36" i="11"/>
  <c r="M37" i="11" s="1"/>
  <c r="M38" i="11" s="1"/>
  <c r="L174" i="11"/>
  <c r="Q174" i="11" s="1"/>
  <c r="L173" i="11"/>
  <c r="Q173" i="11" s="1"/>
  <c r="L25" i="11"/>
  <c r="Q25" i="11" s="1"/>
  <c r="L16" i="11"/>
  <c r="Q16" i="11" s="1"/>
  <c r="L271" i="11"/>
  <c r="Q271" i="11" s="1"/>
  <c r="L223" i="11"/>
  <c r="Q223" i="11" s="1"/>
  <c r="L107" i="11"/>
  <c r="Q107" i="11" s="1"/>
  <c r="L13" i="11"/>
  <c r="Q13" i="11" s="1"/>
  <c r="L128" i="11"/>
  <c r="Q128" i="11" s="1"/>
  <c r="L144" i="11"/>
  <c r="Q144" i="11" s="1"/>
  <c r="L251" i="11"/>
  <c r="Q251" i="11" s="1"/>
  <c r="L311" i="11"/>
  <c r="Q311" i="11" s="1"/>
  <c r="L202" i="11"/>
  <c r="Q202" i="11" s="1"/>
  <c r="L246" i="11"/>
  <c r="Q246" i="11" s="1"/>
  <c r="O118" i="11"/>
  <c r="O119" i="11" s="1"/>
  <c r="O120" i="11" s="1"/>
  <c r="O121" i="11" s="1"/>
  <c r="O122" i="11" s="1"/>
  <c r="F331" i="11"/>
  <c r="F332" i="11" s="1"/>
  <c r="F333" i="11" s="1"/>
  <c r="N118" i="11"/>
  <c r="N119" i="11" s="1"/>
  <c r="N120" i="11" s="1"/>
  <c r="N121" i="11" s="1"/>
  <c r="N122" i="11" s="1"/>
  <c r="L30" i="11"/>
  <c r="Q30" i="11" s="1"/>
  <c r="L130" i="11"/>
  <c r="Q130" i="11" s="1"/>
  <c r="L131" i="11"/>
  <c r="Q131" i="11" s="1"/>
  <c r="L218" i="11"/>
  <c r="Q218" i="11" s="1"/>
  <c r="L137" i="11"/>
  <c r="Q137" i="11" s="1"/>
  <c r="L106" i="11"/>
  <c r="Q106" i="11" s="1"/>
  <c r="L81" i="11"/>
  <c r="Q81" i="11" s="1"/>
  <c r="L170" i="11"/>
  <c r="Q170" i="11" s="1"/>
  <c r="L6" i="11"/>
  <c r="Q6" i="11" s="1"/>
  <c r="E36" i="11"/>
  <c r="E37" i="11" s="1"/>
  <c r="E38" i="11" s="1"/>
  <c r="H357" i="11"/>
  <c r="H358" i="11" s="1"/>
  <c r="H359" i="11" s="1"/>
  <c r="H360" i="11" s="1"/>
  <c r="H361" i="11" s="1"/>
  <c r="Q52" i="11"/>
  <c r="L55" i="11"/>
  <c r="Q55" i="11" s="1"/>
  <c r="L20" i="11"/>
  <c r="Q20" i="11" s="1"/>
  <c r="L151" i="11"/>
  <c r="Q151" i="11" s="1"/>
  <c r="L17" i="11"/>
  <c r="Q17" i="11" s="1"/>
  <c r="L263" i="11"/>
  <c r="Q263" i="11" s="1"/>
  <c r="L138" i="11"/>
  <c r="Q138" i="11" s="1"/>
  <c r="L301" i="11"/>
  <c r="Q301" i="11" s="1"/>
  <c r="L266" i="11"/>
  <c r="Q266" i="11" s="1"/>
  <c r="L208" i="11"/>
  <c r="Q208" i="11" s="1"/>
  <c r="L156" i="11"/>
  <c r="Q156" i="11" s="1"/>
  <c r="Q112" i="11"/>
  <c r="L276" i="11"/>
  <c r="Q276" i="11" s="1"/>
  <c r="Q94" i="11"/>
  <c r="L231" i="11"/>
  <c r="Q231" i="11" s="1"/>
  <c r="L132" i="11"/>
  <c r="Q132" i="11" s="1"/>
  <c r="L135" i="11"/>
  <c r="Q135" i="11" s="1"/>
  <c r="L175" i="11"/>
  <c r="Q175" i="11" s="1"/>
  <c r="L105" i="11"/>
  <c r="Q105" i="11" s="1"/>
  <c r="Q56" i="11"/>
  <c r="L49" i="11"/>
  <c r="Q49" i="11" s="1"/>
  <c r="N331" i="11"/>
  <c r="N332" i="11" s="1"/>
  <c r="N333" i="11" s="1"/>
  <c r="L27" i="11"/>
  <c r="Q27" i="11" s="1"/>
  <c r="L63" i="11"/>
  <c r="Q63" i="11" s="1"/>
  <c r="L22" i="11"/>
  <c r="Q22" i="11" s="1"/>
  <c r="L346" i="11"/>
  <c r="Q346" i="11" s="1"/>
  <c r="O357" i="11"/>
  <c r="O358" i="11" s="1"/>
  <c r="O359" i="11" s="1"/>
  <c r="O360" i="11" s="1"/>
  <c r="O361" i="11" s="1"/>
  <c r="L61" i="11"/>
  <c r="Q61" i="11" s="1"/>
  <c r="Q342" i="11"/>
  <c r="L351" i="11"/>
  <c r="Q351" i="11" s="1"/>
  <c r="K331" i="11"/>
  <c r="K332" i="11" s="1"/>
  <c r="K333" i="11" s="1"/>
  <c r="L349" i="11"/>
  <c r="Q349" i="11" s="1"/>
  <c r="L302" i="11"/>
  <c r="Q302" i="11" s="1"/>
  <c r="L48" i="11"/>
  <c r="Q48" i="11" s="1"/>
  <c r="L254" i="11"/>
  <c r="Q254" i="11" s="1"/>
  <c r="L149" i="11"/>
  <c r="Q149" i="11" s="1"/>
  <c r="E73" i="11"/>
  <c r="E74" i="11" s="1"/>
  <c r="E75" i="11" s="1"/>
  <c r="E76" i="11" s="1"/>
  <c r="E77" i="11" s="1"/>
  <c r="L235" i="11"/>
  <c r="Q235" i="11" s="1"/>
  <c r="L113" i="11"/>
  <c r="Q113" i="11" s="1"/>
  <c r="L147" i="11"/>
  <c r="Q147" i="11" s="1"/>
  <c r="L211" i="11"/>
  <c r="Q211" i="11" s="1"/>
  <c r="L57" i="11"/>
  <c r="Q57" i="11" s="1"/>
  <c r="L324" i="11"/>
  <c r="Q324" i="11" s="1"/>
  <c r="L239" i="11"/>
  <c r="Q239" i="11" s="1"/>
  <c r="N357" i="11"/>
  <c r="N358" i="11" s="1"/>
  <c r="N359" i="11" s="1"/>
  <c r="N360" i="11" s="1"/>
  <c r="N361" i="11" s="1"/>
  <c r="L167" i="11"/>
  <c r="Q167" i="11" s="1"/>
  <c r="L245" i="11"/>
  <c r="Q245" i="11" s="1"/>
  <c r="L207" i="11"/>
  <c r="Q207" i="11" s="1"/>
  <c r="L345" i="11"/>
  <c r="Q345" i="11" s="1"/>
  <c r="L111" i="11"/>
  <c r="Q111" i="11" s="1"/>
  <c r="L79" i="11"/>
  <c r="Q79" i="11" s="1"/>
  <c r="L341" i="11"/>
  <c r="Q341" i="11" s="1"/>
  <c r="L258" i="11"/>
  <c r="Q258" i="11" s="1"/>
  <c r="L240" i="11"/>
  <c r="Q240" i="11" s="1"/>
  <c r="L215" i="11"/>
  <c r="Q215" i="11" s="1"/>
  <c r="L88" i="11"/>
  <c r="Q88" i="11" s="1"/>
  <c r="F73" i="11"/>
  <c r="F74" i="11" s="1"/>
  <c r="F75" i="11" s="1"/>
  <c r="F76" i="11" s="1"/>
  <c r="F77" i="11" s="1"/>
  <c r="M118" i="11"/>
  <c r="M119" i="11" s="1"/>
  <c r="M120" i="11" s="1"/>
  <c r="M121" i="11" s="1"/>
  <c r="M122" i="11" s="1"/>
  <c r="L24" i="11"/>
  <c r="Q24" i="11" s="1"/>
  <c r="L241" i="11"/>
  <c r="Q241" i="11" s="1"/>
  <c r="K357" i="11"/>
  <c r="K358" i="11" s="1"/>
  <c r="K359" i="11" s="1"/>
  <c r="K360" i="11" s="1"/>
  <c r="K361" i="11" s="1"/>
  <c r="H36" i="11"/>
  <c r="H37" i="11" s="1"/>
  <c r="H38" i="11" s="1"/>
  <c r="Q19" i="11"/>
  <c r="N73" i="11"/>
  <c r="N74" i="11" s="1"/>
  <c r="N75" i="11" s="1"/>
  <c r="N76" i="11" s="1"/>
  <c r="N77" i="11" s="1"/>
  <c r="Q306" i="11"/>
  <c r="F36" i="11"/>
  <c r="F37" i="11" s="1"/>
  <c r="F38" i="11" s="1"/>
  <c r="P118" i="11"/>
  <c r="P119" i="11" s="1"/>
  <c r="P120" i="11" s="1"/>
  <c r="P121" i="11" s="1"/>
  <c r="P122" i="11" s="1"/>
  <c r="L146" i="11"/>
  <c r="Q146" i="11" s="1"/>
  <c r="H288" i="11"/>
  <c r="H289" i="11" s="1"/>
  <c r="H290" i="11" s="1"/>
  <c r="H291" i="11" s="1"/>
  <c r="H292" i="11" s="1"/>
  <c r="K36" i="11"/>
  <c r="K37" i="11" s="1"/>
  <c r="K38" i="11" s="1"/>
  <c r="L322" i="11"/>
  <c r="Q322" i="11" s="1"/>
  <c r="L214" i="11"/>
  <c r="Q214" i="11" s="1"/>
  <c r="L97" i="11"/>
  <c r="Q97" i="11" s="1"/>
  <c r="H118" i="11"/>
  <c r="H119" i="11" s="1"/>
  <c r="H120" i="11" s="1"/>
  <c r="H121" i="11" s="1"/>
  <c r="H122" i="11" s="1"/>
  <c r="K8" i="7"/>
  <c r="M73" i="11"/>
  <c r="M74" i="11" s="1"/>
  <c r="M75" i="11" s="1"/>
  <c r="M76" i="11" s="1"/>
  <c r="M77" i="11" s="1"/>
  <c r="H73" i="11"/>
  <c r="H74" i="11" s="1"/>
  <c r="H75" i="11" s="1"/>
  <c r="H76" i="11" s="1"/>
  <c r="H77" i="11" s="1"/>
  <c r="M288" i="11"/>
  <c r="M289" i="11" s="1"/>
  <c r="M290" i="11" s="1"/>
  <c r="M291" i="11" s="1"/>
  <c r="M292" i="11" s="1"/>
  <c r="L141" i="11"/>
  <c r="Q141" i="11" s="1"/>
  <c r="L307" i="11"/>
  <c r="Q307" i="11" s="1"/>
  <c r="K288" i="11"/>
  <c r="K289" i="11" s="1"/>
  <c r="K290" i="11" s="1"/>
  <c r="K291" i="11" s="1"/>
  <c r="K292" i="11" s="1"/>
  <c r="P36" i="11"/>
  <c r="P37" i="11" s="1"/>
  <c r="P38" i="11" s="1"/>
  <c r="K73" i="11"/>
  <c r="K74" i="11" s="1"/>
  <c r="K75" i="11" s="1"/>
  <c r="K76" i="11" s="1"/>
  <c r="K77" i="11" s="1"/>
  <c r="M331" i="11"/>
  <c r="M332" i="11" s="1"/>
  <c r="M333" i="11" s="1"/>
  <c r="L260" i="11"/>
  <c r="Q260" i="11" s="1"/>
  <c r="L200" i="11"/>
  <c r="Q200" i="11" s="1"/>
  <c r="L298" i="11"/>
  <c r="Q298" i="11" s="1"/>
  <c r="Q54" i="11"/>
  <c r="I73" i="11"/>
  <c r="I74" i="11" s="1"/>
  <c r="I75" i="11" s="1"/>
  <c r="I76" i="11" s="1"/>
  <c r="I77" i="11" s="1"/>
  <c r="O288" i="11"/>
  <c r="O289" i="11" s="1"/>
  <c r="O290" i="11" s="1"/>
  <c r="O291" i="11" s="1"/>
  <c r="O292" i="11" s="1"/>
  <c r="O73" i="11"/>
  <c r="O74" i="11" s="1"/>
  <c r="O75" i="11" s="1"/>
  <c r="O76" i="11" s="1"/>
  <c r="O77" i="11" s="1"/>
  <c r="F357" i="11"/>
  <c r="F358" i="11" s="1"/>
  <c r="F359" i="11" s="1"/>
  <c r="F360" i="11" s="1"/>
  <c r="F361" i="11" s="1"/>
  <c r="L42" i="11"/>
  <c r="P288" i="11"/>
  <c r="P289" i="11" s="1"/>
  <c r="P290" i="11" s="1"/>
  <c r="P291" i="11" s="1"/>
  <c r="P292" i="11" s="1"/>
  <c r="I357" i="11"/>
  <c r="I358" i="11" s="1"/>
  <c r="I359" i="11" s="1"/>
  <c r="I360" i="11" s="1"/>
  <c r="I361" i="11" s="1"/>
  <c r="K118" i="11"/>
  <c r="K119" i="11" s="1"/>
  <c r="K120" i="11" s="1"/>
  <c r="K121" i="11" s="1"/>
  <c r="K122" i="11" s="1"/>
  <c r="E288" i="11"/>
  <c r="E289" i="11" s="1"/>
  <c r="E290" i="11" s="1"/>
  <c r="E291" i="11" s="1"/>
  <c r="E292" i="11" s="1"/>
  <c r="L124" i="11"/>
  <c r="L329" i="11"/>
  <c r="Q329" i="11" s="1"/>
  <c r="L182" i="11"/>
  <c r="Q182" i="11" s="1"/>
  <c r="M357" i="11"/>
  <c r="M358" i="11" s="1"/>
  <c r="M359" i="11" s="1"/>
  <c r="M360" i="11" s="1"/>
  <c r="M361" i="11" s="1"/>
  <c r="N288" i="11"/>
  <c r="N289" i="11" s="1"/>
  <c r="N290" i="11" s="1"/>
  <c r="N291" i="11" s="1"/>
  <c r="N292" i="11" s="1"/>
  <c r="F118" i="11"/>
  <c r="F119" i="11" s="1"/>
  <c r="F120" i="11" s="1"/>
  <c r="F121" i="11" s="1"/>
  <c r="F122" i="11" s="1"/>
  <c r="H331" i="11"/>
  <c r="H332" i="11" s="1"/>
  <c r="H333" i="11" s="1"/>
  <c r="P73" i="11"/>
  <c r="P74" i="11" s="1"/>
  <c r="P75" i="11" s="1"/>
  <c r="P76" i="11" s="1"/>
  <c r="P77" i="11" s="1"/>
  <c r="E138" i="1"/>
  <c r="D212" i="1"/>
  <c r="D291" i="1" s="1"/>
  <c r="F77" i="10"/>
  <c r="F78" i="10" s="1"/>
  <c r="E77" i="10"/>
  <c r="K289" i="1"/>
  <c r="G14" i="19" s="1"/>
  <c r="L217" i="1"/>
  <c r="L289" i="1" s="1"/>
  <c r="H14" i="19" s="1"/>
  <c r="L289" i="8"/>
  <c r="L110" i="3"/>
  <c r="L110" i="1" s="1"/>
  <c r="K110" i="1"/>
  <c r="B212" i="1"/>
  <c r="L31" i="2"/>
  <c r="L212" i="2" s="1"/>
  <c r="L291" i="2" s="1"/>
  <c r="L37" i="1"/>
  <c r="L78" i="3"/>
  <c r="L78" i="1" s="1"/>
  <c r="K78" i="1"/>
  <c r="L210" i="5"/>
  <c r="L164" i="1"/>
  <c r="L210" i="1" s="1"/>
  <c r="H17" i="19" s="1"/>
  <c r="L35" i="4"/>
  <c r="K35" i="1"/>
  <c r="K138" i="4"/>
  <c r="D291" i="6"/>
  <c r="C212" i="1"/>
  <c r="C291" i="1" s="1"/>
  <c r="K138" i="3"/>
  <c r="S212" i="1" l="1"/>
  <c r="H58" i="17"/>
  <c r="H60" i="17" s="1"/>
  <c r="C11" i="12"/>
  <c r="H44" i="17"/>
  <c r="N271" i="1"/>
  <c r="N289" i="1" s="1"/>
  <c r="R271" i="6"/>
  <c r="T271" i="6"/>
  <c r="U271" i="6"/>
  <c r="O289" i="6"/>
  <c r="F22" i="20" s="1"/>
  <c r="F25" i="20" s="1"/>
  <c r="O212" i="2"/>
  <c r="V8" i="2"/>
  <c r="V31" i="2" s="1"/>
  <c r="V212" i="2" s="1"/>
  <c r="V291" i="2" s="1"/>
  <c r="U31" i="2"/>
  <c r="U212" i="2" s="1"/>
  <c r="U291" i="2" s="1"/>
  <c r="E11" i="8"/>
  <c r="H11" i="8" s="1"/>
  <c r="J11" i="8" s="1"/>
  <c r="M11" i="8" s="1"/>
  <c r="P360" i="11"/>
  <c r="P361" i="11" s="1"/>
  <c r="E14" i="6"/>
  <c r="K14" i="6" s="1"/>
  <c r="L14" i="6" s="1"/>
  <c r="I291" i="11"/>
  <c r="I292" i="11" s="1"/>
  <c r="H8" i="4"/>
  <c r="J8" i="4" s="1"/>
  <c r="E21" i="3"/>
  <c r="H21" i="3" s="1"/>
  <c r="J21" i="3" s="1"/>
  <c r="M21" i="3" s="1"/>
  <c r="F39" i="11"/>
  <c r="F40" i="11" s="1"/>
  <c r="E9" i="3"/>
  <c r="K9" i="3" s="1"/>
  <c r="L9" i="3" s="1"/>
  <c r="E39" i="11"/>
  <c r="E40" i="11" s="1"/>
  <c r="E14" i="3"/>
  <c r="K14" i="3" s="1"/>
  <c r="L14" i="3" s="1"/>
  <c r="I39" i="11"/>
  <c r="I40" i="11" s="1"/>
  <c r="E25" i="3"/>
  <c r="K25" i="3" s="1"/>
  <c r="L25" i="3" s="1"/>
  <c r="O39" i="11"/>
  <c r="O40" i="11" s="1"/>
  <c r="E11" i="3"/>
  <c r="H11" i="3" s="1"/>
  <c r="J11" i="3" s="1"/>
  <c r="M11" i="3" s="1"/>
  <c r="P39" i="11"/>
  <c r="P40" i="11" s="1"/>
  <c r="E16" i="3"/>
  <c r="H16" i="3" s="1"/>
  <c r="J16" i="3" s="1"/>
  <c r="M16" i="3" s="1"/>
  <c r="K39" i="11"/>
  <c r="K40" i="11" s="1"/>
  <c r="E19" i="3"/>
  <c r="H19" i="3" s="1"/>
  <c r="M39" i="11"/>
  <c r="M40" i="11" s="1"/>
  <c r="E20" i="3"/>
  <c r="H20" i="3" s="1"/>
  <c r="J20" i="3" s="1"/>
  <c r="M20" i="3" s="1"/>
  <c r="H39" i="11"/>
  <c r="H40" i="11" s="1"/>
  <c r="U12" i="6"/>
  <c r="V12" i="6" s="1"/>
  <c r="O15" i="7"/>
  <c r="U15" i="7" s="1"/>
  <c r="V15" i="7" s="1"/>
  <c r="O15" i="8"/>
  <c r="U15" i="8" s="1"/>
  <c r="V15" i="8" s="1"/>
  <c r="O12" i="7"/>
  <c r="U12" i="7" s="1"/>
  <c r="V12" i="7" s="1"/>
  <c r="O12" i="4"/>
  <c r="U12" i="4" s="1"/>
  <c r="V12" i="4" s="1"/>
  <c r="U12" i="8"/>
  <c r="V12" i="8" s="1"/>
  <c r="O15" i="5"/>
  <c r="U15" i="5" s="1"/>
  <c r="V15" i="5" s="1"/>
  <c r="O15" i="4"/>
  <c r="U15" i="4" s="1"/>
  <c r="V15" i="4" s="1"/>
  <c r="O230" i="6"/>
  <c r="M230" i="1"/>
  <c r="M289" i="6"/>
  <c r="O259" i="6"/>
  <c r="M259" i="1"/>
  <c r="J53" i="1"/>
  <c r="M53" i="4"/>
  <c r="J138" i="4"/>
  <c r="J88" i="1"/>
  <c r="M88" i="4"/>
  <c r="U35" i="4"/>
  <c r="V110" i="4"/>
  <c r="J73" i="1"/>
  <c r="M73" i="3"/>
  <c r="M73" i="1" s="1"/>
  <c r="J49" i="1"/>
  <c r="M49" i="3"/>
  <c r="M49" i="1" s="1"/>
  <c r="J78" i="1"/>
  <c r="M78" i="3"/>
  <c r="M78" i="1" s="1"/>
  <c r="J113" i="1"/>
  <c r="M113" i="3"/>
  <c r="M113" i="1" s="1"/>
  <c r="M8" i="7"/>
  <c r="O133" i="3"/>
  <c r="N133" i="1" s="1"/>
  <c r="N138" i="1" s="1"/>
  <c r="N212" i="1" s="1"/>
  <c r="M133" i="1"/>
  <c r="H138" i="1"/>
  <c r="J230" i="1"/>
  <c r="J289" i="1" s="1"/>
  <c r="J289" i="6"/>
  <c r="K15" i="1"/>
  <c r="L15" i="1"/>
  <c r="K9" i="7"/>
  <c r="L9" i="7" s="1"/>
  <c r="H9" i="7"/>
  <c r="K8" i="6"/>
  <c r="L8" i="6" s="1"/>
  <c r="H8" i="6"/>
  <c r="J15" i="3"/>
  <c r="H15" i="1"/>
  <c r="K9" i="8"/>
  <c r="L9" i="8" s="1"/>
  <c r="H9" i="8"/>
  <c r="J9" i="8" s="1"/>
  <c r="M9" i="8" s="1"/>
  <c r="K11" i="7"/>
  <c r="L11" i="7" s="1"/>
  <c r="H11" i="7"/>
  <c r="J11" i="7" s="1"/>
  <c r="M11" i="7" s="1"/>
  <c r="K8" i="8"/>
  <c r="L8" i="8" s="1"/>
  <c r="H8" i="8"/>
  <c r="K8" i="3"/>
  <c r="L8" i="3" s="1"/>
  <c r="H8" i="3"/>
  <c r="J8" i="3" s="1"/>
  <c r="M8" i="3" s="1"/>
  <c r="K9" i="5"/>
  <c r="L9" i="5" s="1"/>
  <c r="H9" i="5"/>
  <c r="J9" i="5" s="1"/>
  <c r="M9" i="5" s="1"/>
  <c r="K14" i="7"/>
  <c r="L14" i="7" s="1"/>
  <c r="H14" i="7"/>
  <c r="J14" i="7" s="1"/>
  <c r="M14" i="7" s="1"/>
  <c r="H12" i="1"/>
  <c r="L12" i="1"/>
  <c r="K8" i="5"/>
  <c r="L8" i="5" s="1"/>
  <c r="H8" i="5"/>
  <c r="J12" i="1"/>
  <c r="J133" i="1"/>
  <c r="J138" i="3"/>
  <c r="E16" i="19"/>
  <c r="F17" i="19"/>
  <c r="N12" i="19"/>
  <c r="L138" i="3"/>
  <c r="L331" i="11"/>
  <c r="L332" i="11" s="1"/>
  <c r="L333" i="11" s="1"/>
  <c r="Q357" i="11"/>
  <c r="Q358" i="11" s="1"/>
  <c r="Q359" i="11" s="1"/>
  <c r="Q360" i="11" s="1"/>
  <c r="Q361" i="11" s="1"/>
  <c r="E23" i="8"/>
  <c r="E20" i="8"/>
  <c r="E16" i="7"/>
  <c r="E21" i="8"/>
  <c r="E19" i="8"/>
  <c r="E14" i="8"/>
  <c r="E19" i="7"/>
  <c r="E25" i="7"/>
  <c r="E16" i="8"/>
  <c r="E25" i="8"/>
  <c r="E23" i="7"/>
  <c r="E21" i="7"/>
  <c r="E20" i="7"/>
  <c r="E21" i="6"/>
  <c r="E23" i="6"/>
  <c r="E11" i="6"/>
  <c r="E19" i="6"/>
  <c r="E9" i="6"/>
  <c r="E16" i="6"/>
  <c r="E20" i="6"/>
  <c r="E25" i="6"/>
  <c r="E16" i="5"/>
  <c r="H16" i="5" s="1"/>
  <c r="J16" i="5" s="1"/>
  <c r="M16" i="5" s="1"/>
  <c r="E20" i="4"/>
  <c r="E9" i="4"/>
  <c r="E14" i="5"/>
  <c r="E11" i="4"/>
  <c r="E19" i="4"/>
  <c r="E16" i="4"/>
  <c r="E21" i="4"/>
  <c r="E25" i="5"/>
  <c r="E10" i="5"/>
  <c r="E21" i="5"/>
  <c r="E23" i="4"/>
  <c r="E14" i="4"/>
  <c r="E23" i="5"/>
  <c r="E19" i="5"/>
  <c r="E20" i="5"/>
  <c r="K12" i="1"/>
  <c r="E23" i="3"/>
  <c r="E8" i="1"/>
  <c r="Q36" i="11"/>
  <c r="Q37" i="11" s="1"/>
  <c r="Q38" i="11" s="1"/>
  <c r="Q39" i="11" s="1"/>
  <c r="Q40" i="11" s="1"/>
  <c r="Q331" i="11"/>
  <c r="Q332" i="11" s="1"/>
  <c r="Q333" i="11" s="1"/>
  <c r="L357" i="11"/>
  <c r="L358" i="11" s="1"/>
  <c r="L359" i="11" s="1"/>
  <c r="L360" i="11" s="1"/>
  <c r="L361" i="11" s="1"/>
  <c r="L36" i="11"/>
  <c r="L37" i="11" s="1"/>
  <c r="L38" i="11" s="1"/>
  <c r="L39" i="11" s="1"/>
  <c r="L40" i="11" s="1"/>
  <c r="L73" i="11"/>
  <c r="L74" i="11" s="1"/>
  <c r="L75" i="11" s="1"/>
  <c r="L76" i="11" s="1"/>
  <c r="L77" i="11" s="1"/>
  <c r="Q42" i="11"/>
  <c r="Q73" i="11" s="1"/>
  <c r="Q118" i="11"/>
  <c r="Q119" i="11" s="1"/>
  <c r="Q120" i="11" s="1"/>
  <c r="Q121" i="11" s="1"/>
  <c r="Q122" i="11" s="1"/>
  <c r="L8" i="4"/>
  <c r="L8" i="7"/>
  <c r="L118" i="11"/>
  <c r="L119" i="11" s="1"/>
  <c r="L120" i="11" s="1"/>
  <c r="L121" i="11" s="1"/>
  <c r="L122" i="11" s="1"/>
  <c r="L288" i="11"/>
  <c r="L289" i="11" s="1"/>
  <c r="L290" i="11" s="1"/>
  <c r="L291" i="11" s="1"/>
  <c r="L292" i="11" s="1"/>
  <c r="Q124" i="11"/>
  <c r="B291" i="1"/>
  <c r="K138" i="1"/>
  <c r="L35" i="1"/>
  <c r="L138" i="1" s="1"/>
  <c r="L138" i="4"/>
  <c r="N291" i="1" l="1"/>
  <c r="T271" i="1"/>
  <c r="T289" i="1" s="1"/>
  <c r="V271" i="6"/>
  <c r="U289" i="6"/>
  <c r="S271" i="1"/>
  <c r="S289" i="1" s="1"/>
  <c r="S293" i="1" s="1"/>
  <c r="T289" i="6"/>
  <c r="T291" i="6" s="1"/>
  <c r="Q271" i="1"/>
  <c r="Q289" i="1" s="1"/>
  <c r="Q291" i="1" s="1"/>
  <c r="R289" i="6"/>
  <c r="R291" i="6" s="1"/>
  <c r="K21" i="3"/>
  <c r="D18" i="20"/>
  <c r="O291" i="2"/>
  <c r="K11" i="8"/>
  <c r="L11" i="8" s="1"/>
  <c r="H14" i="6"/>
  <c r="J14" i="6" s="1"/>
  <c r="M14" i="6" s="1"/>
  <c r="K19" i="3"/>
  <c r="L19" i="3" s="1"/>
  <c r="K11" i="3"/>
  <c r="L11" i="3" s="1"/>
  <c r="Q288" i="11"/>
  <c r="Q289" i="11" s="1"/>
  <c r="Q290" i="11" s="1"/>
  <c r="Q291" i="11" s="1"/>
  <c r="H9" i="3"/>
  <c r="H14" i="3"/>
  <c r="J14" i="3" s="1"/>
  <c r="M14" i="3" s="1"/>
  <c r="K20" i="3"/>
  <c r="L20" i="3" s="1"/>
  <c r="Q74" i="11"/>
  <c r="Q75" i="11" s="1"/>
  <c r="K16" i="3"/>
  <c r="L16" i="3" s="1"/>
  <c r="H25" i="3"/>
  <c r="J25" i="3" s="1"/>
  <c r="M25" i="3" s="1"/>
  <c r="O11" i="7"/>
  <c r="U11" i="7" s="1"/>
  <c r="V11" i="7" s="1"/>
  <c r="U9" i="8"/>
  <c r="V9" i="8" s="1"/>
  <c r="O16" i="5"/>
  <c r="U16" i="5" s="1"/>
  <c r="V16" i="5" s="1"/>
  <c r="O9" i="5"/>
  <c r="U9" i="5" s="1"/>
  <c r="V9" i="5" s="1"/>
  <c r="U11" i="8"/>
  <c r="V11" i="8" s="1"/>
  <c r="O14" i="7"/>
  <c r="U14" i="7" s="1"/>
  <c r="V14" i="7" s="1"/>
  <c r="U14" i="6"/>
  <c r="V14" i="6" s="1"/>
  <c r="O138" i="3"/>
  <c r="U133" i="3"/>
  <c r="M289" i="1"/>
  <c r="O88" i="4"/>
  <c r="M88" i="1"/>
  <c r="V35" i="4"/>
  <c r="O53" i="4"/>
  <c r="M53" i="1"/>
  <c r="M138" i="4"/>
  <c r="M138" i="3"/>
  <c r="J138" i="1"/>
  <c r="U12" i="3"/>
  <c r="U11" i="3"/>
  <c r="J15" i="1"/>
  <c r="M15" i="3"/>
  <c r="O15" i="3" s="1"/>
  <c r="M8" i="4"/>
  <c r="U16" i="3"/>
  <c r="U20" i="3"/>
  <c r="U21" i="3"/>
  <c r="I305" i="1"/>
  <c r="K8" i="1"/>
  <c r="K21" i="7"/>
  <c r="L21" i="7" s="1"/>
  <c r="H21" i="7"/>
  <c r="J21" i="7" s="1"/>
  <c r="M21" i="7" s="1"/>
  <c r="K23" i="5"/>
  <c r="L23" i="5" s="1"/>
  <c r="H23" i="5"/>
  <c r="J23" i="5" s="1"/>
  <c r="M23" i="5" s="1"/>
  <c r="K19" i="4"/>
  <c r="L19" i="4" s="1"/>
  <c r="H19" i="4"/>
  <c r="J19" i="4" s="1"/>
  <c r="M19" i="4" s="1"/>
  <c r="K16" i="6"/>
  <c r="L16" i="6" s="1"/>
  <c r="H16" i="6"/>
  <c r="J16" i="6" s="1"/>
  <c r="M16" i="6" s="1"/>
  <c r="K23" i="7"/>
  <c r="L23" i="7" s="1"/>
  <c r="H23" i="7"/>
  <c r="J23" i="7" s="1"/>
  <c r="M23" i="7" s="1"/>
  <c r="K16" i="7"/>
  <c r="L16" i="7" s="1"/>
  <c r="H16" i="7"/>
  <c r="J16" i="7" s="1"/>
  <c r="M16" i="7" s="1"/>
  <c r="J8" i="5"/>
  <c r="J9" i="7"/>
  <c r="K14" i="4"/>
  <c r="L14" i="4" s="1"/>
  <c r="H14" i="4"/>
  <c r="J14" i="4" s="1"/>
  <c r="M14" i="4" s="1"/>
  <c r="H11" i="4"/>
  <c r="K9" i="6"/>
  <c r="L9" i="6" s="1"/>
  <c r="H9" i="6"/>
  <c r="J9" i="6" s="1"/>
  <c r="M9" i="6" s="1"/>
  <c r="K25" i="8"/>
  <c r="L25" i="8" s="1"/>
  <c r="H25" i="8"/>
  <c r="J25" i="8" s="1"/>
  <c r="M25" i="8" s="1"/>
  <c r="K20" i="8"/>
  <c r="L20" i="8" s="1"/>
  <c r="H20" i="8"/>
  <c r="J20" i="8" s="1"/>
  <c r="M20" i="8" s="1"/>
  <c r="K16" i="4"/>
  <c r="L16" i="4" s="1"/>
  <c r="H16" i="4"/>
  <c r="K23" i="4"/>
  <c r="L23" i="4" s="1"/>
  <c r="H23" i="4"/>
  <c r="J23" i="4" s="1"/>
  <c r="M23" i="4" s="1"/>
  <c r="K19" i="6"/>
  <c r="L19" i="6" s="1"/>
  <c r="H19" i="6"/>
  <c r="J19" i="6" s="1"/>
  <c r="M19" i="6" s="1"/>
  <c r="K11" i="6"/>
  <c r="L11" i="6" s="1"/>
  <c r="H11" i="6"/>
  <c r="J11" i="6" s="1"/>
  <c r="M11" i="6" s="1"/>
  <c r="E10" i="1"/>
  <c r="H10" i="5"/>
  <c r="K23" i="6"/>
  <c r="L23" i="6" s="1"/>
  <c r="H23" i="6"/>
  <c r="J23" i="6" s="1"/>
  <c r="M23" i="6" s="1"/>
  <c r="K19" i="7"/>
  <c r="L19" i="7" s="1"/>
  <c r="H19" i="7"/>
  <c r="J19" i="7" s="1"/>
  <c r="M19" i="7" s="1"/>
  <c r="H8" i="1"/>
  <c r="K25" i="5"/>
  <c r="L25" i="5" s="1"/>
  <c r="H25" i="5"/>
  <c r="J25" i="5" s="1"/>
  <c r="M25" i="5" s="1"/>
  <c r="K21" i="6"/>
  <c r="L21" i="6" s="1"/>
  <c r="H21" i="6"/>
  <c r="J21" i="6" s="1"/>
  <c r="M21" i="6" s="1"/>
  <c r="K14" i="8"/>
  <c r="L14" i="8" s="1"/>
  <c r="H14" i="8"/>
  <c r="J14" i="8" s="1"/>
  <c r="M14" i="8" s="1"/>
  <c r="K19" i="5"/>
  <c r="L19" i="5" s="1"/>
  <c r="H19" i="5"/>
  <c r="J19" i="5" s="1"/>
  <c r="M19" i="5" s="1"/>
  <c r="K20" i="6"/>
  <c r="L20" i="6" s="1"/>
  <c r="H20" i="6"/>
  <c r="J20" i="6" s="1"/>
  <c r="M20" i="6" s="1"/>
  <c r="K21" i="8"/>
  <c r="L21" i="8" s="1"/>
  <c r="H21" i="8"/>
  <c r="J21" i="8" s="1"/>
  <c r="M21" i="8" s="1"/>
  <c r="K14" i="5"/>
  <c r="L14" i="5" s="1"/>
  <c r="H14" i="5"/>
  <c r="J14" i="5" s="1"/>
  <c r="M14" i="5" s="1"/>
  <c r="K16" i="8"/>
  <c r="L16" i="8" s="1"/>
  <c r="H16" i="8"/>
  <c r="J16" i="8" s="1"/>
  <c r="M16" i="8" s="1"/>
  <c r="K23" i="8"/>
  <c r="L23" i="8" s="1"/>
  <c r="H23" i="8"/>
  <c r="J23" i="8" s="1"/>
  <c r="M23" i="8" s="1"/>
  <c r="K21" i="5"/>
  <c r="L21" i="5" s="1"/>
  <c r="H21" i="5"/>
  <c r="J21" i="5" s="1"/>
  <c r="M21" i="5" s="1"/>
  <c r="K9" i="4"/>
  <c r="L9" i="4" s="1"/>
  <c r="H9" i="4"/>
  <c r="K25" i="7"/>
  <c r="L25" i="7" s="1"/>
  <c r="H25" i="7"/>
  <c r="J25" i="7" s="1"/>
  <c r="M25" i="7" s="1"/>
  <c r="J19" i="3"/>
  <c r="M19" i="3" s="1"/>
  <c r="K23" i="3"/>
  <c r="H23" i="3"/>
  <c r="K20" i="4"/>
  <c r="L20" i="4" s="1"/>
  <c r="H20" i="4"/>
  <c r="J9" i="3"/>
  <c r="M9" i="3" s="1"/>
  <c r="J8" i="6"/>
  <c r="K20" i="5"/>
  <c r="L20" i="5" s="1"/>
  <c r="H20" i="5"/>
  <c r="J20" i="5" s="1"/>
  <c r="M20" i="5" s="1"/>
  <c r="H21" i="4"/>
  <c r="K25" i="6"/>
  <c r="L25" i="6" s="1"/>
  <c r="H25" i="6"/>
  <c r="J25" i="6" s="1"/>
  <c r="M25" i="6" s="1"/>
  <c r="K20" i="7"/>
  <c r="L20" i="7" s="1"/>
  <c r="H20" i="7"/>
  <c r="J20" i="7" s="1"/>
  <c r="M20" i="7" s="1"/>
  <c r="K19" i="8"/>
  <c r="L19" i="8" s="1"/>
  <c r="H19" i="8"/>
  <c r="J19" i="8" s="1"/>
  <c r="M19" i="8" s="1"/>
  <c r="J8" i="8"/>
  <c r="E31" i="8"/>
  <c r="E212" i="8" s="1"/>
  <c r="E31" i="7"/>
  <c r="E212" i="7" s="1"/>
  <c r="K10" i="5"/>
  <c r="L10" i="5" s="1"/>
  <c r="E31" i="4"/>
  <c r="E9" i="1"/>
  <c r="E31" i="6"/>
  <c r="E212" i="6" s="1"/>
  <c r="E11" i="1"/>
  <c r="E25" i="1"/>
  <c r="K11" i="4"/>
  <c r="L11" i="4" s="1"/>
  <c r="E19" i="1"/>
  <c r="E21" i="1"/>
  <c r="E16" i="1"/>
  <c r="K16" i="5"/>
  <c r="L16" i="5" s="1"/>
  <c r="E31" i="5"/>
  <c r="E212" i="5" s="1"/>
  <c r="K21" i="4"/>
  <c r="L21" i="4" s="1"/>
  <c r="E14" i="1"/>
  <c r="E20" i="1"/>
  <c r="E31" i="3"/>
  <c r="E212" i="3" s="1"/>
  <c r="E23" i="1"/>
  <c r="L8" i="1"/>
  <c r="L21" i="3"/>
  <c r="F100" i="23" l="1"/>
  <c r="F105" i="23" s="1"/>
  <c r="T133" i="1"/>
  <c r="T138" i="1" s="1"/>
  <c r="S297" i="1"/>
  <c r="C25" i="12"/>
  <c r="H35" i="17" s="1"/>
  <c r="H37" i="17" s="1"/>
  <c r="H50" i="17" s="1"/>
  <c r="S291" i="1"/>
  <c r="U271" i="1"/>
  <c r="U289" i="1" s="1"/>
  <c r="V289" i="6"/>
  <c r="Q292" i="11"/>
  <c r="Q76" i="11"/>
  <c r="Q77" i="11" s="1"/>
  <c r="O21" i="5"/>
  <c r="U21" i="8"/>
  <c r="V21" i="8" s="1"/>
  <c r="O23" i="7"/>
  <c r="U23" i="7" s="1"/>
  <c r="V23" i="7" s="1"/>
  <c r="O25" i="5"/>
  <c r="U25" i="5" s="1"/>
  <c r="V25" i="5" s="1"/>
  <c r="O14" i="4"/>
  <c r="U14" i="4" s="1"/>
  <c r="V14" i="4" s="1"/>
  <c r="U19" i="8"/>
  <c r="V19" i="8" s="1"/>
  <c r="U16" i="8"/>
  <c r="V16" i="8" s="1"/>
  <c r="O20" i="7"/>
  <c r="U20" i="7" s="1"/>
  <c r="V20" i="7" s="1"/>
  <c r="O19" i="7"/>
  <c r="U19" i="7" s="1"/>
  <c r="V19" i="7" s="1"/>
  <c r="U25" i="8"/>
  <c r="V25" i="8" s="1"/>
  <c r="O14" i="5"/>
  <c r="U14" i="5" s="1"/>
  <c r="V14" i="5" s="1"/>
  <c r="U14" i="8"/>
  <c r="V14" i="8" s="1"/>
  <c r="O21" i="7"/>
  <c r="U21" i="7" s="1"/>
  <c r="V21" i="7" s="1"/>
  <c r="O20" i="5"/>
  <c r="U20" i="5" s="1"/>
  <c r="V20" i="5" s="1"/>
  <c r="U23" i="8"/>
  <c r="V23" i="8" s="1"/>
  <c r="U20" i="8"/>
  <c r="V20" i="8" s="1"/>
  <c r="O25" i="7"/>
  <c r="U25" i="7" s="1"/>
  <c r="V25" i="7" s="1"/>
  <c r="O19" i="5"/>
  <c r="U19" i="5" s="1"/>
  <c r="V19" i="5" s="1"/>
  <c r="O16" i="7"/>
  <c r="U16" i="7" s="1"/>
  <c r="V16" i="7" s="1"/>
  <c r="O23" i="5"/>
  <c r="U16" i="6"/>
  <c r="V16" i="6" s="1"/>
  <c r="U19" i="6"/>
  <c r="V19" i="6" s="1"/>
  <c r="U25" i="6"/>
  <c r="V25" i="6" s="1"/>
  <c r="U23" i="6"/>
  <c r="V23" i="6" s="1"/>
  <c r="U9" i="6"/>
  <c r="V9" i="6" s="1"/>
  <c r="U21" i="6"/>
  <c r="V21" i="6" s="1"/>
  <c r="U20" i="6"/>
  <c r="V20" i="6" s="1"/>
  <c r="U11" i="6"/>
  <c r="V11" i="6" s="1"/>
  <c r="U19" i="4"/>
  <c r="V19" i="4" s="1"/>
  <c r="U23" i="4"/>
  <c r="V23" i="4" s="1"/>
  <c r="V133" i="3"/>
  <c r="U138" i="3"/>
  <c r="M138" i="1"/>
  <c r="U8" i="7"/>
  <c r="U53" i="4"/>
  <c r="O138" i="4"/>
  <c r="U88" i="4"/>
  <c r="V11" i="3"/>
  <c r="V21" i="3"/>
  <c r="V16" i="3"/>
  <c r="V12" i="3"/>
  <c r="V20" i="3"/>
  <c r="U8" i="4"/>
  <c r="M8" i="8"/>
  <c r="J31" i="8"/>
  <c r="J212" i="8" s="1"/>
  <c r="M8" i="6"/>
  <c r="J31" i="6"/>
  <c r="J212" i="6" s="1"/>
  <c r="U9" i="3"/>
  <c r="M9" i="7"/>
  <c r="O9" i="7" s="1"/>
  <c r="J31" i="7"/>
  <c r="J212" i="7" s="1"/>
  <c r="M8" i="5"/>
  <c r="L25" i="1"/>
  <c r="H9" i="1"/>
  <c r="J14" i="1"/>
  <c r="K14" i="1"/>
  <c r="K9" i="1"/>
  <c r="L20" i="1"/>
  <c r="H31" i="8"/>
  <c r="H212" i="8" s="1"/>
  <c r="H291" i="8" s="1"/>
  <c r="K31" i="7"/>
  <c r="K212" i="7" s="1"/>
  <c r="K291" i="7" s="1"/>
  <c r="L31" i="8"/>
  <c r="L212" i="8" s="1"/>
  <c r="L291" i="8" s="1"/>
  <c r="L31" i="7"/>
  <c r="L212" i="7" s="1"/>
  <c r="L291" i="7" s="1"/>
  <c r="K23" i="1"/>
  <c r="J19" i="1"/>
  <c r="K31" i="3"/>
  <c r="K212" i="3" s="1"/>
  <c r="K291" i="3" s="1"/>
  <c r="L23" i="3"/>
  <c r="L23" i="1" s="1"/>
  <c r="H25" i="1"/>
  <c r="H31" i="5"/>
  <c r="H212" i="5" s="1"/>
  <c r="H291" i="5" s="1"/>
  <c r="K19" i="1"/>
  <c r="E212" i="4"/>
  <c r="J21" i="4"/>
  <c r="H21" i="1"/>
  <c r="J20" i="4"/>
  <c r="H20" i="1"/>
  <c r="J25" i="1"/>
  <c r="K20" i="1"/>
  <c r="L19" i="1"/>
  <c r="H10" i="1"/>
  <c r="J10" i="5"/>
  <c r="J31" i="5" s="1"/>
  <c r="K31" i="6"/>
  <c r="K212" i="6" s="1"/>
  <c r="K291" i="6" s="1"/>
  <c r="J23" i="3"/>
  <c r="H23" i="1"/>
  <c r="L31" i="6"/>
  <c r="L212" i="6" s="1"/>
  <c r="L291" i="6" s="1"/>
  <c r="H31" i="3"/>
  <c r="H212" i="3" s="1"/>
  <c r="H291" i="3" s="1"/>
  <c r="J16" i="4"/>
  <c r="H16" i="1"/>
  <c r="H31" i="7"/>
  <c r="H212" i="7" s="1"/>
  <c r="H291" i="7" s="1"/>
  <c r="J9" i="4"/>
  <c r="H31" i="4"/>
  <c r="H212" i="4" s="1"/>
  <c r="H291" i="4" s="1"/>
  <c r="K31" i="8"/>
  <c r="K212" i="8" s="1"/>
  <c r="K291" i="8" s="1"/>
  <c r="H31" i="6"/>
  <c r="H212" i="6" s="1"/>
  <c r="H291" i="6" s="1"/>
  <c r="K25" i="1"/>
  <c r="H19" i="1"/>
  <c r="J11" i="4"/>
  <c r="H11" i="1"/>
  <c r="H14" i="1"/>
  <c r="E291" i="8"/>
  <c r="E291" i="6"/>
  <c r="E291" i="5"/>
  <c r="E291" i="7"/>
  <c r="E291" i="3"/>
  <c r="K16" i="1"/>
  <c r="K10" i="1"/>
  <c r="L14" i="1"/>
  <c r="L16" i="1"/>
  <c r="K31" i="5"/>
  <c r="K212" i="5" s="1"/>
  <c r="K291" i="5" s="1"/>
  <c r="L9" i="1"/>
  <c r="L11" i="1"/>
  <c r="L21" i="1"/>
  <c r="K11" i="1"/>
  <c r="L31" i="4"/>
  <c r="L212" i="4" s="1"/>
  <c r="L291" i="4" s="1"/>
  <c r="E31" i="1"/>
  <c r="K31" i="4"/>
  <c r="K212" i="4" s="1"/>
  <c r="K291" i="4" s="1"/>
  <c r="K21" i="1"/>
  <c r="L10" i="1"/>
  <c r="L31" i="5"/>
  <c r="L212" i="5" s="1"/>
  <c r="L291" i="5" s="1"/>
  <c r="C27" i="12" l="1"/>
  <c r="D25" i="12" s="1"/>
  <c r="V138" i="3"/>
  <c r="G100" i="23"/>
  <c r="G105" i="23" s="1"/>
  <c r="U133" i="1"/>
  <c r="U138" i="1" s="1"/>
  <c r="U23" i="5"/>
  <c r="V23" i="5" s="1"/>
  <c r="T23" i="5"/>
  <c r="Y23" i="5" s="1"/>
  <c r="R23" i="5"/>
  <c r="U21" i="5"/>
  <c r="V21" i="5" s="1"/>
  <c r="T21" i="5"/>
  <c r="R21" i="5"/>
  <c r="R31" i="5" s="1"/>
  <c r="R212" i="5" s="1"/>
  <c r="R291" i="5" s="1"/>
  <c r="Q366" i="11"/>
  <c r="S362" i="11"/>
  <c r="V8" i="7"/>
  <c r="V8" i="4"/>
  <c r="V53" i="4"/>
  <c r="U138" i="4"/>
  <c r="V88" i="4"/>
  <c r="U25" i="3"/>
  <c r="U15" i="3"/>
  <c r="U19" i="3"/>
  <c r="U14" i="3"/>
  <c r="V9" i="3"/>
  <c r="J21" i="1"/>
  <c r="M21" i="4"/>
  <c r="J16" i="1"/>
  <c r="M16" i="4"/>
  <c r="M31" i="7"/>
  <c r="M212" i="7" s="1"/>
  <c r="M291" i="7" s="1"/>
  <c r="M31" i="8"/>
  <c r="M212" i="8" s="1"/>
  <c r="M291" i="8" s="1"/>
  <c r="M31" i="6"/>
  <c r="M212" i="6" s="1"/>
  <c r="M291" i="6" s="1"/>
  <c r="J11" i="1"/>
  <c r="M11" i="4"/>
  <c r="J9" i="1"/>
  <c r="M9" i="4"/>
  <c r="J31" i="4"/>
  <c r="J212" i="4" s="1"/>
  <c r="J10" i="1"/>
  <c r="M10" i="5"/>
  <c r="O10" i="5" s="1"/>
  <c r="J23" i="1"/>
  <c r="M23" i="3"/>
  <c r="J20" i="1"/>
  <c r="M20" i="4"/>
  <c r="O20" i="4" s="1"/>
  <c r="J291" i="6"/>
  <c r="J291" i="7"/>
  <c r="J291" i="8"/>
  <c r="L31" i="3"/>
  <c r="L212" i="3" s="1"/>
  <c r="L291" i="3" s="1"/>
  <c r="E291" i="4"/>
  <c r="H31" i="1"/>
  <c r="H212" i="1" s="1"/>
  <c r="H291" i="1" s="1"/>
  <c r="G293" i="1" s="1"/>
  <c r="J212" i="5"/>
  <c r="L31" i="1"/>
  <c r="K31" i="1"/>
  <c r="E212" i="1"/>
  <c r="E291" i="1" s="1"/>
  <c r="E299" i="1" s="1"/>
  <c r="D21" i="12" l="1"/>
  <c r="D23" i="12"/>
  <c r="F14" i="19"/>
  <c r="O11" i="19" s="1"/>
  <c r="Y21" i="5"/>
  <c r="T31" i="5"/>
  <c r="T212" i="5" s="1"/>
  <c r="T291" i="5" s="1"/>
  <c r="M31" i="5"/>
  <c r="M212" i="5" s="1"/>
  <c r="M291" i="5" s="1"/>
  <c r="O31" i="8"/>
  <c r="O212" i="8" s="1"/>
  <c r="D24" i="20" s="1"/>
  <c r="U8" i="8"/>
  <c r="U9" i="7"/>
  <c r="O31" i="7"/>
  <c r="O212" i="7" s="1"/>
  <c r="U8" i="6"/>
  <c r="O31" i="6"/>
  <c r="U8" i="5"/>
  <c r="V138" i="4"/>
  <c r="V14" i="3"/>
  <c r="V19" i="3"/>
  <c r="V25" i="3"/>
  <c r="V15" i="3"/>
  <c r="U9" i="4"/>
  <c r="M31" i="4"/>
  <c r="M212" i="4" s="1"/>
  <c r="M291" i="4" s="1"/>
  <c r="J291" i="5"/>
  <c r="J291" i="4"/>
  <c r="H299" i="1"/>
  <c r="K212" i="1"/>
  <c r="K291" i="1" s="1"/>
  <c r="G15" i="19"/>
  <c r="L212" i="1"/>
  <c r="L291" i="1" s="1"/>
  <c r="H15" i="19"/>
  <c r="H16" i="19" s="1"/>
  <c r="K12" i="19" l="1"/>
  <c r="K13" i="19" s="1"/>
  <c r="M11" i="19"/>
  <c r="M12" i="19"/>
  <c r="L18" i="19"/>
  <c r="D27" i="12"/>
  <c r="O212" i="6"/>
  <c r="D22" i="20" s="1"/>
  <c r="O291" i="7"/>
  <c r="D23" i="20"/>
  <c r="O291" i="8"/>
  <c r="V8" i="8"/>
  <c r="V31" i="8" s="1"/>
  <c r="V212" i="8" s="1"/>
  <c r="V291" i="8" s="1"/>
  <c r="U31" i="8"/>
  <c r="U212" i="8" s="1"/>
  <c r="U291" i="8" s="1"/>
  <c r="V9" i="7"/>
  <c r="V31" i="7" s="1"/>
  <c r="V212" i="7" s="1"/>
  <c r="V291" i="7" s="1"/>
  <c r="U31" i="7"/>
  <c r="U212" i="7" s="1"/>
  <c r="U291" i="7" s="1"/>
  <c r="V8" i="6"/>
  <c r="V31" i="6" s="1"/>
  <c r="V212" i="6" s="1"/>
  <c r="V291" i="6" s="1"/>
  <c r="U31" i="6"/>
  <c r="U212" i="6" s="1"/>
  <c r="U291" i="6" s="1"/>
  <c r="V8" i="5"/>
  <c r="U10" i="5"/>
  <c r="O31" i="5"/>
  <c r="V9" i="4"/>
  <c r="U11" i="4"/>
  <c r="U20" i="4"/>
  <c r="U21" i="4"/>
  <c r="U16" i="4"/>
  <c r="U23" i="3"/>
  <c r="O31" i="4"/>
  <c r="O212" i="4" s="1"/>
  <c r="M14" i="19"/>
  <c r="G16" i="19"/>
  <c r="I8" i="1"/>
  <c r="I31" i="1" s="1"/>
  <c r="I212" i="1" s="1"/>
  <c r="I291" i="1" s="1"/>
  <c r="I299" i="1" s="1"/>
  <c r="I31" i="3"/>
  <c r="I212" i="3" s="1"/>
  <c r="I291" i="3" s="1"/>
  <c r="O212" i="5" l="1"/>
  <c r="D21" i="20" s="1"/>
  <c r="O291" i="6"/>
  <c r="O291" i="4"/>
  <c r="D20" i="20"/>
  <c r="V10" i="5"/>
  <c r="U31" i="5"/>
  <c r="U212" i="5" s="1"/>
  <c r="U291" i="5" s="1"/>
  <c r="V11" i="4"/>
  <c r="U31" i="4"/>
  <c r="U212" i="4" s="1"/>
  <c r="U291" i="4" s="1"/>
  <c r="V20" i="4"/>
  <c r="V16" i="4"/>
  <c r="V21" i="4"/>
  <c r="V23" i="3"/>
  <c r="J8" i="1"/>
  <c r="J31" i="1" s="1"/>
  <c r="J212" i="1" s="1"/>
  <c r="H305" i="1" s="1"/>
  <c r="H307" i="1" s="1"/>
  <c r="J31" i="3"/>
  <c r="J212" i="3" s="1"/>
  <c r="O291" i="5" l="1"/>
  <c r="V31" i="5"/>
  <c r="V212" i="5" s="1"/>
  <c r="V291" i="5" s="1"/>
  <c r="V31" i="4"/>
  <c r="V212" i="4" s="1"/>
  <c r="V291" i="4" s="1"/>
  <c r="U8" i="3"/>
  <c r="T8" i="1" s="1"/>
  <c r="T31" i="1" s="1"/>
  <c r="T212" i="1" s="1"/>
  <c r="T291" i="1" s="1"/>
  <c r="M31" i="3"/>
  <c r="M212" i="3" s="1"/>
  <c r="M291" i="3" s="1"/>
  <c r="M31" i="1"/>
  <c r="M212" i="1" s="1"/>
  <c r="M291" i="1" s="1"/>
  <c r="J291" i="3"/>
  <c r="J291" i="1"/>
  <c r="U31" i="3" l="1"/>
  <c r="U212" i="3" s="1"/>
  <c r="U291" i="3" s="1"/>
  <c r="V8" i="3"/>
  <c r="U8" i="1" s="1"/>
  <c r="U31" i="1" s="1"/>
  <c r="U212" i="1" s="1"/>
  <c r="U291" i="1" s="1"/>
  <c r="O31" i="3"/>
  <c r="J299" i="1"/>
  <c r="M299" i="1" s="1"/>
  <c r="O212" i="3" l="1"/>
  <c r="O291" i="3" s="1"/>
  <c r="V31" i="3"/>
  <c r="V212" i="3" s="1"/>
  <c r="V291" i="3" s="1"/>
  <c r="D19" i="20" l="1"/>
  <c r="C17" i="12"/>
  <c r="F15" i="19"/>
  <c r="D13" i="12" l="1"/>
  <c r="D9" i="12"/>
  <c r="D11" i="12"/>
  <c r="D7" i="12"/>
  <c r="K14" i="19"/>
  <c r="F16" i="19"/>
  <c r="K15" i="19" s="1"/>
  <c r="L14" i="19"/>
  <c r="D15" i="12"/>
  <c r="C29" i="12"/>
  <c r="D25" i="20"/>
  <c r="D29" i="20" s="1"/>
  <c r="E64" i="17"/>
  <c r="D17" i="12" l="1"/>
</calcChain>
</file>

<file path=xl/comments1.xml><?xml version="1.0" encoding="utf-8"?>
<comments xmlns="http://schemas.openxmlformats.org/spreadsheetml/2006/main">
  <authors>
    <author>Madikizela</author>
  </authors>
  <commentList>
    <comment ref="E7" authorId="0" shapeId="0">
      <text>
        <r>
          <rPr>
            <b/>
            <sz val="9"/>
            <color indexed="81"/>
            <rFont val="Tahoma"/>
            <family val="2"/>
          </rPr>
          <t>Madikizela:</t>
        </r>
        <r>
          <rPr>
            <sz val="9"/>
            <color indexed="81"/>
            <rFont val="Tahoma"/>
            <family val="2"/>
          </rPr>
          <t xml:space="preserve">
EXCLUDING TRAVELLING ALLOWANCE
</t>
        </r>
      </text>
    </comment>
  </commentList>
</comments>
</file>

<file path=xl/sharedStrings.xml><?xml version="1.0" encoding="utf-8"?>
<sst xmlns="http://schemas.openxmlformats.org/spreadsheetml/2006/main" count="3674" uniqueCount="954">
  <si>
    <t>2. GENERAL EXPENSES</t>
  </si>
  <si>
    <t>ADVERTISING FEES</t>
  </si>
  <si>
    <t>ACCOUNTING AND AUDIT FEES</t>
  </si>
  <si>
    <t>SITTING: TRADITIONAL COUNCILLORS</t>
  </si>
  <si>
    <t>ELECTRICITY PURCHASES</t>
  </si>
  <si>
    <t>BANK CHARGES</t>
  </si>
  <si>
    <t>FMG EXPENDITURE</t>
  </si>
  <si>
    <t>BOOKS AND PUBLICATIONS</t>
  </si>
  <si>
    <t>CONFERENCE FEES WORKSHOPS</t>
  </si>
  <si>
    <t>TEAM BUILDING</t>
  </si>
  <si>
    <t>CATERING MEETINGS</t>
  </si>
  <si>
    <t>CLEANING MATERIAL</t>
  </si>
  <si>
    <t>BAD DEBTS</t>
  </si>
  <si>
    <t>DISASTER MANAGEMENT</t>
  </si>
  <si>
    <t>MUNSOFT &amp; PAYDAY</t>
  </si>
  <si>
    <t>CONVERSION OF AFS</t>
  </si>
  <si>
    <t>FURNITURE  - HALLS</t>
  </si>
  <si>
    <t>BEACH MANAGEMENT</t>
  </si>
  <si>
    <t>COUNCIL FUNCTIONS &amp; FUNCTIONS</t>
  </si>
  <si>
    <t>HOTEL ACCOMMODATION</t>
  </si>
  <si>
    <t>CONSULTANTS &amp; PROFF. FEES</t>
  </si>
  <si>
    <t>EDUCATIONAL PROGRAMMES</t>
  </si>
  <si>
    <t>WARD ADMINISTRATORS</t>
  </si>
  <si>
    <t>WHIPPERY EXPENSE</t>
  </si>
  <si>
    <t>CRIME PREVENTION</t>
  </si>
  <si>
    <t>HIRE OF TOILETS</t>
  </si>
  <si>
    <t>RELLOCATION EXPENSES</t>
  </si>
  <si>
    <t>GENERAL EXPENSE</t>
  </si>
  <si>
    <t>SPECIAL PROGRAMMES</t>
  </si>
  <si>
    <t>COMMUNICATION</t>
  </si>
  <si>
    <t>EQUITABLE SHARE: F B S</t>
  </si>
  <si>
    <t>ENTERTAINMENT</t>
  </si>
  <si>
    <t>SPATIAL DEVELOPMENT FRAMEWORK</t>
  </si>
  <si>
    <t>PLANNING &amp; SURVEY- DHLTA</t>
  </si>
  <si>
    <t>LAND SURVEY - RURAL HOUSING</t>
  </si>
  <si>
    <t>O R TAMBO DM GRANT- MSIG</t>
  </si>
  <si>
    <t>DHLTA - OTHER GRANTS</t>
  </si>
  <si>
    <t>HEALTH SERVICE</t>
  </si>
  <si>
    <t>HIV/AIDS</t>
  </si>
  <si>
    <t>AUDIT COMMITTEE FEES</t>
  </si>
  <si>
    <t>INTERNAL AUDIT FEES</t>
  </si>
  <si>
    <t>RE-ALLOCATION EXPENSES</t>
  </si>
  <si>
    <t>RENT - OFFICE EQUIPMENT</t>
  </si>
  <si>
    <t>IDP DEVELOPMENT</t>
  </si>
  <si>
    <t>INSURANCE : EXTERNAL</t>
  </si>
  <si>
    <t>PRIMARY HEALTHCARE</t>
  </si>
  <si>
    <t>LEGAL FEES</t>
  </si>
  <si>
    <t>DISABLED &amp; WOMEN</t>
  </si>
  <si>
    <t>LICENCE FEES</t>
  </si>
  <si>
    <t>VEHICLE EXPENSES</t>
  </si>
  <si>
    <t>MUNICIPAL SUPPORT PROGRAMME</t>
  </si>
  <si>
    <t>MSP PROJECTS IN PROGRESS</t>
  </si>
  <si>
    <t>PARKS, POUND &amp; CEMETERIES</t>
  </si>
  <si>
    <t>PAUPER BURRIALS</t>
  </si>
  <si>
    <t>VEHICLE CAR HIRE</t>
  </si>
  <si>
    <t>POSTAGE</t>
  </si>
  <si>
    <t>DATA LINES</t>
  </si>
  <si>
    <t>DBSA LOAN REPAYMENT</t>
  </si>
  <si>
    <t>TOWING SERVICES</t>
  </si>
  <si>
    <t>POVERTY ALLEVIATION</t>
  </si>
  <si>
    <t>PRINTING &amp; STATIONERY</t>
  </si>
  <si>
    <t>PROPERTY VALUATIONS</t>
  </si>
  <si>
    <t>PUBLIC PARTICIPATION</t>
  </si>
  <si>
    <t>PROTECTIVE CLOTHING</t>
  </si>
  <si>
    <t>REFUND LAND SALES</t>
  </si>
  <si>
    <t>REFUSE BAGS &amp; BINS</t>
  </si>
  <si>
    <t xml:space="preserve">PETTY CASH </t>
  </si>
  <si>
    <t>I G R</t>
  </si>
  <si>
    <t>PLANTATION FOREST VALUATION</t>
  </si>
  <si>
    <t>DEPARTMENT OF TRANSPORT</t>
  </si>
  <si>
    <t>S&amp;T</t>
  </si>
  <si>
    <t>SUPPORT TO TRADITIONAL INSTITUTIONS</t>
  </si>
  <si>
    <t>SURVEY &amp; PLANNING</t>
  </si>
  <si>
    <t>E A P</t>
  </si>
  <si>
    <t>TELEPHONE</t>
  </si>
  <si>
    <t>MTN</t>
  </si>
  <si>
    <t>VODACOM 3G</t>
  </si>
  <si>
    <t>COUNCIL SUPPORT</t>
  </si>
  <si>
    <t>MORAL REGENERATION</t>
  </si>
  <si>
    <t>UNIFORM : TRAFFIC SECTION</t>
  </si>
  <si>
    <t>VACCINATION OF ANIMALS</t>
  </si>
  <si>
    <t>TRAINING : ACCOMMODATION</t>
  </si>
  <si>
    <t>EPWP</t>
  </si>
  <si>
    <t>VEHICLE FUEL &amp; OIL</t>
  </si>
  <si>
    <t>PLANT EXPENSES</t>
  </si>
  <si>
    <t>TRAFFIC LAW ENFORCEMENT</t>
  </si>
  <si>
    <t>YOUTH DEVELOPMENT PROGRAMME</t>
  </si>
  <si>
    <t>REGISTERING AUTHORITY</t>
  </si>
  <si>
    <t>ARTS &amp; CULTURE</t>
  </si>
  <si>
    <t xml:space="preserve">SPORT PROMOTION </t>
  </si>
  <si>
    <t>LIBRARY SERVICES</t>
  </si>
  <si>
    <t>EARLY CHILD HOOD DEVELOPMENT</t>
  </si>
  <si>
    <t>CLEANING &amp; GREENING</t>
  </si>
  <si>
    <t>TOURISM</t>
  </si>
  <si>
    <t>INTEGRATED DEVELOPMENT PLAN &amp; BUDGET</t>
  </si>
  <si>
    <t>TOTAL GENERAL EXPENSES</t>
  </si>
  <si>
    <t>3. REPAIRS AND MAINTENANCE</t>
  </si>
  <si>
    <t>BUILDINGS &amp; INSTALLATIONS</t>
  </si>
  <si>
    <t>COMPUTER INSTALLATION</t>
  </si>
  <si>
    <t>OFFICE FURNITURE &amp; COMP. EQUIPMENT</t>
  </si>
  <si>
    <t>STREET LIGHTS</t>
  </si>
  <si>
    <t>ROAD MAINTENANCE</t>
  </si>
  <si>
    <t>TOOLS &amp; EQUIPMENT</t>
  </si>
  <si>
    <t>VEHICLES</t>
  </si>
  <si>
    <t>TOILETS</t>
  </si>
  <si>
    <t>PLANT &amp; EQUIPMENT</t>
  </si>
  <si>
    <t>TOTAL REPAIRS &amp; MAINTENANCE</t>
  </si>
  <si>
    <t>4. CAPITAL CHARGES (LOANS)</t>
  </si>
  <si>
    <t>REDEMPTION : DBSA LOAN</t>
  </si>
  <si>
    <t>VEHICLE INSTALLMENTS</t>
  </si>
  <si>
    <t>TOTAL CAPITAL CHARGES (LOANS)</t>
  </si>
  <si>
    <t>5. CAPITAL EXPENDITURE EX REVENUE</t>
  </si>
  <si>
    <t>MAP CABINET</t>
  </si>
  <si>
    <t xml:space="preserve">ON GOING PROJECTS </t>
  </si>
  <si>
    <t>FLAGSTAFF PAVING ROAD</t>
  </si>
  <si>
    <t>COMPUTER EQUIPMENTS</t>
  </si>
  <si>
    <t>OFFICE UPGRADE</t>
  </si>
  <si>
    <t>SOCIAL FACILITIES</t>
  </si>
  <si>
    <t>DRIVERS TESTING CENTER</t>
  </si>
  <si>
    <t>PLOTTER</t>
  </si>
  <si>
    <t>FENCING OF CEMETRY</t>
  </si>
  <si>
    <t>FURNITURE &amp; OFFICE EQUIPMENT</t>
  </si>
  <si>
    <t>LANDFILL SITES</t>
  </si>
  <si>
    <t>L E D PROJECTS</t>
  </si>
  <si>
    <t>MOBILE OFFICE</t>
  </si>
  <si>
    <t>MOTOR VEHICLES</t>
  </si>
  <si>
    <t>PROLASER MACHINE</t>
  </si>
  <si>
    <t>ROAD CONSTRUCTION</t>
  </si>
  <si>
    <t>MIG - CAPS</t>
  </si>
  <si>
    <t>SPECIALISED EQUIPMENT - REFUSE</t>
  </si>
  <si>
    <t>SPECIALISED EQUIPMENT - PLANT</t>
  </si>
  <si>
    <t>SMOOTH ROLLER</t>
  </si>
  <si>
    <t>POUND AND FENCING</t>
  </si>
  <si>
    <t>TWO WAY RADIOS</t>
  </si>
  <si>
    <t>SPORT CENTER</t>
  </si>
  <si>
    <t>SPORT FIELDS</t>
  </si>
  <si>
    <t>MOBILE PACKING</t>
  </si>
  <si>
    <t>G P S</t>
  </si>
  <si>
    <t>ELECTRIFICATION</t>
  </si>
  <si>
    <t>COMMUNITY HALL</t>
  </si>
  <si>
    <t>CHAIN SAW</t>
  </si>
  <si>
    <t>TOTAL CAPITAL EXPEND EX REVENUE</t>
  </si>
  <si>
    <t>1. PERSONNEL EXPENDITURE</t>
  </si>
  <si>
    <t>SALARIES</t>
  </si>
  <si>
    <t>SALARIES : BONUS-ANNUAL LEAVE</t>
  </si>
  <si>
    <t>SALARIES : BACKPAY</t>
  </si>
  <si>
    <t>SALARIES: LEAVE PAY</t>
  </si>
  <si>
    <t>MEDICAL AID</t>
  </si>
  <si>
    <t>ALLOWANCE : WARD ADMINISTRATORS</t>
  </si>
  <si>
    <t>TRAVELLING ALLOWANCE</t>
  </si>
  <si>
    <t>CELLPHONE ALLOWANCE</t>
  </si>
  <si>
    <t>HOUSING ALLOWANCE</t>
  </si>
  <si>
    <t>ACTING ALLOWANCE</t>
  </si>
  <si>
    <t>OVERTIME</t>
  </si>
  <si>
    <t>BARGAINING COUNCIL LEVY</t>
  </si>
  <si>
    <t>INSURANCE : UIF</t>
  </si>
  <si>
    <t>PROVIDENT FUND CONTRIBUTIONS</t>
  </si>
  <si>
    <t>STANDING &amp; NIGHT ALLOWANCE</t>
  </si>
  <si>
    <t>SKILLS DEVELOPMENT LEVY</t>
  </si>
  <si>
    <t>PERFORMANCE BONUS</t>
  </si>
  <si>
    <t>SALGA LEVIES</t>
  </si>
  <si>
    <t>EXPERIENTIAL TRANEES</t>
  </si>
  <si>
    <t>RENTAL ALLOWANCE</t>
  </si>
  <si>
    <t>COMPESATION FUND</t>
  </si>
  <si>
    <t>CASUAL LABOUR</t>
  </si>
  <si>
    <t>BACKPAY</t>
  </si>
  <si>
    <t>TOTAL PERSONNEL EXPENSES</t>
  </si>
  <si>
    <t>ACCOUNT DESCRIPTION</t>
  </si>
  <si>
    <t>SUMMARY PER LINE ITEM</t>
  </si>
  <si>
    <t>ADJUSTING MOVEMENTS</t>
  </si>
  <si>
    <t>ACTUALS 2014</t>
  </si>
  <si>
    <t>ADJUSTED BUDGET 2014</t>
  </si>
  <si>
    <t>TOTAL EXPENDITURE</t>
  </si>
  <si>
    <t>INGQUZA HIL LOCAL MUNICIPALITY</t>
  </si>
  <si>
    <t>DETERMINATION OF UPPER LIMITS FOR COUNCILLORS</t>
  </si>
  <si>
    <t>GAZETTE NO. 34869</t>
  </si>
  <si>
    <t>COUNCILLORS</t>
  </si>
  <si>
    <t>2011/12 FINANCIAL YEAR</t>
  </si>
  <si>
    <t>E/CODE</t>
  </si>
  <si>
    <t>EMPLOYEE NAME</t>
  </si>
  <si>
    <t>POSITION</t>
  </si>
  <si>
    <t>SALARY</t>
  </si>
  <si>
    <t>BASIC SALARY</t>
  </si>
  <si>
    <t>2012/2013</t>
  </si>
  <si>
    <t>TRAVE ALLOWANCE</t>
  </si>
  <si>
    <t>M/CELL PHONE</t>
  </si>
  <si>
    <t>MDINGI P</t>
  </si>
  <si>
    <t>HON. MAYOR</t>
  </si>
  <si>
    <t>GAGAI N</t>
  </si>
  <si>
    <t>MADAM SPEAKER</t>
  </si>
  <si>
    <t>FULL TIME</t>
  </si>
  <si>
    <t>DUTSHWA P</t>
  </si>
  <si>
    <t>CHIEF WHIP</t>
  </si>
  <si>
    <t>BESI T</t>
  </si>
  <si>
    <t>EXECUTIVE COMMITTEE MEMBER</t>
  </si>
  <si>
    <t>JOTILE T</t>
  </si>
  <si>
    <t>TENYANE M</t>
  </si>
  <si>
    <t>NGXAMILE PN</t>
  </si>
  <si>
    <t>VATSHA S</t>
  </si>
  <si>
    <t>MVULANE B</t>
  </si>
  <si>
    <t>GEXU N</t>
  </si>
  <si>
    <t>JIKI N</t>
  </si>
  <si>
    <t>NDAYI N</t>
  </si>
  <si>
    <t>JIBA Z</t>
  </si>
  <si>
    <t>ORDINARY COUNCIL MEMBER</t>
  </si>
  <si>
    <t>SOMANI V</t>
  </si>
  <si>
    <t>QWESHA M</t>
  </si>
  <si>
    <t>MGWILI NH</t>
  </si>
  <si>
    <t>MNGQINELWA NCB</t>
  </si>
  <si>
    <t>NDZUMO T</t>
  </si>
  <si>
    <t>MPONGOMA SH</t>
  </si>
  <si>
    <t>MJOJELI NE</t>
  </si>
  <si>
    <t>CAPA YN</t>
  </si>
  <si>
    <t>THIMLE L</t>
  </si>
  <si>
    <t>GOYA B</t>
  </si>
  <si>
    <t>NKAYITSHANA N</t>
  </si>
  <si>
    <t>MALULWANA SE</t>
  </si>
  <si>
    <t>TAMBODALA ZJM</t>
  </si>
  <si>
    <t>ZATHI N</t>
  </si>
  <si>
    <t>MTSOTSO N</t>
  </si>
  <si>
    <t>DANISO N</t>
  </si>
  <si>
    <t>THWATSHUKA D</t>
  </si>
  <si>
    <t>MPAC</t>
  </si>
  <si>
    <t>NTSHOBO P</t>
  </si>
  <si>
    <t>DALIWE NA</t>
  </si>
  <si>
    <t>NKUNGU MI</t>
  </si>
  <si>
    <t>SIKHOSANA MN</t>
  </si>
  <si>
    <t>GXABHU T</t>
  </si>
  <si>
    <t>MAGAYA FA</t>
  </si>
  <si>
    <t>RULENI S</t>
  </si>
  <si>
    <t>MKIZWANEA M</t>
  </si>
  <si>
    <t>JOYI B</t>
  </si>
  <si>
    <t>KHOTSHOLO B</t>
  </si>
  <si>
    <t>MAQUTYWA B</t>
  </si>
  <si>
    <t>KEWANA D</t>
  </si>
  <si>
    <t>MJOKOVANE D</t>
  </si>
  <si>
    <t>MVIKO K</t>
  </si>
  <si>
    <t>GOGO M</t>
  </si>
  <si>
    <t>MAXHAYI M</t>
  </si>
  <si>
    <t>MTSHULANA M</t>
  </si>
  <si>
    <t>YAKO N</t>
  </si>
  <si>
    <t>MHLAKUVANA N</t>
  </si>
  <si>
    <t>NKANI N</t>
  </si>
  <si>
    <t>NONKUBA N</t>
  </si>
  <si>
    <t>GXUMISA-CINGO FJ</t>
  </si>
  <si>
    <t>CWECWE N</t>
  </si>
  <si>
    <t>NOTYESI N</t>
  </si>
  <si>
    <t>2MTHS</t>
  </si>
  <si>
    <t>NGCINGWANA SL</t>
  </si>
  <si>
    <t>KANGO P</t>
  </si>
  <si>
    <t>NKWAKHWA S</t>
  </si>
  <si>
    <t>SIGCAU NE</t>
  </si>
  <si>
    <t>SIBUNGE T</t>
  </si>
  <si>
    <t>DUMISA T</t>
  </si>
  <si>
    <t>GWEGWE V</t>
  </si>
  <si>
    <t>DINGI X</t>
  </si>
  <si>
    <t>MJOBO</t>
  </si>
  <si>
    <t>CEZULA</t>
  </si>
  <si>
    <t>THIS MONTH'S TOTAL COST TO COMPANY</t>
  </si>
  <si>
    <t>Prepared</t>
  </si>
  <si>
    <t>……………………………</t>
  </si>
  <si>
    <t>Reviewed</t>
  </si>
  <si>
    <t>…………………………….</t>
  </si>
  <si>
    <t>MONTHLY</t>
  </si>
  <si>
    <t>BASIC</t>
  </si>
  <si>
    <t xml:space="preserve">ANNUAL </t>
  </si>
  <si>
    <t>PROVIDENT</t>
  </si>
  <si>
    <t>MEDICAL</t>
  </si>
  <si>
    <t>UIF</t>
  </si>
  <si>
    <t>CAR</t>
  </si>
  <si>
    <t>CELLPHONE</t>
  </si>
  <si>
    <t>HOUSING</t>
  </si>
  <si>
    <t>TOTAL COST TO</t>
  </si>
  <si>
    <t>B/council</t>
  </si>
  <si>
    <t>SDL</t>
  </si>
  <si>
    <t>SALGA</t>
  </si>
  <si>
    <t>Leave pay</t>
  </si>
  <si>
    <t>Grand Total</t>
  </si>
  <si>
    <t>POST TITTLE</t>
  </si>
  <si>
    <t>SURNAME</t>
  </si>
  <si>
    <t>BONUS</t>
  </si>
  <si>
    <t>FUND</t>
  </si>
  <si>
    <t>AID</t>
  </si>
  <si>
    <t>ALLOWANCE</t>
  </si>
  <si>
    <t>SUBSIDY</t>
  </si>
  <si>
    <t>EMPLOYER</t>
  </si>
  <si>
    <t>Executive PA (MM)</t>
  </si>
  <si>
    <t>MKIZE N.</t>
  </si>
  <si>
    <t>Manager: Internal Audit</t>
  </si>
  <si>
    <t>Vacant</t>
  </si>
  <si>
    <t>Internal Auditor</t>
  </si>
  <si>
    <t>NDAMASE PP</t>
  </si>
  <si>
    <t>Manager: Operations</t>
  </si>
  <si>
    <t>GODLWANA TP</t>
  </si>
  <si>
    <t>Legal Services Manager</t>
  </si>
  <si>
    <t>Municipal Manager</t>
  </si>
  <si>
    <t>FIHLANI M</t>
  </si>
  <si>
    <t>Council Support Officer</t>
  </si>
  <si>
    <t>NYENYISO NP</t>
  </si>
  <si>
    <t>Executive PA (Mayor)</t>
  </si>
  <si>
    <t>RULENI LS</t>
  </si>
  <si>
    <t>Liaison Officer (Mayor)</t>
  </si>
  <si>
    <t>C0mmunications Officer</t>
  </si>
  <si>
    <t>SAMKA B</t>
  </si>
  <si>
    <t>Executive PA (Speaker)</t>
  </si>
  <si>
    <t>CAPA BB</t>
  </si>
  <si>
    <t>Legal Services Officer</t>
  </si>
  <si>
    <t>Executive Council Secretary</t>
  </si>
  <si>
    <t>MDIYA N</t>
  </si>
  <si>
    <t>SPU Officer</t>
  </si>
  <si>
    <t>SIPHUNGELA N</t>
  </si>
  <si>
    <t>Committee Clerk</t>
  </si>
  <si>
    <t>VUKAPI NP</t>
  </si>
  <si>
    <t>NDABENI M</t>
  </si>
  <si>
    <t>Whips' Clerk</t>
  </si>
  <si>
    <t>MJWENI F.E</t>
  </si>
  <si>
    <t>Council Support Clerk</t>
  </si>
  <si>
    <t>GEXU NB</t>
  </si>
  <si>
    <t>SPU Clerk</t>
  </si>
  <si>
    <t>NOFEMELE A</t>
  </si>
  <si>
    <t>Traslator</t>
  </si>
  <si>
    <t>PANGWA T.N</t>
  </si>
  <si>
    <t>Sport, Art and Culture lerk</t>
  </si>
  <si>
    <t>MOSEA H</t>
  </si>
  <si>
    <t>MANGALISO NG</t>
  </si>
  <si>
    <t>Public Participation Officer</t>
  </si>
  <si>
    <t>MOSHA A</t>
  </si>
  <si>
    <t>Community Liaison Officer</t>
  </si>
  <si>
    <t>New totals @ 7%</t>
  </si>
  <si>
    <t>2014 @ 6.84</t>
  </si>
  <si>
    <t xml:space="preserve"> Cashier</t>
  </si>
  <si>
    <t>NOQOLELA NI</t>
  </si>
  <si>
    <t>MABENA NE</t>
  </si>
  <si>
    <t>Accountant: Revenue &amp; Cash Magnt</t>
  </si>
  <si>
    <t>HLONTI NA</t>
  </si>
  <si>
    <t>Expenditure Clerk</t>
  </si>
  <si>
    <t>PA (CFO)</t>
  </si>
  <si>
    <t>NGALAVU BN</t>
  </si>
  <si>
    <t>Accountant: Salaries &amp; Expenditure</t>
  </si>
  <si>
    <t>MGILANE N</t>
  </si>
  <si>
    <t>Procurement Clerk</t>
  </si>
  <si>
    <t>HLAZO K</t>
  </si>
  <si>
    <t>NTANJANA S</t>
  </si>
  <si>
    <t>Jnr. Accountant: Payroll</t>
  </si>
  <si>
    <t>Payroll Clerk</t>
  </si>
  <si>
    <t>CFO</t>
  </si>
  <si>
    <t>MADIKIZELA</t>
  </si>
  <si>
    <t>Jnr. Accountant: Revenue</t>
  </si>
  <si>
    <t>BUSWANA T</t>
  </si>
  <si>
    <t>Manager: Financial Planning &amp; Reporting</t>
  </si>
  <si>
    <t>MANCOTYWA Z</t>
  </si>
  <si>
    <t>Accountant: Budget &amp; Reporting</t>
  </si>
  <si>
    <t>TYEBISO N.O.</t>
  </si>
  <si>
    <t>Manager: SCM &amp; Assets</t>
  </si>
  <si>
    <t>Asset Mngt Clerk</t>
  </si>
  <si>
    <t>Officer: SCM</t>
  </si>
  <si>
    <t>Fleet Mngt Officer</t>
  </si>
  <si>
    <t>Fleet Mngt Clerk</t>
  </si>
  <si>
    <t>MAFUKULA FJ</t>
  </si>
  <si>
    <t>Truck Driver</t>
  </si>
  <si>
    <t>FIKENI F</t>
  </si>
  <si>
    <t>NCANAZO G</t>
  </si>
  <si>
    <t>ZILWA M</t>
  </si>
  <si>
    <t>Messenger/Driver</t>
  </si>
  <si>
    <t>NOTHA L</t>
  </si>
  <si>
    <t>2014 @ 6.65</t>
  </si>
  <si>
    <t>HRD Officer</t>
  </si>
  <si>
    <t>Training Assistant</t>
  </si>
  <si>
    <t>Snr. Records Mngt Clerk</t>
  </si>
  <si>
    <t>NTETA ZK</t>
  </si>
  <si>
    <t>Cleansing Supervisor</t>
  </si>
  <si>
    <t>MATANGANA NN</t>
  </si>
  <si>
    <t>Cleansing Assistant</t>
  </si>
  <si>
    <t>MZAKWE VZ</t>
  </si>
  <si>
    <t>MQENGQWA N</t>
  </si>
  <si>
    <t>MAGWACA NE</t>
  </si>
  <si>
    <t>NDUKUDA NV</t>
  </si>
  <si>
    <t>MAVUKWANA NN</t>
  </si>
  <si>
    <t>MLAMLA NA</t>
  </si>
  <si>
    <t>Admin Officer</t>
  </si>
  <si>
    <t>Customer Care Services Officer</t>
  </si>
  <si>
    <t>MFINGWANA M</t>
  </si>
  <si>
    <t>Customer Care Services Clerk</t>
  </si>
  <si>
    <t>NGQOTO N</t>
  </si>
  <si>
    <t>MZOBE CS</t>
  </si>
  <si>
    <t>LWANA F</t>
  </si>
  <si>
    <t>ICT Systems Officer</t>
  </si>
  <si>
    <t>GQAMANE S</t>
  </si>
  <si>
    <t>Jnr. IT Technician</t>
  </si>
  <si>
    <t>MBATHANE B</t>
  </si>
  <si>
    <t>MADIKANE GSV</t>
  </si>
  <si>
    <t>Labour Relations Officer</t>
  </si>
  <si>
    <t>Recording Clerk</t>
  </si>
  <si>
    <t>ZOKO N</t>
  </si>
  <si>
    <t>PA (Director: Corp. Serv.)</t>
  </si>
  <si>
    <t>HRA Officer</t>
  </si>
  <si>
    <t>GUMENGE NS</t>
  </si>
  <si>
    <t>Organisational development</t>
  </si>
  <si>
    <t>Personnel Clerk</t>
  </si>
  <si>
    <t>MBANGATHA U</t>
  </si>
  <si>
    <t>Registry &amp; Archive Clerk</t>
  </si>
  <si>
    <t>MTSHULANA B</t>
  </si>
  <si>
    <t>Manager: HR</t>
  </si>
  <si>
    <t>MVUNELO S</t>
  </si>
  <si>
    <t>EAP Officer</t>
  </si>
  <si>
    <t>BAM Y.</t>
  </si>
  <si>
    <t>Director: Corporate Services</t>
  </si>
  <si>
    <t>MPHAKO F</t>
  </si>
  <si>
    <t>Customer Services Officer</t>
  </si>
  <si>
    <t>MGODUKA P</t>
  </si>
  <si>
    <t>Superintendent: Crime Prevention</t>
  </si>
  <si>
    <t>NJISANE M</t>
  </si>
  <si>
    <t>Security Supervisor</t>
  </si>
  <si>
    <t>MGEWU M</t>
  </si>
  <si>
    <t>RANAYI FW</t>
  </si>
  <si>
    <t>FIHLANI S</t>
  </si>
  <si>
    <t>MHLONGO Z</t>
  </si>
  <si>
    <t>Security Officer</t>
  </si>
  <si>
    <t>SUKANTAKA D</t>
  </si>
  <si>
    <t>MBUTHO E B M</t>
  </si>
  <si>
    <t>MPEZI M</t>
  </si>
  <si>
    <t>GORA N</t>
  </si>
  <si>
    <t>NXAZONKE S</t>
  </si>
  <si>
    <t>NONTUMA S</t>
  </si>
  <si>
    <t>VULINDLELA Z</t>
  </si>
  <si>
    <t>SOKOMANE T</t>
  </si>
  <si>
    <t>MBAYIMBAYI M</t>
  </si>
  <si>
    <t>YIKILI B</t>
  </si>
  <si>
    <t>TSHINGANA M</t>
  </si>
  <si>
    <t>MAPOMPO JM</t>
  </si>
  <si>
    <t>HLAMANDANA F</t>
  </si>
  <si>
    <t>LUPHONDO SD</t>
  </si>
  <si>
    <t>SIPOLO A.M</t>
  </si>
  <si>
    <t>MCGOWAN R</t>
  </si>
  <si>
    <t>MLATA L</t>
  </si>
  <si>
    <t>JOJO L</t>
  </si>
  <si>
    <t>LOTTERY G</t>
  </si>
  <si>
    <t>XOLISEKA N</t>
  </si>
  <si>
    <t>NDLABI L</t>
  </si>
  <si>
    <t>CINGO BS</t>
  </si>
  <si>
    <t>NONGCIKI T</t>
  </si>
  <si>
    <t>MGQIBANDABA NM</t>
  </si>
  <si>
    <t>POSWA N</t>
  </si>
  <si>
    <t>ZIBAYA P</t>
  </si>
  <si>
    <t>NXUMALO F</t>
  </si>
  <si>
    <t>NJUNGWINI PM</t>
  </si>
  <si>
    <t>Chief Traffic Officer</t>
  </si>
  <si>
    <t>VATO VA</t>
  </si>
  <si>
    <t>Admin Clerk</t>
  </si>
  <si>
    <t>SAPO GN</t>
  </si>
  <si>
    <t>MAJOLA N</t>
  </si>
  <si>
    <t>VOXEKA LE</t>
  </si>
  <si>
    <t>Traffic Officer</t>
  </si>
  <si>
    <t>TETO ST</t>
  </si>
  <si>
    <t>MBOLA T</t>
  </si>
  <si>
    <t>NGCASANE B</t>
  </si>
  <si>
    <t>MJACU MT</t>
  </si>
  <si>
    <t>DADA PN</t>
  </si>
  <si>
    <t>MAGXABA A</t>
  </si>
  <si>
    <t>NTSINDE N</t>
  </si>
  <si>
    <t>Assist. Superintendent</t>
  </si>
  <si>
    <t>MJOBO SI</t>
  </si>
  <si>
    <t>eNaTIS Cashier</t>
  </si>
  <si>
    <t>MAVATULANA CN</t>
  </si>
  <si>
    <t>MYOLWA S</t>
  </si>
  <si>
    <t>Manager: Social Services</t>
  </si>
  <si>
    <t>Parks Supervisor</t>
  </si>
  <si>
    <t>SOMANA B</t>
  </si>
  <si>
    <t>Examiner of Driving License</t>
  </si>
  <si>
    <t>NDLOVU MR</t>
  </si>
  <si>
    <t>SOTIYA M</t>
  </si>
  <si>
    <t>Parks Assistant</t>
  </si>
  <si>
    <t>GUBEKA N</t>
  </si>
  <si>
    <t>MKOVANA NNR</t>
  </si>
  <si>
    <t>MPHETHUKA M</t>
  </si>
  <si>
    <t>TSHIYABA P</t>
  </si>
  <si>
    <t>TSHEFU V</t>
  </si>
  <si>
    <t>NOGWINA T</t>
  </si>
  <si>
    <t>NOMPUMZA T</t>
  </si>
  <si>
    <t>CWELE F</t>
  </si>
  <si>
    <t>MFINO N</t>
  </si>
  <si>
    <t>MVOVO L</t>
  </si>
  <si>
    <t>TEMBELA B</t>
  </si>
  <si>
    <t>NTSHONGELA B</t>
  </si>
  <si>
    <t>MAGUGA T</t>
  </si>
  <si>
    <t>BUNGE N</t>
  </si>
  <si>
    <t>NQUNQA P</t>
  </si>
  <si>
    <t>NONDZANGA S</t>
  </si>
  <si>
    <t>Cemetery Assistant</t>
  </si>
  <si>
    <t>GONGOTHA N</t>
  </si>
  <si>
    <t>DWEBA L</t>
  </si>
  <si>
    <t>Parks &amp; Cemetries Care Taker</t>
  </si>
  <si>
    <t>KASANA L</t>
  </si>
  <si>
    <t>Director: Community Services</t>
  </si>
  <si>
    <t>QWABE P.P.</t>
  </si>
  <si>
    <t>PA (Director: Community Services</t>
  </si>
  <si>
    <t>NGCENGCE N</t>
  </si>
  <si>
    <t>Social Development Officer</t>
  </si>
  <si>
    <t>TUKANI VP</t>
  </si>
  <si>
    <t>Library Officer</t>
  </si>
  <si>
    <t>NQALO W</t>
  </si>
  <si>
    <t>Library Assistant</t>
  </si>
  <si>
    <t>Manager: Public Safety</t>
  </si>
  <si>
    <t>GARANE M</t>
  </si>
  <si>
    <t>Pound Supervisor</t>
  </si>
  <si>
    <t>MLAKALAKA B</t>
  </si>
  <si>
    <t>Pound Guard</t>
  </si>
  <si>
    <t>MAKHABENI M</t>
  </si>
  <si>
    <t>Cleansing Caretaker</t>
  </si>
  <si>
    <t>MDIYA SS</t>
  </si>
  <si>
    <t>NCAMLA NN</t>
  </si>
  <si>
    <t>MDUNYELWA L</t>
  </si>
  <si>
    <t>NJIVA N</t>
  </si>
  <si>
    <t>NONDIZA NG</t>
  </si>
  <si>
    <t>VALELA G</t>
  </si>
  <si>
    <t>SWANA N</t>
  </si>
  <si>
    <t>SWANA L</t>
  </si>
  <si>
    <t>TSHAKA N</t>
  </si>
  <si>
    <t>FENI C</t>
  </si>
  <si>
    <t>BANDEZI N</t>
  </si>
  <si>
    <t>MASARANA BM</t>
  </si>
  <si>
    <t>RAUZELA M</t>
  </si>
  <si>
    <t>NCAKUBANA V</t>
  </si>
  <si>
    <t>NOMHANA N</t>
  </si>
  <si>
    <t>MAMPONDO M</t>
  </si>
  <si>
    <t>LAYINI N</t>
  </si>
  <si>
    <t>MGQIBELA Y</t>
  </si>
  <si>
    <t>MAFU Y</t>
  </si>
  <si>
    <t>HOPU N</t>
  </si>
  <si>
    <t>NOKWE GM</t>
  </si>
  <si>
    <t>MGILANE T</t>
  </si>
  <si>
    <t>NDZOYIYA S</t>
  </si>
  <si>
    <t>NOMCHANE NL</t>
  </si>
  <si>
    <t>MADIBA N</t>
  </si>
  <si>
    <t>HLOKOZA NN</t>
  </si>
  <si>
    <t>ZIBULANI Y</t>
  </si>
  <si>
    <t>NGWANE MW</t>
  </si>
  <si>
    <t>MJOJI NS</t>
  </si>
  <si>
    <t>MTATAMBI N</t>
  </si>
  <si>
    <t>MLAHLENI M</t>
  </si>
  <si>
    <t>SABONA Z</t>
  </si>
  <si>
    <t>NKWAHLA N</t>
  </si>
  <si>
    <t>NGWANE S</t>
  </si>
  <si>
    <t>LANGALIBALELE K</t>
  </si>
  <si>
    <t>NOZAZA B</t>
  </si>
  <si>
    <t>MHLULULWA MISS</t>
  </si>
  <si>
    <t>MPUKUZELA D</t>
  </si>
  <si>
    <t>BANDEZI Z</t>
  </si>
  <si>
    <t>CABELA N</t>
  </si>
  <si>
    <t>FAZANA SK</t>
  </si>
  <si>
    <t>NKWAKHWA M</t>
  </si>
  <si>
    <t>NDWAYI X</t>
  </si>
  <si>
    <t>MSUMZA M</t>
  </si>
  <si>
    <t>SIDUMO M</t>
  </si>
  <si>
    <t>Financial Controller</t>
  </si>
  <si>
    <t>NODLABI NN</t>
  </si>
  <si>
    <t>PA (Director Technical Services</t>
  </si>
  <si>
    <t>Snr. Foreman</t>
  </si>
  <si>
    <t>Tipper Truck Operator</t>
  </si>
  <si>
    <t>TALALA T A</t>
  </si>
  <si>
    <t>CELE Z</t>
  </si>
  <si>
    <t>Machine Operator</t>
  </si>
  <si>
    <t>GELD M W</t>
  </si>
  <si>
    <t>NCELENI GM</t>
  </si>
  <si>
    <t>TSHAKA M</t>
  </si>
  <si>
    <t>Grader Operator</t>
  </si>
  <si>
    <t>PHATHEKILE MF</t>
  </si>
  <si>
    <t>ZWAKALA M</t>
  </si>
  <si>
    <t>PMU Manager</t>
  </si>
  <si>
    <t>Civil Technician (Capital Projects)</t>
  </si>
  <si>
    <t>Electrical Technician (Capital Projects)</t>
  </si>
  <si>
    <t>SHE Officer</t>
  </si>
  <si>
    <t>GAWULANA MC</t>
  </si>
  <si>
    <t>ISD Officer</t>
  </si>
  <si>
    <t>Civil Technician (Operations &amp; maint)</t>
  </si>
  <si>
    <t>Manager: Electricty Distribution</t>
  </si>
  <si>
    <t>GQADA M.S</t>
  </si>
  <si>
    <t>Director Technical Services</t>
  </si>
  <si>
    <t>TSHANGELA LS</t>
  </si>
  <si>
    <t>Roads Foreman</t>
  </si>
  <si>
    <t>NOPAKELA  A</t>
  </si>
  <si>
    <t>NKEBE L</t>
  </si>
  <si>
    <t>Roads Assistant</t>
  </si>
  <si>
    <t>MAPHINI M</t>
  </si>
  <si>
    <t>MDEDELWA WJ</t>
  </si>
  <si>
    <t>DINGEZWENI M</t>
  </si>
  <si>
    <t>BEJE Z</t>
  </si>
  <si>
    <t>VECO W</t>
  </si>
  <si>
    <t>GELWA Z.S</t>
  </si>
  <si>
    <t>Director: Planning &amp; Development</t>
  </si>
  <si>
    <t>PA (Director: Planning &amp; Development)</t>
  </si>
  <si>
    <t>Manager: LED</t>
  </si>
  <si>
    <t>LED Officer</t>
  </si>
  <si>
    <t>MALUPALI NNN</t>
  </si>
  <si>
    <t>MHATU SD</t>
  </si>
  <si>
    <t>LUGONGOLO B</t>
  </si>
  <si>
    <t>LED Clerk</t>
  </si>
  <si>
    <t>SOBANTU L</t>
  </si>
  <si>
    <t>DZINGWA NL</t>
  </si>
  <si>
    <t>PANTSHWA A.O</t>
  </si>
  <si>
    <t>Town Planner</t>
  </si>
  <si>
    <t>Jnr. Town Planner</t>
  </si>
  <si>
    <t>Building Control Officer</t>
  </si>
  <si>
    <t>Building Inspector</t>
  </si>
  <si>
    <t>MBOZANI L</t>
  </si>
  <si>
    <t>Environmental Officer</t>
  </si>
  <si>
    <t>Land use Clerk</t>
  </si>
  <si>
    <t>Housing Clerk</t>
  </si>
  <si>
    <t>BANGANI N</t>
  </si>
  <si>
    <t>IDP &amp; PMS Officer</t>
  </si>
  <si>
    <t>NJILO B.E</t>
  </si>
  <si>
    <t>INGQUZA HILL  LOCAL MUNICIPALITY</t>
  </si>
  <si>
    <t>ITEM</t>
  </si>
  <si>
    <t>TOTALS</t>
  </si>
  <si>
    <t xml:space="preserve">           %</t>
  </si>
  <si>
    <t>PERSONNEL EXPENDITURE</t>
  </si>
  <si>
    <t>GENERAL EXPENSES</t>
  </si>
  <si>
    <t>REPAIRS &amp; MAINTENANCE</t>
  </si>
  <si>
    <t>CAPITAL EXPENDITURE</t>
  </si>
  <si>
    <t>CONTRIBUTION TO APPROVED FUNDS</t>
  </si>
  <si>
    <t>REVENUE SOURCES  TO FUND THE EXPENDITURE.</t>
  </si>
  <si>
    <t>External funding (Loans)</t>
  </si>
  <si>
    <t>Grant Funding</t>
  </si>
  <si>
    <t>Own Revenue</t>
  </si>
  <si>
    <t>Total Budget</t>
  </si>
  <si>
    <t>Budget Surplus/(Deficit)</t>
  </si>
  <si>
    <t>REVENUE</t>
  </si>
  <si>
    <t>ADVERTISING RENTAL</t>
  </si>
  <si>
    <t>ASSESSMENT REATES</t>
  </si>
  <si>
    <t>VALUATION ROLL</t>
  </si>
  <si>
    <t>INCOME FROM PLANT</t>
  </si>
  <si>
    <t>LG SETA TRAINING</t>
  </si>
  <si>
    <t>INFORMAL TRADING</t>
  </si>
  <si>
    <t>REZONING &amp; SUBDIVISION</t>
  </si>
  <si>
    <t>EQUITABLE SHARE</t>
  </si>
  <si>
    <t>EQUITABLE SHARE : F B E</t>
  </si>
  <si>
    <t>EQUITABLE SHARE : F B S</t>
  </si>
  <si>
    <t>DME GRANT</t>
  </si>
  <si>
    <t>FINANCE MANAGEMENT GRANT</t>
  </si>
  <si>
    <t>HONEY SUCKER HIRE</t>
  </si>
  <si>
    <t>EQUIPMENT HIRE</t>
  </si>
  <si>
    <t>LICENCES: BUSINESS</t>
  </si>
  <si>
    <t>FINES</t>
  </si>
  <si>
    <t>LEASE RENTALS</t>
  </si>
  <si>
    <t>FUNERAL FEES</t>
  </si>
  <si>
    <t>GRANTS : DBSA</t>
  </si>
  <si>
    <t>GRASS CUTTING</t>
  </si>
  <si>
    <t>GRAZING FEES</t>
  </si>
  <si>
    <t>HIRING OF CHAIRS</t>
  </si>
  <si>
    <t>INTEREST ON INVESTMENTS</t>
  </si>
  <si>
    <t>INTEREST ON OUTSTANDING ACCOUNTS</t>
  </si>
  <si>
    <t>SALES: PLASTIC BAGS</t>
  </si>
  <si>
    <t>LOAN REPAYMENT</t>
  </si>
  <si>
    <t>JOB DESCRIPTION GRANT INCOME</t>
  </si>
  <si>
    <t>O R TAMBO DM AUDIT FEES</t>
  </si>
  <si>
    <t>MUNICIPAL INVESTMENTS</t>
  </si>
  <si>
    <t>TFC FUNDS - OR TAMBO D.M</t>
  </si>
  <si>
    <t>INCOME FROM DEBTORS</t>
  </si>
  <si>
    <t>M S I G</t>
  </si>
  <si>
    <t>M I G</t>
  </si>
  <si>
    <t>NATIS AGENCY FEES</t>
  </si>
  <si>
    <t>PLANN FEES &amp; SURVEYTUDES</t>
  </si>
  <si>
    <t>PLANNING - RURAL HOUSING</t>
  </si>
  <si>
    <t>DPLG - OTHER GRANTS</t>
  </si>
  <si>
    <t>POUND FEES</t>
  </si>
  <si>
    <t>OR TAMBO DM- RECYCLING PROJECT</t>
  </si>
  <si>
    <t>OR TAMBO DM- SICOCA SONKE</t>
  </si>
  <si>
    <t>CONSOLIDATED MUNICIPAL INFRA . PROGRA</t>
  </si>
  <si>
    <t>PROVINCIAL SPORTS FACILITIES PROJECT</t>
  </si>
  <si>
    <t>QEBEDU COMMUNITY HALL GRANT</t>
  </si>
  <si>
    <t>RENT : COMMONAGE</t>
  </si>
  <si>
    <t>RENT : HALL</t>
  </si>
  <si>
    <t>RENT : OFFICE</t>
  </si>
  <si>
    <t>SALE OF SITES</t>
  </si>
  <si>
    <t>GRTANT EPWP</t>
  </si>
  <si>
    <t>GRANT EPWP</t>
  </si>
  <si>
    <t>SALE OF VEHICLES</t>
  </si>
  <si>
    <t>REFUSE REMOVAL</t>
  </si>
  <si>
    <t>SALE OF WOOD</t>
  </si>
  <si>
    <t>PLANT HIRE</t>
  </si>
  <si>
    <t>VAT REFUND</t>
  </si>
  <si>
    <t>TRAFFIC FINES</t>
  </si>
  <si>
    <t>TENDER DOCUMENTS</t>
  </si>
  <si>
    <t>DLTC - INCOME</t>
  </si>
  <si>
    <t>DME REFUND</t>
  </si>
  <si>
    <t>DBSA - LOAN</t>
  </si>
  <si>
    <t>TOTAL REVENUE</t>
  </si>
  <si>
    <t>SURPLUS/(DEFICIT)</t>
  </si>
  <si>
    <t>LABOUR RELATIONS</t>
  </si>
  <si>
    <t>Accountant: Asset Mngt</t>
  </si>
  <si>
    <t>Manager: Record Management</t>
  </si>
  <si>
    <t>PMS SYSTEM</t>
  </si>
  <si>
    <t>PROJECTED 2015/2016</t>
  </si>
  <si>
    <t>INGQUZA HILL LOCAL MUNICIPALITY</t>
  </si>
  <si>
    <t>PROJECTED 2016/2017</t>
  </si>
  <si>
    <t>MTREF BUDGET FOR THE 2015 - 2017</t>
  </si>
  <si>
    <t>VUNA AWARDS</t>
  </si>
  <si>
    <t>MIG - ROADS</t>
  </si>
  <si>
    <t>BUILDING PLANS</t>
  </si>
  <si>
    <t>LED CAPACITY</t>
  </si>
  <si>
    <t>REV OF SMALL TOWNS</t>
  </si>
  <si>
    <t>TRANSIDO</t>
  </si>
  <si>
    <t>PAVING</t>
  </si>
  <si>
    <t>SERVICES FOR SITES</t>
  </si>
  <si>
    <t>P MDINGI</t>
  </si>
  <si>
    <t>MAYOR - FULL TIME</t>
  </si>
  <si>
    <t>GAZETTE NO. 37281</t>
  </si>
  <si>
    <t>NAME</t>
  </si>
  <si>
    <t>TRAVELLING</t>
  </si>
  <si>
    <t>CELL PHONE</t>
  </si>
  <si>
    <t>TOTAL</t>
  </si>
  <si>
    <t>GZ</t>
  </si>
  <si>
    <t>D MJOKOVANA</t>
  </si>
  <si>
    <t>SPEAKER - FULL TIME</t>
  </si>
  <si>
    <t xml:space="preserve">P DUTSHWA </t>
  </si>
  <si>
    <t>CHIEF WHIP - FT</t>
  </si>
  <si>
    <t>P NTSHOBO</t>
  </si>
  <si>
    <t>PART TIME</t>
  </si>
  <si>
    <t>MEMBERS INTERE</t>
  </si>
  <si>
    <t>B/SALARY</t>
  </si>
  <si>
    <t>OTHER # 47</t>
  </si>
  <si>
    <t>PARKS, POUND &amp; CEMETRIES(FENCING)</t>
  </si>
  <si>
    <t>TSHANGELA A</t>
  </si>
  <si>
    <t>VACANT</t>
  </si>
  <si>
    <t>MATOLO Z</t>
  </si>
  <si>
    <t>DRIVERS TESTING CARDS</t>
  </si>
  <si>
    <t>EXPERIENTIAL LEARNERS</t>
  </si>
  <si>
    <t>TRAINING</t>
  </si>
  <si>
    <t>MAHLAKA P</t>
  </si>
  <si>
    <t>GROOM</t>
  </si>
  <si>
    <t>ACCESS ROAD</t>
  </si>
  <si>
    <t>COMMUNITY HALLS</t>
  </si>
  <si>
    <t>MUNICIPAL OFFICES</t>
  </si>
  <si>
    <t>PARKS</t>
  </si>
  <si>
    <t>LED</t>
  </si>
  <si>
    <t>LANDFILL SITE</t>
  </si>
  <si>
    <t>COMPUTERS</t>
  </si>
  <si>
    <t>FURNITURE</t>
  </si>
  <si>
    <t>SERVICES</t>
  </si>
  <si>
    <t>Sikhulu to Mzintlava</t>
  </si>
  <si>
    <t>Tauka</t>
  </si>
  <si>
    <t>Nkumbini to Ngobozana JSS</t>
  </si>
  <si>
    <t>Phumlo to Machibini</t>
  </si>
  <si>
    <t>Dubana</t>
  </si>
  <si>
    <t>Njombela JSS to Mpisi</t>
  </si>
  <si>
    <t>Mhlanga to Mkhumbi</t>
  </si>
  <si>
    <t>Bhuqa</t>
  </si>
  <si>
    <t>Bhisho</t>
  </si>
  <si>
    <t>Bumazi</t>
  </si>
  <si>
    <t>Access Road</t>
  </si>
  <si>
    <t xml:space="preserve">TOTAL BUDGET FOR THE ACCESS ROADS IS </t>
  </si>
  <si>
    <t>TOTAL ELECTRIFICATION</t>
  </si>
  <si>
    <t>Bhushula</t>
  </si>
  <si>
    <t>Dick ext</t>
  </si>
  <si>
    <t>Mamjoli ext</t>
  </si>
  <si>
    <t>Ku</t>
  </si>
  <si>
    <t>Designs</t>
  </si>
  <si>
    <t>Electrification</t>
  </si>
  <si>
    <t>TOTAL COMMUNITY HALLS</t>
  </si>
  <si>
    <t>Community hall</t>
  </si>
  <si>
    <t>Construction</t>
  </si>
  <si>
    <t>TOTAL FOR OFFICES</t>
  </si>
  <si>
    <t>New Municipal Offices</t>
  </si>
  <si>
    <t>TOTAL FOR SPORT FIELDS</t>
  </si>
  <si>
    <t>70KM</t>
  </si>
  <si>
    <t xml:space="preserve">Sigubudwini Sports field </t>
  </si>
  <si>
    <t>Matches</t>
  </si>
  <si>
    <t xml:space="preserve">Field in town flagstaff </t>
  </si>
  <si>
    <t>Practise</t>
  </si>
  <si>
    <t>Fencing and guard room</t>
  </si>
  <si>
    <t>both towns</t>
  </si>
  <si>
    <t>Projects to be identified</t>
  </si>
  <si>
    <t>Three vehicles for traffic section</t>
  </si>
  <si>
    <t>2nd phase Flagstaff</t>
  </si>
  <si>
    <t>For both offices</t>
  </si>
  <si>
    <t>Designs for both towns</t>
  </si>
  <si>
    <t>For the sale of sites</t>
  </si>
  <si>
    <t>PROJECTS FOR 2015</t>
  </si>
  <si>
    <t>DLTC</t>
  </si>
  <si>
    <t>Risk Officer</t>
  </si>
  <si>
    <t>Vuyolwethu</t>
  </si>
  <si>
    <t>Mdlodlongi</t>
  </si>
  <si>
    <t>Jakavu T</t>
  </si>
  <si>
    <t>Mkhize P</t>
  </si>
  <si>
    <t>Mjoji B</t>
  </si>
  <si>
    <t>Swana L</t>
  </si>
  <si>
    <t>Mjoli VN</t>
  </si>
  <si>
    <t>Healt &amp; Safety Officer</t>
  </si>
  <si>
    <t>Nyembe WS</t>
  </si>
  <si>
    <t>Tshona PL</t>
  </si>
  <si>
    <t>Manaba P</t>
  </si>
  <si>
    <t>Mankayi Z</t>
  </si>
  <si>
    <t>Makwayiba V</t>
  </si>
  <si>
    <t>eNaTIS Superviser</t>
  </si>
  <si>
    <t>Pound</t>
  </si>
  <si>
    <t>Lubambo</t>
  </si>
  <si>
    <t>Feketshane</t>
  </si>
  <si>
    <t>Ngqase O</t>
  </si>
  <si>
    <t>S Sako</t>
  </si>
  <si>
    <t>A Hlehliso</t>
  </si>
  <si>
    <t>Ntlanhano</t>
  </si>
  <si>
    <t>Mgudu</t>
  </si>
  <si>
    <t>S Sabuka</t>
  </si>
  <si>
    <t>Laleni L</t>
  </si>
  <si>
    <t>Manager: Planning</t>
  </si>
  <si>
    <t>Goya L</t>
  </si>
  <si>
    <t>Thaba L</t>
  </si>
  <si>
    <t>Pani L</t>
  </si>
  <si>
    <t>FBS: Coordinator</t>
  </si>
  <si>
    <t>FBS: Clerk</t>
  </si>
  <si>
    <t>Total revenue</t>
  </si>
  <si>
    <t>Adjusted Budget</t>
  </si>
  <si>
    <t>2013/14</t>
  </si>
  <si>
    <t>Budget Year</t>
  </si>
  <si>
    <t>2014/15</t>
  </si>
  <si>
    <t>2015/16</t>
  </si>
  <si>
    <t>2016/17</t>
  </si>
  <si>
    <t>Surplus</t>
  </si>
  <si>
    <t>Capex</t>
  </si>
  <si>
    <t>Opex</t>
  </si>
  <si>
    <t>EXCO MEBERS # 09</t>
  </si>
  <si>
    <t xml:space="preserve">     INGQUZA HILL LOCAL MUNICIPALITY</t>
  </si>
  <si>
    <t>BUDGET NOTICE</t>
  </si>
  <si>
    <t>EXPENDITURE</t>
  </si>
  <si>
    <t>INCOME</t>
  </si>
  <si>
    <t>Council</t>
  </si>
  <si>
    <t>Office of the Municipal Manager</t>
  </si>
  <si>
    <t>Budget and Treasury Office</t>
  </si>
  <si>
    <t>Institutional Tranformation and Development</t>
  </si>
  <si>
    <t>Community and Social Services</t>
  </si>
  <si>
    <t>Enginering and Infrastructure Development</t>
  </si>
  <si>
    <t>Planning and Development</t>
  </si>
  <si>
    <t>TOTAL CAPITAL BUDGET</t>
  </si>
  <si>
    <t>TOTAL BUDGET</t>
  </si>
  <si>
    <t xml:space="preserve">135 Main Street </t>
  </si>
  <si>
    <t>Flagstaff</t>
  </si>
  <si>
    <t xml:space="preserve">66 Main Street </t>
  </si>
  <si>
    <t>Lusikisiki</t>
  </si>
  <si>
    <t>Also available on our website at www.ihlm.gov.za</t>
  </si>
  <si>
    <t>M Fihlani</t>
  </si>
  <si>
    <t>N Mjikija</t>
  </si>
  <si>
    <t>P Dlomo</t>
  </si>
  <si>
    <t>Nyamela K</t>
  </si>
  <si>
    <t>Msumza F</t>
  </si>
  <si>
    <t>Mtshengu A</t>
  </si>
  <si>
    <t>M Mpahleni</t>
  </si>
  <si>
    <t>N Mnukwa</t>
  </si>
  <si>
    <t>Z Mkumla</t>
  </si>
  <si>
    <t>Manyosha Z</t>
  </si>
  <si>
    <t>Majola NV</t>
  </si>
  <si>
    <t>Qhantsi N</t>
  </si>
  <si>
    <t>Tseu</t>
  </si>
  <si>
    <t>Waste management officer</t>
  </si>
  <si>
    <t>Building Technician (Capital &amp; Maintenace)</t>
  </si>
  <si>
    <t>APPROVED BUDGET 2014/2015</t>
  </si>
  <si>
    <t>VIREMENTS MADE</t>
  </si>
  <si>
    <t>ACTUALS END NOVEMBER</t>
  </si>
  <si>
    <t>CURRENT BUDGET</t>
  </si>
  <si>
    <t>ADJUSTMENTS</t>
  </si>
  <si>
    <t>ADJUSTED BUDGET</t>
  </si>
  <si>
    <t>HR PROVISIONS</t>
  </si>
  <si>
    <t>DEPRECIATION</t>
  </si>
  <si>
    <t>COUNCIL</t>
  </si>
  <si>
    <t>MUNICIPAL MANAGER</t>
  </si>
  <si>
    <t>BUDGET AND TREASURY</t>
  </si>
  <si>
    <t>CORPORATE SERVICES</t>
  </si>
  <si>
    <t>COMMUNITY AND SOCIAL SERVICES</t>
  </si>
  <si>
    <t>INFRASTRUCTURE AND ENGINEERING</t>
  </si>
  <si>
    <t>STRATEGIC DEVELOPMENT</t>
  </si>
  <si>
    <t>JNR INTERNAL AUDITOR</t>
  </si>
  <si>
    <t>Disaster management officer</t>
  </si>
  <si>
    <t>Cleansing Assistant(contract)</t>
  </si>
  <si>
    <t>Messenger/Driver (contract)</t>
  </si>
  <si>
    <t>HAUKER ASSISTANCE(MOVABLE STANDS)</t>
  </si>
  <si>
    <t>NON CASH ITEMS</t>
  </si>
  <si>
    <t>Total</t>
  </si>
  <si>
    <t>OPERATIONAL EXPENDITURE PER VOTE</t>
  </si>
  <si>
    <t xml:space="preserve">SPECIFIC PURPOSE </t>
  </si>
  <si>
    <t>SERVICE DELIVERY</t>
  </si>
  <si>
    <t>2017/18</t>
  </si>
  <si>
    <t>TYPE OF GRANT</t>
  </si>
  <si>
    <t>NAME OF GRANT</t>
  </si>
  <si>
    <t>SCHEDULE</t>
  </si>
  <si>
    <t>BENCH MARK</t>
  </si>
  <si>
    <t>INCOME IDENTIFICATION</t>
  </si>
  <si>
    <t>GRANT FUNDING IS AS PER THE DIVISION OF REVENUE BILL FOR THE 2015/16 FINANCIAL YEAR</t>
  </si>
  <si>
    <t>Completion of DLTC</t>
  </si>
  <si>
    <t>Access roads</t>
  </si>
  <si>
    <t>Community halls # 5</t>
  </si>
  <si>
    <t>Sportfields</t>
  </si>
  <si>
    <t>Electrification of wards</t>
  </si>
  <si>
    <t>Street lighting</t>
  </si>
  <si>
    <t>LED projects</t>
  </si>
  <si>
    <t>Plant unit</t>
  </si>
  <si>
    <t>Municipal offices</t>
  </si>
  <si>
    <t>TOTAL CAPEX</t>
  </si>
  <si>
    <t>This is going to be incremental will depend on the salaries and wage negotiations</t>
  </si>
  <si>
    <t>Current figures</t>
  </si>
  <si>
    <t>This is going to be incremental and zero based depending on the activities</t>
  </si>
  <si>
    <t>GENERAL &amp; REPAIRS EXPENDITURE</t>
  </si>
  <si>
    <t>CAPEX BREAKDOWN</t>
  </si>
  <si>
    <t>INTERNAL INCOME IS INCREMENTAL FROM 2015 FOR THE 2015/16 FINANCIAL YEAR @ 4.3%</t>
  </si>
  <si>
    <t>This income(own) is bench marked by a range of atleast R 200 000.00 op to the largest value in a rand, small items are excluded</t>
  </si>
  <si>
    <t>TOTAL INCOME BASE</t>
  </si>
  <si>
    <t>Equitable share</t>
  </si>
  <si>
    <t>Special support councilors wages</t>
  </si>
  <si>
    <t>Finance management grant</t>
  </si>
  <si>
    <t>Expanded public works</t>
  </si>
  <si>
    <t>Municipal system improvement grant</t>
  </si>
  <si>
    <t>Municipal infrastructure grant</t>
  </si>
  <si>
    <t>Deficit</t>
  </si>
  <si>
    <t xml:space="preserve">Road maintenace </t>
  </si>
  <si>
    <t>Building maintenance</t>
  </si>
  <si>
    <t>Computers</t>
  </si>
  <si>
    <t>MAINTENANCE PROGRAMMS</t>
  </si>
  <si>
    <t>Plant</t>
  </si>
  <si>
    <t>RISK MANAGEMENT</t>
  </si>
  <si>
    <t>ACTUALS 28/02/2015</t>
  </si>
  <si>
    <t>VTC AND DLTC</t>
  </si>
  <si>
    <t>OFFICE BUILDINGS</t>
  </si>
  <si>
    <t>CPIX is currently sitting at 4.3%, 5.9% and 5.7%</t>
  </si>
  <si>
    <t>RECORDS MANAGEMENT</t>
  </si>
  <si>
    <t>ORGANISATIONAL DEVELOPMENT</t>
  </si>
  <si>
    <t>OCCUPATIONAL HEALTH AND SAFETY</t>
  </si>
  <si>
    <t>FIRE ARMS</t>
  </si>
  <si>
    <t>SKIP BINS</t>
  </si>
  <si>
    <t>INTEGRATED WASTE MANAGEMENT</t>
  </si>
  <si>
    <t>MTREF BUDGET FOR THE 2016 - 2018</t>
  </si>
  <si>
    <t>Other</t>
  </si>
  <si>
    <t>Notice is hereby given that in terms of section 22(a)(i) &amp; (ii) of the Municipal Finance Management Act No. 56 of 2003 and Municipal Systems Act 32 of 2000. Ingquza Hill Local Municipality Council has approved the amended estimates of income and expenditure for the next financial year 2015/2016</t>
  </si>
  <si>
    <t>NOTED DRAFT BUDGET FOR 2015/16 FINANCIAL YEAR</t>
  </si>
  <si>
    <t>2015 @ 7</t>
  </si>
  <si>
    <t>2016 @ 8</t>
  </si>
  <si>
    <t>Superintendent</t>
  </si>
  <si>
    <t>General Assistant</t>
  </si>
  <si>
    <t>IDP Clerk</t>
  </si>
  <si>
    <t>HR Provisions - for Municipal employees</t>
  </si>
  <si>
    <t>Depreciation - for all prperty, plant and equipment</t>
  </si>
  <si>
    <t>NB: Copies of these documents are available from the municipal website and offices in the following formats prescribed A1 Schedule, excel spreadsheet together with tarrifs and policies:</t>
  </si>
  <si>
    <t>Dlilanga T</t>
  </si>
  <si>
    <t>Dubula</t>
  </si>
  <si>
    <t>APPROVED BUDGET 2015/16</t>
  </si>
  <si>
    <t>ACTUALS 2015/16</t>
  </si>
  <si>
    <t>AVAILABLE BUDGET</t>
  </si>
  <si>
    <t>ADJUSTMENTS TO BE MADE</t>
  </si>
  <si>
    <t>ANNUAL PROJECTION</t>
  </si>
  <si>
    <t>PROJECTED BUDGET 2016/17</t>
  </si>
  <si>
    <t>PROJECTED BUDGET 2017/18</t>
  </si>
  <si>
    <t>STANDBY GENERATOR</t>
  </si>
  <si>
    <t>Wet-lands</t>
  </si>
  <si>
    <t>BUDGET ANALYSIS 2015/2016</t>
  </si>
  <si>
    <t>SPLUMA AWARENESS</t>
  </si>
  <si>
    <t>Fencing of pund</t>
  </si>
  <si>
    <t>Vehicles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</si>
</sst>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5" formatCode="&quot;$&quot;#,##0_);\(&quot;$&quot;#,##0\)"/>
    <numFmt numFmtId="41" formatCode="_(* #,##0_);_(* \(#,##0\);_(* &quot;-&quot;_);_(@_)"/>
    <numFmt numFmtId="43" formatCode="_(* #,##0.00_);_(* \(#,##0.00\);_(* &quot;-&quot;??_);_(@_)"/>
    <numFmt numFmtId="164" formatCode="_ &quot;R&quot;\ * #,##0.00_ ;_ &quot;R&quot;\ * \-#,##0.00_ ;_ &quot;R&quot;\ * &quot;-&quot;??_ ;_ @_ "/>
    <numFmt numFmtId="165" formatCode="_ * #,##0.00_ ;_ * \-#,##0.00_ ;_ * &quot;-&quot;??_ ;_ @_ "/>
    <numFmt numFmtId="166" formatCode="_(* #,##0_);_(* \(#,##0\);_(* &quot;-&quot;??_);_(@_)"/>
    <numFmt numFmtId="167" formatCode="_ [$R-1C09]\ * #,##0.00_ ;_ [$R-1C09]\ * \-#,##0.00_ ;_ [$R-1C09]\ * &quot;-&quot;??_ ;_ @_ "/>
    <numFmt numFmtId="168" formatCode="0.0000%"/>
    <numFmt numFmtId="169" formatCode="_ * #,##0_ ;_ * \-#,##0_ ;_ * &quot;-&quot;??_ ;_ @_ "/>
    <numFmt numFmtId="170" formatCode="_(* #,##0.0_);_(* \(#,##0.0\);_(* &quot;-&quot;??_);_(@_)"/>
  </numFmts>
  <fonts count="32" x14ac:knownFonts="1">
    <font>
      <sz val="11"/>
      <color theme="1"/>
      <name val="Calibri"/>
      <family val="2"/>
      <scheme val="minor"/>
    </font>
    <font>
      <b/>
      <sz val="11"/>
      <color theme="1"/>
      <name val="Calibri"/>
      <family val="2"/>
      <scheme val="minor"/>
    </font>
    <font>
      <sz val="11"/>
      <color theme="1"/>
      <name val="Calibri"/>
      <family val="2"/>
      <scheme val="minor"/>
    </font>
    <font>
      <b/>
      <sz val="11"/>
      <color indexed="8"/>
      <name val="Calibri"/>
      <family val="2"/>
      <scheme val="minor"/>
    </font>
    <font>
      <b/>
      <sz val="18"/>
      <color theme="1"/>
      <name val="Calibri"/>
      <family val="2"/>
      <scheme val="minor"/>
    </font>
    <font>
      <b/>
      <sz val="12"/>
      <color theme="1"/>
      <name val="Calibri"/>
      <family val="2"/>
      <scheme val="minor"/>
    </font>
    <font>
      <b/>
      <sz val="14"/>
      <color theme="1"/>
      <name val="Calibri"/>
      <family val="2"/>
      <scheme val="minor"/>
    </font>
    <font>
      <b/>
      <sz val="11"/>
      <name val="Calibri"/>
      <family val="2"/>
      <scheme val="minor"/>
    </font>
    <font>
      <sz val="11"/>
      <name val="Calibri"/>
      <family val="2"/>
      <scheme val="minor"/>
    </font>
    <font>
      <b/>
      <sz val="9"/>
      <color indexed="81"/>
      <name val="Tahoma"/>
      <family val="2"/>
    </font>
    <font>
      <sz val="9"/>
      <color indexed="81"/>
      <name val="Tahoma"/>
      <family val="2"/>
    </font>
    <font>
      <b/>
      <sz val="16"/>
      <color theme="1"/>
      <name val="Calibri"/>
      <family val="2"/>
      <scheme val="minor"/>
    </font>
    <font>
      <sz val="11"/>
      <color rgb="FFFF0000"/>
      <name val="Calibri"/>
      <family val="2"/>
      <scheme val="minor"/>
    </font>
    <font>
      <sz val="11"/>
      <color rgb="FF00B0F0"/>
      <name val="Calibri"/>
      <family val="2"/>
      <scheme val="minor"/>
    </font>
    <font>
      <sz val="10"/>
      <name val="Arial"/>
      <family val="2"/>
    </font>
    <font>
      <sz val="11"/>
      <color theme="4" tint="-0.499984740745262"/>
      <name val="Calibri"/>
      <family val="2"/>
      <scheme val="minor"/>
    </font>
    <font>
      <b/>
      <sz val="14"/>
      <color theme="4" tint="-0.499984740745262"/>
      <name val="Calibri"/>
      <family val="2"/>
      <scheme val="minor"/>
    </font>
    <font>
      <b/>
      <sz val="10"/>
      <color theme="1"/>
      <name val="Arial Narrow"/>
      <family val="2"/>
    </font>
    <font>
      <sz val="10"/>
      <color theme="1"/>
      <name val="Arial Narrow"/>
      <family val="2"/>
    </font>
    <font>
      <b/>
      <sz val="11"/>
      <color rgb="FF000099"/>
      <name val="Calibri"/>
      <family val="2"/>
      <scheme val="minor"/>
    </font>
    <font>
      <sz val="11"/>
      <color rgb="FF000099"/>
      <name val="Calibri"/>
      <family val="2"/>
      <scheme val="minor"/>
    </font>
    <font>
      <b/>
      <sz val="11"/>
      <color indexed="18"/>
      <name val="Calibri"/>
      <family val="2"/>
      <scheme val="minor"/>
    </font>
    <font>
      <b/>
      <sz val="12"/>
      <color rgb="FF00B0F0"/>
      <name val="Calibri"/>
      <family val="2"/>
      <scheme val="minor"/>
    </font>
    <font>
      <b/>
      <sz val="12"/>
      <name val="Calibri"/>
      <family val="2"/>
      <scheme val="minor"/>
    </font>
    <font>
      <b/>
      <sz val="11"/>
      <color rgb="FFFF0000"/>
      <name val="Calibri"/>
      <family val="2"/>
      <scheme val="minor"/>
    </font>
    <font>
      <b/>
      <sz val="26"/>
      <color theme="1"/>
      <name val="Arial Narrow"/>
      <family val="2"/>
    </font>
    <font>
      <b/>
      <sz val="16"/>
      <color theme="1"/>
      <name val="Arial Narrow"/>
      <family val="2"/>
    </font>
    <font>
      <b/>
      <sz val="9"/>
      <color rgb="FF000099"/>
      <name val="Calibri"/>
      <family val="2"/>
      <scheme val="minor"/>
    </font>
    <font>
      <sz val="9"/>
      <color theme="1"/>
      <name val="Calibri"/>
      <family val="2"/>
      <scheme val="minor"/>
    </font>
    <font>
      <sz val="9"/>
      <name val="Calibri"/>
      <family val="2"/>
      <scheme val="minor"/>
    </font>
    <font>
      <b/>
      <sz val="9"/>
      <color theme="1"/>
      <name val="Calibri"/>
      <family val="2"/>
      <scheme val="minor"/>
    </font>
    <font>
      <b/>
      <sz val="9"/>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bgColor indexed="64"/>
      </patternFill>
    </fill>
  </fills>
  <borders count="58">
    <border>
      <left/>
      <right/>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right/>
      <top style="double">
        <color indexed="64"/>
      </top>
      <bottom/>
      <diagonal/>
    </border>
    <border>
      <left style="double">
        <color indexed="64"/>
      </left>
      <right style="double">
        <color indexed="64"/>
      </right>
      <top style="thin">
        <color indexed="64"/>
      </top>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style="double">
        <color indexed="64"/>
      </left>
      <right/>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medium">
        <color indexed="64"/>
      </right>
      <top/>
      <bottom/>
      <diagonal/>
    </border>
    <border>
      <left/>
      <right/>
      <top style="thin">
        <color indexed="64"/>
      </top>
      <bottom style="medium">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diagonal/>
    </border>
    <border>
      <left/>
      <right style="thin">
        <color indexed="64"/>
      </right>
      <top style="double">
        <color indexed="64"/>
      </top>
      <bottom/>
      <diagonal/>
    </border>
    <border>
      <left/>
      <right style="double">
        <color indexed="64"/>
      </right>
      <top style="thin">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double">
        <color indexed="64"/>
      </top>
      <bottom style="double">
        <color indexed="64"/>
      </bottom>
      <diagonal/>
    </border>
  </borders>
  <cellStyleXfs count="5">
    <xf numFmtId="0" fontId="0" fillId="0" borderId="0"/>
    <xf numFmtId="43" fontId="2" fillId="0" borderId="0" applyFont="0" applyFill="0" applyBorder="0" applyAlignment="0" applyProtection="0"/>
    <xf numFmtId="9" fontId="2" fillId="0" borderId="0" applyFont="0" applyFill="0" applyBorder="0" applyAlignment="0" applyProtection="0"/>
    <xf numFmtId="5" fontId="2" fillId="0" borderId="0" applyFont="0" applyFill="0" applyBorder="0" applyAlignment="0" applyProtection="0"/>
    <xf numFmtId="165" fontId="2" fillId="0" borderId="0" applyFont="0" applyFill="0" applyBorder="0" applyAlignment="0" applyProtection="0"/>
  </cellStyleXfs>
  <cellXfs count="564">
    <xf numFmtId="0" fontId="0" fillId="0" borderId="0" xfId="0"/>
    <xf numFmtId="0" fontId="1" fillId="0" borderId="0" xfId="0" applyFont="1"/>
    <xf numFmtId="0" fontId="4" fillId="0" borderId="0" xfId="0" applyFont="1" applyFill="1" applyBorder="1"/>
    <xf numFmtId="0" fontId="0" fillId="0" borderId="0" xfId="0" applyFill="1" applyBorder="1"/>
    <xf numFmtId="0" fontId="5" fillId="0" borderId="0" xfId="0" applyFont="1" applyFill="1" applyBorder="1"/>
    <xf numFmtId="0" fontId="1" fillId="0" borderId="0" xfId="0" applyFont="1" applyFill="1" applyBorder="1"/>
    <xf numFmtId="0" fontId="6" fillId="0" borderId="0" xfId="0" applyFont="1" applyFill="1" applyBorder="1"/>
    <xf numFmtId="0" fontId="1" fillId="0" borderId="0" xfId="0" applyFont="1" applyFill="1" applyBorder="1" applyAlignment="1">
      <alignment horizontal="center"/>
    </xf>
    <xf numFmtId="0" fontId="1" fillId="0" borderId="0" xfId="0" applyFont="1" applyFill="1" applyBorder="1" applyAlignment="1">
      <alignment horizontal="right"/>
    </xf>
    <xf numFmtId="0" fontId="0" fillId="0" borderId="0" xfId="0" applyFont="1" applyFill="1" applyBorder="1"/>
    <xf numFmtId="43" fontId="2" fillId="0" borderId="0" xfId="3" applyNumberFormat="1" applyFont="1" applyFill="1" applyBorder="1"/>
    <xf numFmtId="43" fontId="0" fillId="0" borderId="0" xfId="0" applyNumberFormat="1" applyFill="1" applyBorder="1"/>
    <xf numFmtId="0" fontId="7" fillId="0" borderId="0" xfId="0" applyFont="1" applyFill="1" applyBorder="1"/>
    <xf numFmtId="0" fontId="8" fillId="0" borderId="0" xfId="0" applyFont="1" applyFill="1" applyBorder="1"/>
    <xf numFmtId="43" fontId="8" fillId="0" borderId="0" xfId="3" applyNumberFormat="1" applyFont="1" applyFill="1" applyBorder="1"/>
    <xf numFmtId="43" fontId="1" fillId="0" borderId="0" xfId="3" applyNumberFormat="1" applyFont="1" applyFill="1" applyBorder="1"/>
    <xf numFmtId="43" fontId="1" fillId="2" borderId="0" xfId="3" applyNumberFormat="1" applyFont="1" applyFill="1" applyBorder="1"/>
    <xf numFmtId="43" fontId="1" fillId="0" borderId="0" xfId="0" applyNumberFormat="1" applyFont="1" applyFill="1" applyBorder="1"/>
    <xf numFmtId="0" fontId="0" fillId="3" borderId="0" xfId="0" applyFill="1"/>
    <xf numFmtId="167" fontId="2" fillId="3" borderId="0" xfId="3" applyNumberFormat="1" applyFont="1" applyFill="1"/>
    <xf numFmtId="167" fontId="1" fillId="3" borderId="0" xfId="3" applyNumberFormat="1" applyFont="1" applyFill="1"/>
    <xf numFmtId="167" fontId="2" fillId="0" borderId="0" xfId="3" applyNumberFormat="1" applyFont="1"/>
    <xf numFmtId="0" fontId="1" fillId="3" borderId="0" xfId="0" applyFont="1" applyFill="1"/>
    <xf numFmtId="167" fontId="1" fillId="0" borderId="0" xfId="3" applyNumberFormat="1" applyFont="1" applyFill="1"/>
    <xf numFmtId="167" fontId="1" fillId="0" borderId="0" xfId="3" applyNumberFormat="1" applyFont="1"/>
    <xf numFmtId="0" fontId="0" fillId="0" borderId="0" xfId="0" applyFill="1"/>
    <xf numFmtId="167" fontId="2" fillId="0" borderId="0" xfId="3" applyNumberFormat="1" applyFont="1" applyFill="1"/>
    <xf numFmtId="0" fontId="1" fillId="0" borderId="0" xfId="0" applyFont="1" applyFill="1"/>
    <xf numFmtId="167" fontId="1" fillId="0" borderId="27" xfId="3" applyNumberFormat="1" applyFont="1" applyFill="1" applyBorder="1"/>
    <xf numFmtId="167" fontId="1" fillId="4" borderId="0" xfId="3" applyNumberFormat="1" applyFont="1" applyFill="1"/>
    <xf numFmtId="0" fontId="8" fillId="0" borderId="0" xfId="0" applyFont="1" applyFill="1"/>
    <xf numFmtId="167" fontId="1" fillId="0" borderId="0" xfId="3" applyNumberFormat="1" applyFont="1" applyFill="1" applyBorder="1"/>
    <xf numFmtId="2" fontId="0" fillId="0" borderId="0" xfId="0" applyNumberFormat="1" applyFill="1"/>
    <xf numFmtId="2" fontId="1" fillId="0" borderId="0" xfId="0" applyNumberFormat="1" applyFont="1" applyFill="1"/>
    <xf numFmtId="164" fontId="0" fillId="0" borderId="0" xfId="0" applyNumberFormat="1" applyFill="1"/>
    <xf numFmtId="164" fontId="1" fillId="0" borderId="0" xfId="0" applyNumberFormat="1" applyFont="1" applyFill="1"/>
    <xf numFmtId="164" fontId="2" fillId="0" borderId="0" xfId="3" applyNumberFormat="1" applyFont="1" applyFill="1"/>
    <xf numFmtId="164" fontId="1" fillId="0" borderId="0" xfId="3" applyNumberFormat="1" applyFont="1" applyFill="1"/>
    <xf numFmtId="164" fontId="1" fillId="0" borderId="27" xfId="0" applyNumberFormat="1" applyFont="1" applyFill="1" applyBorder="1"/>
    <xf numFmtId="2" fontId="1" fillId="0" borderId="0" xfId="0" applyNumberFormat="1" applyFont="1" applyFill="1" applyBorder="1"/>
    <xf numFmtId="5" fontId="2" fillId="0" borderId="0" xfId="3" applyFont="1" applyFill="1"/>
    <xf numFmtId="9" fontId="1" fillId="0" borderId="0" xfId="2" applyFont="1" applyFill="1"/>
    <xf numFmtId="0" fontId="11" fillId="0" borderId="0" xfId="0" applyFont="1"/>
    <xf numFmtId="0" fontId="5" fillId="0" borderId="0" xfId="0" applyFont="1"/>
    <xf numFmtId="167" fontId="0" fillId="0" borderId="0" xfId="0" applyNumberFormat="1"/>
    <xf numFmtId="9" fontId="0" fillId="0" borderId="0" xfId="0" applyNumberFormat="1"/>
    <xf numFmtId="167" fontId="1" fillId="0" borderId="27" xfId="3" applyNumberFormat="1" applyFont="1" applyBorder="1"/>
    <xf numFmtId="9" fontId="1" fillId="0" borderId="27" xfId="3" applyNumberFormat="1" applyFont="1" applyBorder="1"/>
    <xf numFmtId="9" fontId="1" fillId="0" borderId="0" xfId="0" applyNumberFormat="1" applyFont="1"/>
    <xf numFmtId="41" fontId="1" fillId="0" borderId="27" xfId="3" applyNumberFormat="1" applyFont="1" applyBorder="1"/>
    <xf numFmtId="0" fontId="3" fillId="0" borderId="0" xfId="0" applyFont="1" applyFill="1" applyBorder="1"/>
    <xf numFmtId="0" fontId="3" fillId="0" borderId="27" xfId="0" applyFont="1" applyFill="1" applyBorder="1"/>
    <xf numFmtId="0" fontId="1" fillId="5" borderId="0" xfId="0" applyFont="1" applyFill="1"/>
    <xf numFmtId="0" fontId="0" fillId="5" borderId="0" xfId="0" applyFill="1"/>
    <xf numFmtId="0" fontId="1" fillId="5" borderId="0" xfId="0" applyFont="1" applyFill="1" applyBorder="1"/>
    <xf numFmtId="166" fontId="0" fillId="5" borderId="11" xfId="1" applyNumberFormat="1" applyFont="1" applyFill="1" applyBorder="1"/>
    <xf numFmtId="0" fontId="0" fillId="5" borderId="2" xfId="0" applyFill="1" applyBorder="1"/>
    <xf numFmtId="0" fontId="0" fillId="5" borderId="3" xfId="0" applyFill="1" applyBorder="1"/>
    <xf numFmtId="166" fontId="0" fillId="5" borderId="24" xfId="1" applyNumberFormat="1" applyFont="1" applyFill="1" applyBorder="1"/>
    <xf numFmtId="0" fontId="1" fillId="5" borderId="4" xfId="0" applyFont="1" applyFill="1" applyBorder="1"/>
    <xf numFmtId="0" fontId="0" fillId="5" borderId="8" xfId="0" applyFill="1" applyBorder="1"/>
    <xf numFmtId="0" fontId="0" fillId="5" borderId="6" xfId="0" applyFill="1" applyBorder="1"/>
    <xf numFmtId="0" fontId="0" fillId="5" borderId="21" xfId="0" applyFill="1" applyBorder="1"/>
    <xf numFmtId="0" fontId="0" fillId="5" borderId="1" xfId="0" applyFill="1" applyBorder="1"/>
    <xf numFmtId="0" fontId="0" fillId="5" borderId="5" xfId="0" applyFill="1" applyBorder="1"/>
    <xf numFmtId="0" fontId="0" fillId="5" borderId="11" xfId="0" applyFill="1" applyBorder="1"/>
    <xf numFmtId="0" fontId="0" fillId="5" borderId="15" xfId="0" applyFill="1" applyBorder="1"/>
    <xf numFmtId="0" fontId="0" fillId="5" borderId="24" xfId="0" applyFill="1" applyBorder="1"/>
    <xf numFmtId="0" fontId="0" fillId="5" borderId="19" xfId="0" applyFill="1" applyBorder="1"/>
    <xf numFmtId="43" fontId="1" fillId="5" borderId="0" xfId="0" applyNumberFormat="1" applyFont="1" applyFill="1" applyBorder="1"/>
    <xf numFmtId="43" fontId="0" fillId="5" borderId="0" xfId="0" applyNumberFormat="1" applyFill="1" applyBorder="1"/>
    <xf numFmtId="43" fontId="3" fillId="0" borderId="0" xfId="1" applyFont="1" applyFill="1" applyBorder="1"/>
    <xf numFmtId="0" fontId="12" fillId="0" borderId="0" xfId="0" applyFont="1" applyFill="1"/>
    <xf numFmtId="166" fontId="8" fillId="5" borderId="16" xfId="1" applyNumberFormat="1" applyFont="1" applyFill="1" applyBorder="1"/>
    <xf numFmtId="166" fontId="8" fillId="5" borderId="22" xfId="1" applyNumberFormat="1" applyFont="1" applyFill="1" applyBorder="1"/>
    <xf numFmtId="166" fontId="8" fillId="5" borderId="21" xfId="1" applyNumberFormat="1" applyFont="1" applyFill="1" applyBorder="1"/>
    <xf numFmtId="166" fontId="7" fillId="5" borderId="0" xfId="1" applyNumberFormat="1" applyFont="1" applyFill="1"/>
    <xf numFmtId="0" fontId="8" fillId="5" borderId="0" xfId="0" applyFont="1" applyFill="1"/>
    <xf numFmtId="166" fontId="12" fillId="5" borderId="17" xfId="1" applyNumberFormat="1" applyFont="1" applyFill="1" applyBorder="1"/>
    <xf numFmtId="166" fontId="8" fillId="5" borderId="17" xfId="1" applyNumberFormat="1" applyFont="1" applyFill="1" applyBorder="1"/>
    <xf numFmtId="0" fontId="8" fillId="5" borderId="6" xfId="0" applyFont="1" applyFill="1" applyBorder="1"/>
    <xf numFmtId="43" fontId="0" fillId="0" borderId="0" xfId="1" applyFont="1"/>
    <xf numFmtId="43" fontId="1" fillId="0" borderId="0" xfId="1" applyFont="1"/>
    <xf numFmtId="43" fontId="1" fillId="0" borderId="27" xfId="1" applyFont="1" applyBorder="1"/>
    <xf numFmtId="166" fontId="8" fillId="5" borderId="11" xfId="1" applyNumberFormat="1" applyFont="1" applyFill="1" applyBorder="1"/>
    <xf numFmtId="0" fontId="7" fillId="5" borderId="9" xfId="0" applyFont="1" applyFill="1" applyBorder="1" applyAlignment="1">
      <alignment horizontal="center" wrapText="1"/>
    </xf>
    <xf numFmtId="0" fontId="7" fillId="5" borderId="9" xfId="0" applyFont="1" applyFill="1" applyBorder="1" applyAlignment="1">
      <alignment horizontal="center" vertical="center" wrapText="1"/>
    </xf>
    <xf numFmtId="166" fontId="8" fillId="5" borderId="8" xfId="1" applyNumberFormat="1" applyFont="1" applyFill="1" applyBorder="1"/>
    <xf numFmtId="166" fontId="8" fillId="2" borderId="14" xfId="1" applyNumberFormat="1" applyFont="1" applyFill="1" applyBorder="1"/>
    <xf numFmtId="166" fontId="8" fillId="2" borderId="17" xfId="1" applyNumberFormat="1" applyFont="1" applyFill="1" applyBorder="1"/>
    <xf numFmtId="166" fontId="8" fillId="5" borderId="18" xfId="1" applyNumberFormat="1" applyFont="1" applyFill="1" applyBorder="1"/>
    <xf numFmtId="166" fontId="8" fillId="5" borderId="20" xfId="1" applyNumberFormat="1" applyFont="1" applyFill="1" applyBorder="1"/>
    <xf numFmtId="166" fontId="8" fillId="2" borderId="24" xfId="1" applyNumberFormat="1" applyFont="1" applyFill="1" applyBorder="1"/>
    <xf numFmtId="166" fontId="8" fillId="5" borderId="19" xfId="1" applyNumberFormat="1" applyFont="1" applyFill="1" applyBorder="1"/>
    <xf numFmtId="166" fontId="8" fillId="5" borderId="0" xfId="1" applyNumberFormat="1" applyFont="1" applyFill="1" applyBorder="1"/>
    <xf numFmtId="166" fontId="8" fillId="5" borderId="23" xfId="1" applyNumberFormat="1" applyFont="1" applyFill="1" applyBorder="1"/>
    <xf numFmtId="166" fontId="8" fillId="5" borderId="24" xfId="1" applyNumberFormat="1" applyFont="1" applyFill="1" applyBorder="1"/>
    <xf numFmtId="166" fontId="8" fillId="2" borderId="11" xfId="1" applyNumberFormat="1" applyFont="1" applyFill="1" applyBorder="1"/>
    <xf numFmtId="166" fontId="8" fillId="5" borderId="6" xfId="1" applyNumberFormat="1" applyFont="1" applyFill="1" applyBorder="1"/>
    <xf numFmtId="0" fontId="8" fillId="5" borderId="22" xfId="0" applyFont="1" applyFill="1" applyBorder="1"/>
    <xf numFmtId="0" fontId="8" fillId="2" borderId="11" xfId="0" applyFont="1" applyFill="1" applyBorder="1"/>
    <xf numFmtId="0" fontId="8" fillId="5" borderId="11" xfId="0" applyFont="1" applyFill="1" applyBorder="1"/>
    <xf numFmtId="0" fontId="8" fillId="5" borderId="23" xfId="0" applyFont="1" applyFill="1" applyBorder="1"/>
    <xf numFmtId="0" fontId="8" fillId="2" borderId="24" xfId="0" applyFont="1" applyFill="1" applyBorder="1"/>
    <xf numFmtId="0" fontId="8" fillId="5" borderId="24" xfId="0" applyFont="1" applyFill="1" applyBorder="1"/>
    <xf numFmtId="0" fontId="7" fillId="5" borderId="0" xfId="0" applyFont="1" applyFill="1" applyBorder="1"/>
    <xf numFmtId="166" fontId="8" fillId="5" borderId="26" xfId="1" applyNumberFormat="1" applyFont="1" applyFill="1" applyBorder="1"/>
    <xf numFmtId="166" fontId="7" fillId="5" borderId="25" xfId="0" applyNumberFormat="1" applyFont="1" applyFill="1" applyBorder="1"/>
    <xf numFmtId="43" fontId="8" fillId="5" borderId="0" xfId="0" applyNumberFormat="1" applyFont="1" applyFill="1"/>
    <xf numFmtId="43" fontId="7" fillId="5" borderId="0" xfId="0" applyNumberFormat="1" applyFont="1" applyFill="1" applyBorder="1"/>
    <xf numFmtId="43" fontId="8" fillId="5" borderId="0" xfId="0" applyNumberFormat="1" applyFont="1" applyFill="1" applyBorder="1"/>
    <xf numFmtId="0" fontId="8" fillId="5" borderId="0" xfId="0" applyFont="1" applyFill="1" applyBorder="1"/>
    <xf numFmtId="43" fontId="7" fillId="5" borderId="27" xfId="0" applyNumberFormat="1" applyFont="1" applyFill="1" applyBorder="1"/>
    <xf numFmtId="43" fontId="8" fillId="5" borderId="0" xfId="1" applyFont="1" applyFill="1"/>
    <xf numFmtId="0" fontId="8" fillId="5" borderId="1" xfId="0" applyFont="1" applyFill="1" applyBorder="1"/>
    <xf numFmtId="0" fontId="8" fillId="5" borderId="7" xfId="0" applyFont="1" applyFill="1" applyBorder="1"/>
    <xf numFmtId="0" fontId="8" fillId="5" borderId="2" xfId="0" applyFont="1" applyFill="1" applyBorder="1"/>
    <xf numFmtId="166" fontId="8" fillId="5" borderId="0" xfId="0" applyNumberFormat="1" applyFont="1" applyFill="1"/>
    <xf numFmtId="0" fontId="7" fillId="5" borderId="4" xfId="0" applyFont="1" applyFill="1" applyBorder="1"/>
    <xf numFmtId="0" fontId="7" fillId="5" borderId="0" xfId="0" applyFont="1" applyFill="1"/>
    <xf numFmtId="0" fontId="8" fillId="5" borderId="3" xfId="0" applyFont="1" applyFill="1" applyBorder="1"/>
    <xf numFmtId="0" fontId="0" fillId="0" borderId="0" xfId="0"/>
    <xf numFmtId="0" fontId="13" fillId="0" borderId="0" xfId="0" applyFont="1"/>
    <xf numFmtId="166" fontId="0" fillId="0" borderId="0" xfId="4" applyNumberFormat="1" applyFont="1"/>
    <xf numFmtId="166" fontId="0" fillId="0" borderId="0" xfId="0" applyNumberFormat="1"/>
    <xf numFmtId="0" fontId="0" fillId="0" borderId="0" xfId="0" applyAlignment="1">
      <alignment horizontal="center"/>
    </xf>
    <xf numFmtId="166" fontId="12" fillId="0" borderId="0" xfId="4" applyNumberFormat="1" applyFont="1"/>
    <xf numFmtId="0" fontId="8" fillId="0" borderId="0" xfId="0" applyFont="1"/>
    <xf numFmtId="0" fontId="8" fillId="0" borderId="0" xfId="0" applyFont="1" applyAlignment="1">
      <alignment horizontal="center"/>
    </xf>
    <xf numFmtId="166" fontId="8" fillId="0" borderId="0" xfId="4" applyNumberFormat="1" applyFont="1"/>
    <xf numFmtId="166" fontId="7" fillId="0" borderId="27" xfId="4" applyNumberFormat="1" applyFont="1" applyBorder="1"/>
    <xf numFmtId="166" fontId="0" fillId="0" borderId="0" xfId="0" applyNumberFormat="1" applyAlignment="1">
      <alignment horizontal="center"/>
    </xf>
    <xf numFmtId="165" fontId="0" fillId="0" borderId="0" xfId="4" applyFont="1"/>
    <xf numFmtId="166" fontId="8" fillId="0" borderId="0" xfId="0" applyNumberFormat="1" applyFont="1" applyAlignment="1">
      <alignment horizontal="center"/>
    </xf>
    <xf numFmtId="166" fontId="8" fillId="0" borderId="0" xfId="0" applyNumberFormat="1" applyFont="1"/>
    <xf numFmtId="166" fontId="0" fillId="0" borderId="0" xfId="4" applyNumberFormat="1" applyFont="1" applyAlignment="1">
      <alignment horizontal="center"/>
    </xf>
    <xf numFmtId="0" fontId="0" fillId="0" borderId="17" xfId="0" applyBorder="1"/>
    <xf numFmtId="0" fontId="0" fillId="0" borderId="17" xfId="0" applyBorder="1" applyAlignment="1">
      <alignment horizontal="center"/>
    </xf>
    <xf numFmtId="0" fontId="14" fillId="0" borderId="17" xfId="0" applyFont="1" applyBorder="1"/>
    <xf numFmtId="0" fontId="15" fillId="2" borderId="0" xfId="0" applyFont="1" applyFill="1"/>
    <xf numFmtId="166" fontId="15" fillId="2" borderId="0" xfId="4" applyNumberFormat="1" applyFont="1" applyFill="1" applyAlignment="1">
      <alignment horizontal="center"/>
    </xf>
    <xf numFmtId="0" fontId="15" fillId="5" borderId="0" xfId="0" applyFont="1" applyFill="1"/>
    <xf numFmtId="166" fontId="15" fillId="5" borderId="0" xfId="4" applyNumberFormat="1" applyFont="1" applyFill="1" applyAlignment="1">
      <alignment horizontal="center"/>
    </xf>
    <xf numFmtId="166" fontId="8" fillId="5" borderId="0" xfId="4" applyNumberFormat="1" applyFont="1" applyFill="1" applyAlignment="1">
      <alignment horizontal="center"/>
    </xf>
    <xf numFmtId="0" fontId="16" fillId="2" borderId="0" xfId="0" applyFont="1" applyFill="1"/>
    <xf numFmtId="166" fontId="15" fillId="5" borderId="0" xfId="1" applyNumberFormat="1" applyFont="1" applyFill="1"/>
    <xf numFmtId="0" fontId="16" fillId="5" borderId="0" xfId="0" applyFont="1" applyFill="1"/>
    <xf numFmtId="0" fontId="0" fillId="5" borderId="0" xfId="0" applyFill="1" applyBorder="1" applyAlignment="1">
      <alignment horizontal="left" wrapText="1"/>
    </xf>
    <xf numFmtId="166" fontId="16" fillId="2" borderId="0" xfId="1" applyNumberFormat="1" applyFont="1" applyFill="1"/>
    <xf numFmtId="0" fontId="16" fillId="2" borderId="0" xfId="0" applyFont="1" applyFill="1" applyAlignment="1">
      <alignment wrapText="1"/>
    </xf>
    <xf numFmtId="166" fontId="0" fillId="0" borderId="0" xfId="1" applyNumberFormat="1" applyFont="1"/>
    <xf numFmtId="0" fontId="0" fillId="0" borderId="33" xfId="0" applyBorder="1"/>
    <xf numFmtId="0" fontId="0" fillId="0" borderId="34" xfId="0" applyBorder="1"/>
    <xf numFmtId="0" fontId="1" fillId="0" borderId="34" xfId="0" applyFont="1" applyBorder="1"/>
    <xf numFmtId="0" fontId="1" fillId="0" borderId="35" xfId="0" applyFont="1" applyBorder="1"/>
    <xf numFmtId="0" fontId="0" fillId="0" borderId="36" xfId="0" applyBorder="1"/>
    <xf numFmtId="0" fontId="0" fillId="0" borderId="37" xfId="0" applyBorder="1"/>
    <xf numFmtId="0" fontId="1" fillId="0" borderId="37" xfId="0" applyFont="1" applyBorder="1"/>
    <xf numFmtId="0" fontId="1" fillId="0" borderId="38" xfId="0" applyFont="1" applyBorder="1"/>
    <xf numFmtId="0" fontId="0" fillId="0" borderId="0" xfId="0" applyBorder="1"/>
    <xf numFmtId="166" fontId="0" fillId="0" borderId="17" xfId="1" applyNumberFormat="1" applyFont="1" applyBorder="1"/>
    <xf numFmtId="166" fontId="1" fillId="0" borderId="17" xfId="1" applyNumberFormat="1" applyFont="1" applyBorder="1"/>
    <xf numFmtId="166" fontId="0" fillId="0" borderId="13" xfId="1" applyNumberFormat="1" applyFont="1" applyBorder="1"/>
    <xf numFmtId="0" fontId="0" fillId="0" borderId="39" xfId="0" applyBorder="1"/>
    <xf numFmtId="0" fontId="0" fillId="0" borderId="30" xfId="0" applyBorder="1"/>
    <xf numFmtId="166" fontId="0" fillId="0" borderId="12" xfId="1" applyNumberFormat="1" applyFont="1" applyBorder="1"/>
    <xf numFmtId="166" fontId="0" fillId="0" borderId="32" xfId="1" applyNumberFormat="1" applyFont="1" applyBorder="1"/>
    <xf numFmtId="166" fontId="1" fillId="0" borderId="32" xfId="1" applyNumberFormat="1" applyFont="1" applyBorder="1"/>
    <xf numFmtId="0" fontId="0" fillId="0" borderId="25" xfId="0" applyBorder="1"/>
    <xf numFmtId="0" fontId="0" fillId="0" borderId="31" xfId="0" applyBorder="1"/>
    <xf numFmtId="9" fontId="0" fillId="0" borderId="0" xfId="2" applyFont="1"/>
    <xf numFmtId="168" fontId="0" fillId="0" borderId="0" xfId="2" applyNumberFormat="1" applyFont="1"/>
    <xf numFmtId="43" fontId="1" fillId="5" borderId="31" xfId="0" applyNumberFormat="1" applyFont="1" applyFill="1" applyBorder="1"/>
    <xf numFmtId="43" fontId="1" fillId="5" borderId="27" xfId="0" applyNumberFormat="1" applyFont="1" applyFill="1" applyBorder="1"/>
    <xf numFmtId="0" fontId="0" fillId="5" borderId="40" xfId="0" applyFill="1" applyBorder="1"/>
    <xf numFmtId="0" fontId="18" fillId="5" borderId="0" xfId="0" applyFont="1" applyFill="1" applyBorder="1"/>
    <xf numFmtId="0" fontId="0" fillId="5" borderId="0" xfId="0" applyFill="1" applyBorder="1"/>
    <xf numFmtId="0" fontId="0" fillId="5" borderId="41" xfId="0" applyFill="1" applyBorder="1"/>
    <xf numFmtId="0" fontId="1" fillId="5" borderId="40" xfId="0" applyFont="1" applyFill="1" applyBorder="1"/>
    <xf numFmtId="0" fontId="1" fillId="5" borderId="0" xfId="0" applyFont="1" applyFill="1" applyBorder="1" applyAlignment="1">
      <alignment horizontal="right"/>
    </xf>
    <xf numFmtId="0" fontId="1" fillId="5" borderId="41" xfId="0" applyFont="1" applyFill="1" applyBorder="1" applyAlignment="1">
      <alignment horizontal="right"/>
    </xf>
    <xf numFmtId="43" fontId="0" fillId="5" borderId="41" xfId="0" applyNumberFormat="1" applyFill="1" applyBorder="1"/>
    <xf numFmtId="43" fontId="1" fillId="5" borderId="42" xfId="0" applyNumberFormat="1" applyFont="1" applyFill="1" applyBorder="1"/>
    <xf numFmtId="0" fontId="1" fillId="5" borderId="36" xfId="0" applyFont="1" applyFill="1" applyBorder="1"/>
    <xf numFmtId="0" fontId="0" fillId="5" borderId="37" xfId="0" applyFill="1" applyBorder="1"/>
    <xf numFmtId="0" fontId="0" fillId="5" borderId="38" xfId="0" applyFill="1" applyBorder="1"/>
    <xf numFmtId="0" fontId="19" fillId="5" borderId="0" xfId="0" applyFont="1" applyFill="1"/>
    <xf numFmtId="0" fontId="19" fillId="5" borderId="9" xfId="0" applyFont="1" applyFill="1" applyBorder="1" applyAlignment="1">
      <alignment horizontal="center" vertical="center" wrapText="1"/>
    </xf>
    <xf numFmtId="166" fontId="19" fillId="5" borderId="0" xfId="1" applyNumberFormat="1" applyFont="1" applyFill="1"/>
    <xf numFmtId="166" fontId="19" fillId="5" borderId="24" xfId="1" applyNumberFormat="1" applyFont="1" applyFill="1" applyBorder="1"/>
    <xf numFmtId="0" fontId="19" fillId="5" borderId="11" xfId="0" applyFont="1" applyFill="1" applyBorder="1"/>
    <xf numFmtId="0" fontId="19" fillId="5" borderId="24" xfId="0" applyFont="1" applyFill="1" applyBorder="1"/>
    <xf numFmtId="0" fontId="19" fillId="5" borderId="0" xfId="0" applyFont="1" applyFill="1" applyBorder="1"/>
    <xf numFmtId="166" fontId="19" fillId="5" borderId="25" xfId="0" applyNumberFormat="1" applyFont="1" applyFill="1" applyBorder="1"/>
    <xf numFmtId="43" fontId="19" fillId="5" borderId="0" xfId="0" applyNumberFormat="1" applyFont="1" applyFill="1"/>
    <xf numFmtId="43" fontId="19" fillId="5" borderId="0" xfId="0" applyNumberFormat="1" applyFont="1" applyFill="1" applyBorder="1"/>
    <xf numFmtId="43" fontId="19" fillId="5" borderId="27" xfId="0" applyNumberFormat="1" applyFont="1" applyFill="1" applyBorder="1"/>
    <xf numFmtId="0" fontId="20" fillId="5" borderId="0" xfId="0" applyFont="1" applyFill="1"/>
    <xf numFmtId="166" fontId="20" fillId="5" borderId="17" xfId="1" applyNumberFormat="1" applyFont="1" applyFill="1" applyBorder="1"/>
    <xf numFmtId="166" fontId="20" fillId="5" borderId="11" xfId="1" applyNumberFormat="1" applyFont="1" applyFill="1" applyBorder="1"/>
    <xf numFmtId="166" fontId="20" fillId="5" borderId="24" xfId="1" applyNumberFormat="1" applyFont="1" applyFill="1" applyBorder="1"/>
    <xf numFmtId="0" fontId="20" fillId="5" borderId="11" xfId="0" applyFont="1" applyFill="1" applyBorder="1"/>
    <xf numFmtId="0" fontId="20" fillId="5" borderId="24" xfId="0" applyFont="1" applyFill="1" applyBorder="1"/>
    <xf numFmtId="43" fontId="20" fillId="5" borderId="0" xfId="0" applyNumberFormat="1" applyFont="1" applyFill="1"/>
    <xf numFmtId="166" fontId="20" fillId="5" borderId="29" xfId="1" applyNumberFormat="1" applyFont="1" applyFill="1" applyBorder="1"/>
    <xf numFmtId="0" fontId="8" fillId="5" borderId="10" xfId="0" applyFont="1" applyFill="1" applyBorder="1"/>
    <xf numFmtId="166" fontId="8" fillId="5" borderId="30" xfId="1" applyNumberFormat="1" applyFont="1" applyFill="1" applyBorder="1"/>
    <xf numFmtId="166" fontId="8" fillId="5" borderId="32" xfId="1" applyNumberFormat="1" applyFont="1" applyFill="1" applyBorder="1"/>
    <xf numFmtId="166" fontId="8" fillId="5" borderId="29" xfId="1" applyNumberFormat="1" applyFont="1" applyFill="1" applyBorder="1"/>
    <xf numFmtId="166" fontId="7" fillId="5" borderId="4" xfId="1" applyNumberFormat="1" applyFont="1" applyFill="1" applyBorder="1"/>
    <xf numFmtId="166" fontId="8" fillId="5" borderId="44" xfId="1" applyNumberFormat="1" applyFont="1" applyFill="1" applyBorder="1"/>
    <xf numFmtId="166" fontId="19" fillId="5" borderId="4" xfId="1" applyNumberFormat="1" applyFont="1" applyFill="1" applyBorder="1"/>
    <xf numFmtId="166" fontId="20" fillId="5" borderId="18" xfId="1" applyNumberFormat="1" applyFont="1" applyFill="1" applyBorder="1"/>
    <xf numFmtId="166" fontId="20" fillId="5" borderId="43" xfId="1" applyNumberFormat="1" applyFont="1" applyFill="1" applyBorder="1"/>
    <xf numFmtId="166" fontId="20" fillId="5" borderId="15" xfId="1" applyNumberFormat="1" applyFont="1" applyFill="1" applyBorder="1"/>
    <xf numFmtId="166" fontId="20" fillId="5" borderId="19" xfId="1" applyNumberFormat="1" applyFont="1" applyFill="1" applyBorder="1"/>
    <xf numFmtId="165" fontId="8" fillId="5" borderId="0" xfId="0" applyNumberFormat="1" applyFont="1" applyFill="1"/>
    <xf numFmtId="165" fontId="0" fillId="5" borderId="0" xfId="0" applyNumberFormat="1" applyFill="1"/>
    <xf numFmtId="0" fontId="0" fillId="2" borderId="45" xfId="0" applyFill="1" applyBorder="1"/>
    <xf numFmtId="43" fontId="8" fillId="2" borderId="46" xfId="0" applyNumberFormat="1" applyFont="1" applyFill="1" applyBorder="1"/>
    <xf numFmtId="0" fontId="8" fillId="2" borderId="46" xfId="0" applyFont="1" applyFill="1" applyBorder="1"/>
    <xf numFmtId="0" fontId="19" fillId="2" borderId="46" xfId="0" applyFont="1" applyFill="1" applyBorder="1"/>
    <xf numFmtId="166" fontId="8" fillId="2" borderId="46" xfId="1" applyNumberFormat="1" applyFont="1" applyFill="1" applyBorder="1"/>
    <xf numFmtId="166" fontId="20" fillId="2" borderId="47" xfId="0" applyNumberFormat="1" applyFont="1" applyFill="1" applyBorder="1"/>
    <xf numFmtId="0" fontId="0" fillId="2" borderId="48" xfId="0" applyFill="1" applyBorder="1"/>
    <xf numFmtId="0" fontId="8" fillId="2" borderId="0" xfId="0" applyFont="1" applyFill="1" applyBorder="1"/>
    <xf numFmtId="0" fontId="19" fillId="2" borderId="0" xfId="0" applyFont="1" applyFill="1" applyBorder="1"/>
    <xf numFmtId="166" fontId="8" fillId="2" borderId="0" xfId="1" applyNumberFormat="1" applyFont="1" applyFill="1" applyBorder="1"/>
    <xf numFmtId="166" fontId="20" fillId="2" borderId="49" xfId="0" applyNumberFormat="1" applyFont="1" applyFill="1" applyBorder="1"/>
    <xf numFmtId="0" fontId="0" fillId="2" borderId="39" xfId="0" applyFill="1" applyBorder="1"/>
    <xf numFmtId="0" fontId="8" fillId="2" borderId="25" xfId="0" applyFont="1" applyFill="1" applyBorder="1"/>
    <xf numFmtId="0" fontId="19" fillId="2" borderId="25" xfId="0" applyFont="1" applyFill="1" applyBorder="1"/>
    <xf numFmtId="166" fontId="20" fillId="2" borderId="12" xfId="0" applyNumberFormat="1" applyFont="1" applyFill="1" applyBorder="1"/>
    <xf numFmtId="169" fontId="8" fillId="5" borderId="0" xfId="0" applyNumberFormat="1" applyFont="1" applyFill="1"/>
    <xf numFmtId="169" fontId="19" fillId="5" borderId="0" xfId="0" applyNumberFormat="1" applyFont="1" applyFill="1"/>
    <xf numFmtId="169" fontId="20" fillId="5" borderId="0" xfId="0" applyNumberFormat="1" applyFont="1" applyFill="1"/>
    <xf numFmtId="0" fontId="17" fillId="5" borderId="40" xfId="0" applyFont="1" applyFill="1" applyBorder="1" applyAlignment="1">
      <alignment horizontal="center"/>
    </xf>
    <xf numFmtId="0" fontId="17" fillId="5" borderId="0" xfId="0" applyFont="1" applyFill="1" applyBorder="1" applyAlignment="1">
      <alignment horizontal="center"/>
    </xf>
    <xf numFmtId="0" fontId="17" fillId="5" borderId="41" xfId="0" applyFont="1" applyFill="1" applyBorder="1" applyAlignment="1">
      <alignment horizontal="center"/>
    </xf>
    <xf numFmtId="166" fontId="19" fillId="5" borderId="0" xfId="0" applyNumberFormat="1" applyFont="1" applyFill="1"/>
    <xf numFmtId="165" fontId="19" fillId="5" borderId="0" xfId="0" applyNumberFormat="1" applyFont="1" applyFill="1"/>
    <xf numFmtId="43" fontId="0" fillId="5" borderId="0" xfId="1" applyFont="1" applyFill="1" applyBorder="1"/>
    <xf numFmtId="43" fontId="1" fillId="5" borderId="27" xfId="1" applyFont="1" applyFill="1" applyBorder="1"/>
    <xf numFmtId="0" fontId="1" fillId="5" borderId="50" xfId="0" applyFont="1" applyFill="1" applyBorder="1" applyAlignment="1">
      <alignment horizontal="right"/>
    </xf>
    <xf numFmtId="43" fontId="8" fillId="5" borderId="0" xfId="1" applyNumberFormat="1" applyFont="1" applyFill="1" applyBorder="1"/>
    <xf numFmtId="166" fontId="0" fillId="0" borderId="17" xfId="4" applyNumberFormat="1" applyFont="1" applyBorder="1"/>
    <xf numFmtId="166" fontId="8" fillId="0" borderId="17" xfId="4" applyNumberFormat="1" applyFont="1" applyBorder="1"/>
    <xf numFmtId="0" fontId="0" fillId="0" borderId="0" xfId="0" applyAlignment="1"/>
    <xf numFmtId="0" fontId="6" fillId="0" borderId="0" xfId="0" applyFont="1" applyAlignment="1">
      <alignment horizontal="center" vertical="center" textRotation="90" wrapText="1"/>
    </xf>
    <xf numFmtId="166" fontId="7" fillId="0" borderId="51" xfId="4" applyNumberFormat="1" applyFont="1" applyBorder="1"/>
    <xf numFmtId="0" fontId="22" fillId="0" borderId="0" xfId="0" applyFont="1" applyAlignment="1">
      <alignment horizontal="center"/>
    </xf>
    <xf numFmtId="0" fontId="22" fillId="0" borderId="0" xfId="0" applyFont="1"/>
    <xf numFmtId="166" fontId="7" fillId="0" borderId="0" xfId="4" applyNumberFormat="1" applyFont="1" applyBorder="1"/>
    <xf numFmtId="0" fontId="6" fillId="0" borderId="0" xfId="0" applyFont="1"/>
    <xf numFmtId="0" fontId="4" fillId="0" borderId="0" xfId="0" applyFont="1"/>
    <xf numFmtId="0" fontId="0" fillId="0" borderId="0" xfId="0" applyFont="1" applyAlignment="1">
      <alignment vertical="center"/>
    </xf>
    <xf numFmtId="166" fontId="1" fillId="0" borderId="27" xfId="1" applyNumberFormat="1" applyFont="1" applyBorder="1"/>
    <xf numFmtId="166" fontId="1" fillId="0" borderId="0" xfId="0" applyNumberFormat="1" applyFont="1" applyAlignment="1">
      <alignment horizontal="left"/>
    </xf>
    <xf numFmtId="166" fontId="24" fillId="0" borderId="27" xfId="4" applyNumberFormat="1" applyFont="1" applyBorder="1"/>
    <xf numFmtId="166" fontId="0" fillId="5" borderId="0" xfId="1" applyNumberFormat="1" applyFont="1" applyFill="1"/>
    <xf numFmtId="166" fontId="8" fillId="5" borderId="0" xfId="1" applyNumberFormat="1" applyFont="1" applyFill="1"/>
    <xf numFmtId="166" fontId="19" fillId="5" borderId="0" xfId="0" applyNumberFormat="1" applyFont="1" applyFill="1" applyBorder="1"/>
    <xf numFmtId="166" fontId="8" fillId="5" borderId="52" xfId="1" applyNumberFormat="1" applyFont="1" applyFill="1" applyBorder="1"/>
    <xf numFmtId="166" fontId="12" fillId="5" borderId="30" xfId="1" applyNumberFormat="1" applyFont="1" applyFill="1" applyBorder="1"/>
    <xf numFmtId="0" fontId="8" fillId="5" borderId="52" xfId="0" applyFont="1" applyFill="1" applyBorder="1"/>
    <xf numFmtId="0" fontId="8" fillId="5" borderId="20" xfId="0" applyFont="1" applyFill="1" applyBorder="1"/>
    <xf numFmtId="166" fontId="19" fillId="5" borderId="0" xfId="1" applyNumberFormat="1" applyFont="1" applyFill="1" applyBorder="1"/>
    <xf numFmtId="0" fontId="19" fillId="5" borderId="9" xfId="0" applyFont="1" applyFill="1" applyBorder="1" applyAlignment="1">
      <alignment horizontal="left" vertical="center" wrapText="1"/>
    </xf>
    <xf numFmtId="43" fontId="0" fillId="5" borderId="0" xfId="1" applyFont="1" applyFill="1"/>
    <xf numFmtId="165" fontId="1" fillId="0" borderId="0" xfId="0" applyNumberFormat="1" applyFont="1"/>
    <xf numFmtId="0" fontId="0" fillId="0" borderId="0" xfId="0" applyFill="1" applyAlignment="1">
      <alignment horizontal="left"/>
    </xf>
    <xf numFmtId="167" fontId="12" fillId="0" borderId="0" xfId="3" applyNumberFormat="1" applyFont="1" applyFill="1"/>
    <xf numFmtId="167" fontId="24" fillId="0" borderId="0" xfId="3" applyNumberFormat="1" applyFont="1" applyFill="1"/>
    <xf numFmtId="165" fontId="0" fillId="0" borderId="0" xfId="0" applyNumberFormat="1"/>
    <xf numFmtId="166" fontId="0" fillId="5" borderId="11" xfId="0" applyNumberFormat="1" applyFill="1" applyBorder="1" applyProtection="1">
      <protection locked="0"/>
    </xf>
    <xf numFmtId="166" fontId="0" fillId="5" borderId="11" xfId="1" applyNumberFormat="1" applyFont="1" applyFill="1" applyBorder="1" applyProtection="1">
      <protection locked="0"/>
    </xf>
    <xf numFmtId="166" fontId="8" fillId="5" borderId="17" xfId="1" applyNumberFormat="1" applyFont="1" applyFill="1" applyBorder="1" applyProtection="1">
      <protection locked="0"/>
    </xf>
    <xf numFmtId="166" fontId="0" fillId="5" borderId="17" xfId="0" applyNumberFormat="1" applyFill="1" applyBorder="1" applyProtection="1">
      <protection locked="0"/>
    </xf>
    <xf numFmtId="166" fontId="0" fillId="5" borderId="17" xfId="1" applyNumberFormat="1" applyFont="1" applyFill="1" applyBorder="1" applyProtection="1">
      <protection locked="0"/>
    </xf>
    <xf numFmtId="166" fontId="0" fillId="5" borderId="24" xfId="1" applyNumberFormat="1" applyFont="1" applyFill="1" applyBorder="1" applyProtection="1">
      <protection locked="0"/>
    </xf>
    <xf numFmtId="0" fontId="0" fillId="5" borderId="11" xfId="0" applyFill="1" applyBorder="1" applyProtection="1">
      <protection locked="0"/>
    </xf>
    <xf numFmtId="0" fontId="0" fillId="5" borderId="17" xfId="0" applyFill="1" applyBorder="1" applyProtection="1">
      <protection locked="0"/>
    </xf>
    <xf numFmtId="0" fontId="0" fillId="5" borderId="24" xfId="0" applyFill="1" applyBorder="1" applyProtection="1">
      <protection locked="0"/>
    </xf>
    <xf numFmtId="43" fontId="19" fillId="5" borderId="27" xfId="0" applyNumberFormat="1" applyFont="1" applyFill="1" applyBorder="1" applyProtection="1">
      <protection locked="0"/>
    </xf>
    <xf numFmtId="43" fontId="21" fillId="5" borderId="27" xfId="0" applyNumberFormat="1" applyFont="1" applyFill="1" applyBorder="1" applyProtection="1">
      <protection locked="0"/>
    </xf>
    <xf numFmtId="0" fontId="1" fillId="5" borderId="0" xfId="0" applyFont="1" applyFill="1" applyProtection="1"/>
    <xf numFmtId="0" fontId="8" fillId="5" borderId="0" xfId="0" applyFont="1" applyFill="1" applyProtection="1"/>
    <xf numFmtId="43" fontId="8" fillId="5" borderId="0" xfId="1" applyFont="1" applyFill="1" applyProtection="1"/>
    <xf numFmtId="0" fontId="19" fillId="5" borderId="0" xfId="0" applyFont="1" applyFill="1" applyProtection="1"/>
    <xf numFmtId="0" fontId="21" fillId="5" borderId="0" xfId="0" applyFont="1" applyFill="1" applyProtection="1"/>
    <xf numFmtId="0" fontId="0" fillId="5" borderId="0" xfId="0" applyFill="1" applyProtection="1"/>
    <xf numFmtId="166" fontId="0" fillId="5" borderId="0" xfId="1" applyNumberFormat="1" applyFont="1" applyFill="1" applyProtection="1"/>
    <xf numFmtId="0" fontId="19" fillId="5" borderId="9" xfId="0" applyFont="1" applyFill="1" applyBorder="1" applyAlignment="1" applyProtection="1">
      <alignment horizontal="left" vertical="center" wrapText="1"/>
    </xf>
    <xf numFmtId="0" fontId="7" fillId="5" borderId="9" xfId="0" applyFont="1" applyFill="1" applyBorder="1" applyAlignment="1" applyProtection="1">
      <alignment horizontal="center" wrapText="1"/>
    </xf>
    <xf numFmtId="43" fontId="7" fillId="5" borderId="9" xfId="1" applyFont="1" applyFill="1" applyBorder="1" applyAlignment="1" applyProtection="1">
      <alignment horizontal="center" vertical="center" wrapText="1"/>
    </xf>
    <xf numFmtId="0" fontId="7" fillId="5" borderId="9" xfId="0" applyFont="1" applyFill="1" applyBorder="1" applyAlignment="1" applyProtection="1">
      <alignment horizontal="center" vertical="center" wrapText="1"/>
    </xf>
    <xf numFmtId="0" fontId="19" fillId="5" borderId="9" xfId="0" applyFont="1" applyFill="1" applyBorder="1" applyAlignment="1" applyProtection="1">
      <alignment horizontal="center" vertical="center" wrapText="1"/>
    </xf>
    <xf numFmtId="0" fontId="21" fillId="5" borderId="9" xfId="0" applyFont="1" applyFill="1" applyBorder="1" applyAlignment="1" applyProtection="1">
      <alignment horizontal="center" vertical="center" wrapText="1"/>
    </xf>
    <xf numFmtId="0" fontId="1" fillId="5" borderId="0" xfId="0" applyFont="1" applyFill="1" applyBorder="1" applyProtection="1"/>
    <xf numFmtId="0" fontId="0" fillId="5" borderId="10" xfId="0" applyFont="1" applyFill="1" applyBorder="1" applyProtection="1"/>
    <xf numFmtId="166" fontId="8" fillId="5" borderId="8" xfId="1" applyNumberFormat="1" applyFont="1" applyFill="1" applyBorder="1" applyProtection="1"/>
    <xf numFmtId="166" fontId="8" fillId="2" borderId="11" xfId="1" applyNumberFormat="1" applyFont="1" applyFill="1" applyBorder="1" applyProtection="1"/>
    <xf numFmtId="43" fontId="8" fillId="5" borderId="14" xfId="1" applyFont="1" applyFill="1" applyBorder="1" applyProtection="1"/>
    <xf numFmtId="166" fontId="8" fillId="0" borderId="14" xfId="1" applyNumberFormat="1" applyFont="1" applyFill="1" applyBorder="1" applyProtection="1"/>
    <xf numFmtId="166" fontId="8" fillId="5" borderId="14" xfId="1" applyNumberFormat="1" applyFont="1" applyFill="1" applyBorder="1" applyProtection="1"/>
    <xf numFmtId="166" fontId="19" fillId="5" borderId="14" xfId="1" applyNumberFormat="1" applyFont="1" applyFill="1" applyBorder="1" applyProtection="1"/>
    <xf numFmtId="166" fontId="21" fillId="5" borderId="14" xfId="1" applyNumberFormat="1" applyFont="1" applyFill="1" applyBorder="1" applyProtection="1"/>
    <xf numFmtId="166" fontId="8" fillId="5" borderId="52" xfId="1" applyNumberFormat="1" applyFont="1" applyFill="1" applyBorder="1" applyProtection="1"/>
    <xf numFmtId="166" fontId="0" fillId="5" borderId="11" xfId="0" applyNumberFormat="1" applyFill="1" applyBorder="1" applyProtection="1"/>
    <xf numFmtId="166" fontId="0" fillId="5" borderId="11" xfId="1" applyNumberFormat="1" applyFont="1" applyFill="1" applyBorder="1" applyProtection="1"/>
    <xf numFmtId="0" fontId="0" fillId="5" borderId="2" xfId="0" applyFill="1" applyBorder="1" applyProtection="1"/>
    <xf numFmtId="166" fontId="8" fillId="5" borderId="16" xfId="1" applyNumberFormat="1" applyFont="1" applyFill="1" applyBorder="1" applyProtection="1"/>
    <xf numFmtId="166" fontId="8" fillId="2" borderId="12" xfId="1" applyNumberFormat="1" applyFont="1" applyFill="1" applyBorder="1" applyProtection="1"/>
    <xf numFmtId="43" fontId="8" fillId="5" borderId="17" xfId="1" applyFont="1" applyFill="1" applyBorder="1" applyProtection="1"/>
    <xf numFmtId="166" fontId="8" fillId="0" borderId="17" xfId="1" applyNumberFormat="1" applyFont="1" applyFill="1" applyBorder="1" applyProtection="1"/>
    <xf numFmtId="166" fontId="8" fillId="5" borderId="17" xfId="1" applyNumberFormat="1" applyFont="1" applyFill="1" applyBorder="1" applyProtection="1"/>
    <xf numFmtId="166" fontId="19" fillId="5" borderId="17" xfId="1" applyNumberFormat="1" applyFont="1" applyFill="1" applyBorder="1" applyProtection="1"/>
    <xf numFmtId="166" fontId="21" fillId="5" borderId="17" xfId="1" applyNumberFormat="1" applyFont="1" applyFill="1" applyBorder="1" applyProtection="1"/>
    <xf numFmtId="166" fontId="8" fillId="5" borderId="30" xfId="1" applyNumberFormat="1" applyFont="1" applyFill="1" applyBorder="1" applyProtection="1"/>
    <xf numFmtId="166" fontId="0" fillId="5" borderId="17" xfId="0" applyNumberFormat="1" applyFill="1" applyBorder="1" applyProtection="1"/>
    <xf numFmtId="166" fontId="0" fillId="5" borderId="17" xfId="1" applyNumberFormat="1" applyFont="1" applyFill="1" applyBorder="1" applyProtection="1"/>
    <xf numFmtId="43" fontId="8" fillId="5" borderId="12" xfId="1" applyFont="1" applyFill="1" applyBorder="1" applyProtection="1"/>
    <xf numFmtId="166" fontId="8" fillId="0" borderId="13" xfId="1" applyNumberFormat="1" applyFont="1" applyFill="1" applyBorder="1" applyProtection="1"/>
    <xf numFmtId="166" fontId="8" fillId="5" borderId="13" xfId="1" applyNumberFormat="1" applyFont="1" applyFill="1" applyBorder="1" applyProtection="1"/>
    <xf numFmtId="0" fontId="0" fillId="5" borderId="3" xfId="0" applyFill="1" applyBorder="1" applyProtection="1"/>
    <xf numFmtId="166" fontId="8" fillId="5" borderId="20" xfId="1" applyNumberFormat="1" applyFont="1" applyFill="1" applyBorder="1" applyProtection="1"/>
    <xf numFmtId="166" fontId="8" fillId="2" borderId="24" xfId="1" applyNumberFormat="1" applyFont="1" applyFill="1" applyBorder="1" applyProtection="1"/>
    <xf numFmtId="43" fontId="8" fillId="5" borderId="20" xfId="1" applyFont="1" applyFill="1" applyBorder="1" applyProtection="1"/>
    <xf numFmtId="166" fontId="8" fillId="0" borderId="20" xfId="1" applyNumberFormat="1" applyFont="1" applyFill="1" applyBorder="1" applyProtection="1"/>
    <xf numFmtId="166" fontId="19" fillId="5" borderId="24" xfId="1" applyNumberFormat="1" applyFont="1" applyFill="1" applyBorder="1" applyProtection="1"/>
    <xf numFmtId="166" fontId="21" fillId="5" borderId="24" xfId="1" applyNumberFormat="1" applyFont="1" applyFill="1" applyBorder="1" applyProtection="1"/>
    <xf numFmtId="166" fontId="0" fillId="5" borderId="24" xfId="0" applyNumberFormat="1" applyFill="1" applyBorder="1" applyProtection="1"/>
    <xf numFmtId="166" fontId="0" fillId="5" borderId="24" xfId="1" applyNumberFormat="1" applyFont="1" applyFill="1" applyBorder="1" applyProtection="1"/>
    <xf numFmtId="0" fontId="1" fillId="5" borderId="4" xfId="0" applyFont="1" applyFill="1" applyBorder="1" applyProtection="1"/>
    <xf numFmtId="166" fontId="7" fillId="5" borderId="0" xfId="1" applyNumberFormat="1" applyFont="1" applyFill="1" applyProtection="1"/>
    <xf numFmtId="43" fontId="7" fillId="5" borderId="0" xfId="1" applyFont="1" applyFill="1" applyProtection="1"/>
    <xf numFmtId="166" fontId="7" fillId="0" borderId="0" xfId="1" applyNumberFormat="1" applyFont="1" applyFill="1" applyProtection="1"/>
    <xf numFmtId="166" fontId="19" fillId="5" borderId="0" xfId="1" applyNumberFormat="1" applyFont="1" applyFill="1" applyProtection="1"/>
    <xf numFmtId="0" fontId="0" fillId="5" borderId="8" xfId="0" applyFill="1" applyBorder="1" applyProtection="1"/>
    <xf numFmtId="166" fontId="8" fillId="5" borderId="22" xfId="1" applyNumberFormat="1" applyFont="1" applyFill="1" applyBorder="1" applyProtection="1"/>
    <xf numFmtId="43" fontId="8" fillId="5" borderId="11" xfId="1" applyFont="1" applyFill="1" applyBorder="1" applyProtection="1"/>
    <xf numFmtId="166" fontId="8" fillId="5" borderId="11" xfId="1" applyNumberFormat="1" applyFont="1" applyFill="1" applyBorder="1" applyProtection="1"/>
    <xf numFmtId="166" fontId="21" fillId="5" borderId="11" xfId="1" applyNumberFormat="1" applyFont="1" applyFill="1" applyBorder="1" applyProtection="1"/>
    <xf numFmtId="166" fontId="0" fillId="5" borderId="22" xfId="0" applyNumberFormat="1" applyFill="1" applyBorder="1" applyProtection="1"/>
    <xf numFmtId="0" fontId="0" fillId="5" borderId="6" xfId="0" applyFill="1" applyBorder="1" applyProtection="1"/>
    <xf numFmtId="166" fontId="8" fillId="2" borderId="17" xfId="1" applyNumberFormat="1" applyFont="1" applyFill="1" applyBorder="1" applyProtection="1"/>
    <xf numFmtId="166" fontId="0" fillId="5" borderId="16" xfId="0" applyNumberFormat="1" applyFill="1" applyBorder="1" applyProtection="1"/>
    <xf numFmtId="0" fontId="0" fillId="5" borderId="21" xfId="0" applyFill="1" applyBorder="1" applyProtection="1"/>
    <xf numFmtId="166" fontId="8" fillId="5" borderId="21" xfId="1" applyNumberFormat="1" applyFont="1" applyFill="1" applyBorder="1" applyProtection="1"/>
    <xf numFmtId="43" fontId="8" fillId="5" borderId="24" xfId="1" applyFont="1" applyFill="1" applyBorder="1" applyProtection="1"/>
    <xf numFmtId="166" fontId="8" fillId="5" borderId="24" xfId="1" applyNumberFormat="1" applyFont="1" applyFill="1" applyBorder="1" applyProtection="1"/>
    <xf numFmtId="166" fontId="0" fillId="5" borderId="23" xfId="0" applyNumberFormat="1" applyFill="1" applyBorder="1" applyProtection="1"/>
    <xf numFmtId="166" fontId="21" fillId="5" borderId="0" xfId="1" applyNumberFormat="1" applyFont="1" applyFill="1" applyProtection="1"/>
    <xf numFmtId="0" fontId="0" fillId="5" borderId="1" xfId="0" applyFill="1" applyBorder="1" applyProtection="1"/>
    <xf numFmtId="0" fontId="0" fillId="5" borderId="5" xfId="0" applyFill="1" applyBorder="1" applyProtection="1"/>
    <xf numFmtId="0" fontId="8" fillId="5" borderId="22" xfId="0" applyFont="1" applyFill="1" applyBorder="1" applyProtection="1"/>
    <xf numFmtId="0" fontId="8" fillId="5" borderId="11" xfId="0" applyFont="1" applyFill="1" applyBorder="1" applyProtection="1"/>
    <xf numFmtId="0" fontId="19" fillId="5" borderId="11" xfId="0" applyFont="1" applyFill="1" applyBorder="1" applyProtection="1"/>
    <xf numFmtId="0" fontId="21" fillId="5" borderId="11" xfId="0" applyFont="1" applyFill="1" applyBorder="1" applyProtection="1"/>
    <xf numFmtId="0" fontId="8" fillId="5" borderId="52" xfId="0" applyFont="1" applyFill="1" applyBorder="1" applyProtection="1"/>
    <xf numFmtId="0" fontId="0" fillId="5" borderId="11" xfId="0" applyFill="1" applyBorder="1" applyProtection="1"/>
    <xf numFmtId="0" fontId="8" fillId="5" borderId="23" xfId="0" applyFont="1" applyFill="1" applyBorder="1" applyProtection="1"/>
    <xf numFmtId="0" fontId="8" fillId="2" borderId="24" xfId="0" applyFont="1" applyFill="1" applyBorder="1" applyProtection="1"/>
    <xf numFmtId="0" fontId="8" fillId="5" borderId="24" xfId="0" applyFont="1" applyFill="1" applyBorder="1" applyProtection="1"/>
    <xf numFmtId="0" fontId="19" fillId="5" borderId="24" xfId="0" applyFont="1" applyFill="1" applyBorder="1" applyProtection="1"/>
    <xf numFmtId="0" fontId="21" fillId="5" borderId="24" xfId="0" applyFont="1" applyFill="1" applyBorder="1" applyProtection="1"/>
    <xf numFmtId="0" fontId="8" fillId="5" borderId="20" xfId="0" applyFont="1" applyFill="1" applyBorder="1" applyProtection="1"/>
    <xf numFmtId="0" fontId="0" fillId="5" borderId="24" xfId="0" applyFill="1" applyBorder="1" applyProtection="1"/>
    <xf numFmtId="0" fontId="7" fillId="5" borderId="0" xfId="0" applyFont="1" applyFill="1" applyBorder="1" applyProtection="1"/>
    <xf numFmtId="43" fontId="7" fillId="5" borderId="0" xfId="1" applyFont="1" applyFill="1" applyBorder="1" applyProtection="1"/>
    <xf numFmtId="0" fontId="19" fillId="5" borderId="0" xfId="0" applyFont="1" applyFill="1" applyBorder="1" applyProtection="1"/>
    <xf numFmtId="166" fontId="19" fillId="5" borderId="11" xfId="1" applyNumberFormat="1" applyFont="1" applyFill="1" applyBorder="1" applyProtection="1"/>
    <xf numFmtId="0" fontId="0" fillId="5" borderId="7" xfId="0" applyFill="1" applyBorder="1" applyProtection="1"/>
    <xf numFmtId="0" fontId="3" fillId="5" borderId="0" xfId="0" applyFont="1" applyFill="1" applyProtection="1"/>
    <xf numFmtId="166" fontId="7" fillId="5" borderId="25" xfId="0" applyNumberFormat="1" applyFont="1" applyFill="1" applyBorder="1" applyProtection="1"/>
    <xf numFmtId="43" fontId="7" fillId="5" borderId="25" xfId="1" applyFont="1" applyFill="1" applyBorder="1" applyProtection="1"/>
    <xf numFmtId="166" fontId="19" fillId="5" borderId="25" xfId="0" applyNumberFormat="1" applyFont="1" applyFill="1" applyBorder="1" applyProtection="1"/>
    <xf numFmtId="166" fontId="21" fillId="5" borderId="25" xfId="0" applyNumberFormat="1" applyFont="1" applyFill="1" applyBorder="1" applyProtection="1"/>
    <xf numFmtId="43" fontId="8" fillId="5" borderId="0" xfId="0" applyNumberFormat="1" applyFont="1" applyFill="1" applyProtection="1"/>
    <xf numFmtId="43" fontId="19" fillId="5" borderId="0" xfId="0" applyNumberFormat="1" applyFont="1" applyFill="1" applyProtection="1"/>
    <xf numFmtId="43" fontId="21" fillId="5" borderId="0" xfId="0" applyNumberFormat="1" applyFont="1" applyFill="1" applyProtection="1"/>
    <xf numFmtId="43" fontId="8" fillId="5" borderId="22" xfId="0" applyNumberFormat="1" applyFont="1" applyFill="1" applyBorder="1" applyProtection="1"/>
    <xf numFmtId="43" fontId="8" fillId="2" borderId="11" xfId="0" applyNumberFormat="1" applyFont="1" applyFill="1" applyBorder="1" applyProtection="1"/>
    <xf numFmtId="43" fontId="8" fillId="5" borderId="11" xfId="0" applyNumberFormat="1" applyFont="1" applyFill="1" applyBorder="1" applyProtection="1"/>
    <xf numFmtId="43" fontId="19" fillId="5" borderId="11" xfId="0" applyNumberFormat="1" applyFont="1" applyFill="1" applyBorder="1" applyProtection="1"/>
    <xf numFmtId="43" fontId="21" fillId="5" borderId="11" xfId="0" applyNumberFormat="1" applyFont="1" applyFill="1" applyBorder="1" applyProtection="1"/>
    <xf numFmtId="43" fontId="8" fillId="5" borderId="52" xfId="0" applyNumberFormat="1" applyFont="1" applyFill="1" applyBorder="1" applyProtection="1"/>
    <xf numFmtId="43" fontId="0" fillId="5" borderId="11" xfId="0" applyNumberFormat="1" applyFill="1" applyBorder="1" applyProtection="1"/>
    <xf numFmtId="43" fontId="8" fillId="5" borderId="16" xfId="0" applyNumberFormat="1" applyFont="1" applyFill="1" applyBorder="1" applyProtection="1"/>
    <xf numFmtId="43" fontId="8" fillId="2" borderId="17" xfId="0" applyNumberFormat="1" applyFont="1" applyFill="1" applyBorder="1" applyProtection="1"/>
    <xf numFmtId="43" fontId="8" fillId="5" borderId="17" xfId="0" applyNumberFormat="1" applyFont="1" applyFill="1" applyBorder="1" applyProtection="1"/>
    <xf numFmtId="43" fontId="19" fillId="5" borderId="17" xfId="0" applyNumberFormat="1" applyFont="1" applyFill="1" applyBorder="1" applyProtection="1"/>
    <xf numFmtId="43" fontId="21" fillId="5" borderId="17" xfId="0" applyNumberFormat="1" applyFont="1" applyFill="1" applyBorder="1" applyProtection="1"/>
    <xf numFmtId="43" fontId="8" fillId="5" borderId="30" xfId="0" applyNumberFormat="1" applyFont="1" applyFill="1" applyBorder="1" applyProtection="1"/>
    <xf numFmtId="43" fontId="0" fillId="5" borderId="17" xfId="0" applyNumberFormat="1" applyFill="1" applyBorder="1" applyProtection="1"/>
    <xf numFmtId="43" fontId="8" fillId="5" borderId="28" xfId="0" applyNumberFormat="1" applyFont="1" applyFill="1" applyBorder="1" applyProtection="1"/>
    <xf numFmtId="43" fontId="8" fillId="2" borderId="24" xfId="0" applyNumberFormat="1" applyFont="1" applyFill="1" applyBorder="1" applyProtection="1"/>
    <xf numFmtId="43" fontId="8" fillId="5" borderId="24" xfId="0" applyNumberFormat="1" applyFont="1" applyFill="1" applyBorder="1" applyProtection="1"/>
    <xf numFmtId="43" fontId="19" fillId="5" borderId="24" xfId="0" applyNumberFormat="1" applyFont="1" applyFill="1" applyBorder="1" applyProtection="1"/>
    <xf numFmtId="43" fontId="21" fillId="5" borderId="24" xfId="0" applyNumberFormat="1" applyFont="1" applyFill="1" applyBorder="1" applyProtection="1"/>
    <xf numFmtId="43" fontId="8" fillId="5" borderId="20" xfId="0" applyNumberFormat="1" applyFont="1" applyFill="1" applyBorder="1" applyProtection="1"/>
    <xf numFmtId="43" fontId="0" fillId="5" borderId="24" xfId="0" applyNumberFormat="1" applyFill="1" applyBorder="1" applyProtection="1"/>
    <xf numFmtId="43" fontId="7" fillId="5" borderId="0" xfId="0" applyNumberFormat="1" applyFont="1" applyFill="1" applyBorder="1" applyProtection="1"/>
    <xf numFmtId="43" fontId="8" fillId="5" borderId="0" xfId="0" applyNumberFormat="1" applyFont="1" applyFill="1" applyBorder="1" applyProtection="1"/>
    <xf numFmtId="43" fontId="21" fillId="5" borderId="0" xfId="0" applyNumberFormat="1" applyFont="1" applyFill="1" applyBorder="1" applyProtection="1"/>
    <xf numFmtId="43" fontId="7" fillId="5" borderId="27" xfId="0" applyNumberFormat="1" applyFont="1" applyFill="1" applyBorder="1" applyProtection="1"/>
    <xf numFmtId="43" fontId="7" fillId="5" borderId="27" xfId="1" applyFont="1" applyFill="1" applyBorder="1" applyProtection="1"/>
    <xf numFmtId="43" fontId="19" fillId="5" borderId="27" xfId="0" applyNumberFormat="1" applyFont="1" applyFill="1" applyBorder="1" applyProtection="1"/>
    <xf numFmtId="43" fontId="21" fillId="5" borderId="27" xfId="0" applyNumberFormat="1" applyFont="1" applyFill="1" applyBorder="1" applyProtection="1"/>
    <xf numFmtId="166" fontId="0" fillId="5" borderId="15" xfId="1" applyNumberFormat="1" applyFont="1" applyFill="1" applyBorder="1" applyProtection="1"/>
    <xf numFmtId="166" fontId="0" fillId="5" borderId="18" xfId="1" applyNumberFormat="1" applyFont="1" applyFill="1" applyBorder="1" applyProtection="1"/>
    <xf numFmtId="166" fontId="0" fillId="5" borderId="19" xfId="1" applyNumberFormat="1" applyFont="1" applyFill="1" applyBorder="1" applyProtection="1"/>
    <xf numFmtId="0" fontId="0" fillId="5" borderId="15" xfId="0" applyFill="1" applyBorder="1" applyProtection="1"/>
    <xf numFmtId="0" fontId="0" fillId="5" borderId="17" xfId="0" applyFill="1" applyBorder="1" applyProtection="1"/>
    <xf numFmtId="0" fontId="0" fillId="5" borderId="18" xfId="0" applyFill="1" applyBorder="1" applyProtection="1"/>
    <xf numFmtId="0" fontId="0" fillId="5" borderId="19" xfId="0" applyFill="1" applyBorder="1" applyProtection="1"/>
    <xf numFmtId="43" fontId="0" fillId="5" borderId="11" xfId="1" applyFont="1" applyFill="1" applyBorder="1" applyProtection="1"/>
    <xf numFmtId="43" fontId="0" fillId="5" borderId="15" xfId="1" applyFont="1" applyFill="1" applyBorder="1" applyProtection="1"/>
    <xf numFmtId="43" fontId="0" fillId="5" borderId="17" xfId="1" applyFont="1" applyFill="1" applyBorder="1" applyProtection="1"/>
    <xf numFmtId="43" fontId="0" fillId="5" borderId="18" xfId="1" applyFont="1" applyFill="1" applyBorder="1" applyProtection="1"/>
    <xf numFmtId="43" fontId="0" fillId="5" borderId="24" xfId="1" applyFont="1" applyFill="1" applyBorder="1" applyProtection="1"/>
    <xf numFmtId="43" fontId="0" fillId="5" borderId="19" xfId="1" applyFont="1" applyFill="1" applyBorder="1" applyProtection="1"/>
    <xf numFmtId="169" fontId="0" fillId="5" borderId="17" xfId="1" applyNumberFormat="1" applyFont="1" applyFill="1" applyBorder="1" applyProtection="1">
      <protection locked="0"/>
    </xf>
    <xf numFmtId="0" fontId="1" fillId="5" borderId="9" xfId="0" applyFont="1" applyFill="1" applyBorder="1" applyAlignment="1" applyProtection="1">
      <alignment horizontal="center" wrapText="1"/>
    </xf>
    <xf numFmtId="0" fontId="1" fillId="5" borderId="9" xfId="0" applyFont="1" applyFill="1" applyBorder="1" applyAlignment="1" applyProtection="1">
      <alignment horizontal="center" vertical="center" wrapText="1"/>
    </xf>
    <xf numFmtId="166" fontId="0" fillId="5" borderId="8" xfId="1" applyNumberFormat="1" applyFont="1" applyFill="1" applyBorder="1" applyProtection="1"/>
    <xf numFmtId="166" fontId="0" fillId="2" borderId="11" xfId="1" applyNumberFormat="1" applyFont="1" applyFill="1" applyBorder="1" applyProtection="1"/>
    <xf numFmtId="166" fontId="0" fillId="5" borderId="14" xfId="1" applyNumberFormat="1" applyFont="1" applyFill="1" applyBorder="1" applyProtection="1"/>
    <xf numFmtId="166" fontId="0" fillId="5" borderId="52" xfId="1" applyNumberFormat="1" applyFont="1" applyFill="1" applyBorder="1" applyProtection="1"/>
    <xf numFmtId="166" fontId="0" fillId="5" borderId="16" xfId="1" applyNumberFormat="1" applyFont="1" applyFill="1" applyBorder="1" applyProtection="1"/>
    <xf numFmtId="166" fontId="0" fillId="2" borderId="12" xfId="1" applyNumberFormat="1" applyFont="1" applyFill="1" applyBorder="1" applyProtection="1"/>
    <xf numFmtId="166" fontId="0" fillId="5" borderId="30" xfId="1" applyNumberFormat="1" applyFont="1" applyFill="1" applyBorder="1" applyProtection="1"/>
    <xf numFmtId="166" fontId="0" fillId="5" borderId="12" xfId="1" applyNumberFormat="1" applyFont="1" applyFill="1" applyBorder="1" applyProtection="1"/>
    <xf numFmtId="166" fontId="0" fillId="5" borderId="13" xfId="1" applyNumberFormat="1" applyFont="1" applyFill="1" applyBorder="1" applyProtection="1"/>
    <xf numFmtId="166" fontId="0" fillId="5" borderId="23" xfId="1" applyNumberFormat="1" applyFont="1" applyFill="1" applyBorder="1" applyProtection="1"/>
    <xf numFmtId="166" fontId="0" fillId="2" borderId="24" xfId="1" applyNumberFormat="1" applyFont="1" applyFill="1" applyBorder="1" applyProtection="1"/>
    <xf numFmtId="166" fontId="0" fillId="5" borderId="20" xfId="1" applyNumberFormat="1" applyFont="1" applyFill="1" applyBorder="1" applyProtection="1"/>
    <xf numFmtId="166" fontId="1" fillId="5" borderId="0" xfId="1" applyNumberFormat="1" applyFont="1" applyFill="1" applyProtection="1"/>
    <xf numFmtId="166" fontId="0" fillId="5" borderId="22" xfId="1" applyNumberFormat="1" applyFont="1" applyFill="1" applyBorder="1" applyProtection="1"/>
    <xf numFmtId="166" fontId="0" fillId="2" borderId="17" xfId="1" applyNumberFormat="1" applyFont="1" applyFill="1" applyBorder="1" applyProtection="1"/>
    <xf numFmtId="166" fontId="0" fillId="5" borderId="21" xfId="1" applyNumberFormat="1" applyFont="1" applyFill="1" applyBorder="1" applyProtection="1"/>
    <xf numFmtId="0" fontId="0" fillId="5" borderId="22" xfId="0" applyFill="1" applyBorder="1" applyProtection="1"/>
    <xf numFmtId="0" fontId="0" fillId="2" borderId="11" xfId="0" applyFill="1" applyBorder="1" applyProtection="1"/>
    <xf numFmtId="0" fontId="0" fillId="5" borderId="52" xfId="0" applyFill="1" applyBorder="1" applyProtection="1"/>
    <xf numFmtId="0" fontId="0" fillId="5" borderId="23" xfId="0" applyFill="1" applyBorder="1" applyProtection="1"/>
    <xf numFmtId="0" fontId="0" fillId="2" borderId="24" xfId="0" applyFill="1" applyBorder="1" applyProtection="1"/>
    <xf numFmtId="0" fontId="0" fillId="5" borderId="20" xfId="0" applyFill="1" applyBorder="1" applyProtection="1"/>
    <xf numFmtId="166" fontId="3" fillId="5" borderId="25" xfId="0" applyNumberFormat="1" applyFont="1" applyFill="1" applyBorder="1" applyProtection="1"/>
    <xf numFmtId="43" fontId="0" fillId="5" borderId="0" xfId="0" applyNumberFormat="1" applyFill="1" applyBorder="1" applyProtection="1"/>
    <xf numFmtId="43" fontId="19" fillId="5" borderId="0" xfId="0" applyNumberFormat="1" applyFont="1" applyFill="1" applyBorder="1" applyProtection="1"/>
    <xf numFmtId="43" fontId="0" fillId="5" borderId="22" xfId="0" applyNumberFormat="1" applyFill="1" applyBorder="1" applyProtection="1"/>
    <xf numFmtId="43" fontId="0" fillId="2" borderId="11" xfId="0" applyNumberFormat="1" applyFill="1" applyBorder="1" applyProtection="1"/>
    <xf numFmtId="43" fontId="0" fillId="5" borderId="52" xfId="0" applyNumberFormat="1" applyFill="1" applyBorder="1" applyProtection="1"/>
    <xf numFmtId="165" fontId="0" fillId="5" borderId="11" xfId="0" applyNumberFormat="1" applyFill="1" applyBorder="1" applyProtection="1"/>
    <xf numFmtId="43" fontId="0" fillId="5" borderId="16" xfId="0" applyNumberFormat="1" applyFill="1" applyBorder="1" applyProtection="1"/>
    <xf numFmtId="43" fontId="0" fillId="2" borderId="17" xfId="0" applyNumberFormat="1" applyFill="1" applyBorder="1" applyProtection="1"/>
    <xf numFmtId="43" fontId="0" fillId="5" borderId="30" xfId="0" applyNumberFormat="1" applyFill="1" applyBorder="1" applyProtection="1"/>
    <xf numFmtId="165" fontId="0" fillId="5" borderId="17" xfId="0" applyNumberFormat="1" applyFill="1" applyBorder="1" applyProtection="1"/>
    <xf numFmtId="169" fontId="0" fillId="5" borderId="17" xfId="0" applyNumberFormat="1" applyFill="1" applyBorder="1" applyProtection="1"/>
    <xf numFmtId="169" fontId="0" fillId="5" borderId="17" xfId="1" applyNumberFormat="1" applyFont="1" applyFill="1" applyBorder="1" applyProtection="1"/>
    <xf numFmtId="43" fontId="0" fillId="5" borderId="28" xfId="0" applyNumberFormat="1" applyFill="1" applyBorder="1" applyProtection="1"/>
    <xf numFmtId="43" fontId="0" fillId="2" borderId="24" xfId="0" applyNumberFormat="1" applyFill="1" applyBorder="1" applyProtection="1"/>
    <xf numFmtId="43" fontId="0" fillId="5" borderId="20" xfId="0" applyNumberFormat="1" applyFill="1" applyBorder="1" applyProtection="1"/>
    <xf numFmtId="165" fontId="0" fillId="5" borderId="24" xfId="0" applyNumberFormat="1" applyFill="1" applyBorder="1" applyProtection="1"/>
    <xf numFmtId="43" fontId="1" fillId="5" borderId="0" xfId="0" applyNumberFormat="1" applyFont="1" applyFill="1" applyBorder="1" applyProtection="1"/>
    <xf numFmtId="43" fontId="3" fillId="5" borderId="27" xfId="0" applyNumberFormat="1" applyFont="1" applyFill="1" applyBorder="1" applyProtection="1"/>
    <xf numFmtId="169" fontId="0" fillId="5" borderId="18" xfId="1" applyNumberFormat="1" applyFont="1" applyFill="1" applyBorder="1" applyProtection="1"/>
    <xf numFmtId="166" fontId="0" fillId="5" borderId="0" xfId="0" applyNumberFormat="1" applyFill="1" applyProtection="1"/>
    <xf numFmtId="9" fontId="0" fillId="5" borderId="0" xfId="2" applyFont="1" applyFill="1" applyProtection="1"/>
    <xf numFmtId="166" fontId="0" fillId="5" borderId="11" xfId="2" applyNumberFormat="1" applyFont="1" applyFill="1" applyBorder="1" applyProtection="1"/>
    <xf numFmtId="166" fontId="0" fillId="5" borderId="17" xfId="2" applyNumberFormat="1" applyFont="1" applyFill="1" applyBorder="1" applyProtection="1"/>
    <xf numFmtId="166" fontId="0" fillId="5" borderId="24" xfId="2" applyNumberFormat="1" applyFont="1" applyFill="1" applyBorder="1" applyProtection="1"/>
    <xf numFmtId="166" fontId="0" fillId="5" borderId="22" xfId="2" applyNumberFormat="1" applyFont="1" applyFill="1" applyBorder="1" applyProtection="1"/>
    <xf numFmtId="166" fontId="0" fillId="5" borderId="16" xfId="2" applyNumberFormat="1" applyFont="1" applyFill="1" applyBorder="1" applyProtection="1"/>
    <xf numFmtId="166" fontId="0" fillId="5" borderId="23" xfId="2" applyNumberFormat="1" applyFont="1" applyFill="1" applyBorder="1" applyProtection="1"/>
    <xf numFmtId="9" fontId="0" fillId="5" borderId="11" xfId="2" applyFont="1" applyFill="1" applyBorder="1" applyProtection="1"/>
    <xf numFmtId="9" fontId="0" fillId="5" borderId="24" xfId="2" applyFont="1" applyFill="1" applyBorder="1" applyProtection="1"/>
    <xf numFmtId="43" fontId="0" fillId="5" borderId="0" xfId="0" applyNumberFormat="1" applyFill="1" applyProtection="1"/>
    <xf numFmtId="43" fontId="0" fillId="5" borderId="11" xfId="2" applyNumberFormat="1" applyFont="1" applyFill="1" applyBorder="1" applyProtection="1"/>
    <xf numFmtId="43" fontId="8" fillId="0" borderId="17" xfId="0" applyNumberFormat="1" applyFont="1" applyFill="1" applyBorder="1" applyProtection="1"/>
    <xf numFmtId="43" fontId="0" fillId="5" borderId="17" xfId="2" applyNumberFormat="1" applyFont="1" applyFill="1" applyBorder="1" applyProtection="1"/>
    <xf numFmtId="43" fontId="0" fillId="5" borderId="23" xfId="0" applyNumberFormat="1" applyFill="1" applyBorder="1" applyProtection="1"/>
    <xf numFmtId="43" fontId="0" fillId="5" borderId="24" xfId="2" applyNumberFormat="1" applyFont="1" applyFill="1" applyBorder="1" applyProtection="1"/>
    <xf numFmtId="166" fontId="8" fillId="5" borderId="12" xfId="1" applyNumberFormat="1" applyFont="1" applyFill="1" applyBorder="1" applyProtection="1"/>
    <xf numFmtId="0" fontId="8" fillId="2" borderId="11" xfId="0" applyFont="1" applyFill="1" applyBorder="1" applyProtection="1"/>
    <xf numFmtId="43" fontId="8" fillId="5" borderId="23" xfId="0" applyNumberFormat="1" applyFont="1" applyFill="1" applyBorder="1" applyProtection="1"/>
    <xf numFmtId="166" fontId="21" fillId="5" borderId="0" xfId="0" applyNumberFormat="1" applyFont="1" applyFill="1" applyBorder="1" applyProtection="1"/>
    <xf numFmtId="166" fontId="21" fillId="5" borderId="27" xfId="0" applyNumberFormat="1" applyFont="1" applyFill="1" applyBorder="1" applyProtection="1"/>
    <xf numFmtId="166" fontId="0" fillId="5" borderId="29" xfId="1" applyNumberFormat="1" applyFont="1" applyFill="1" applyBorder="1" applyProtection="1"/>
    <xf numFmtId="165" fontId="0" fillId="5" borderId="0" xfId="0" applyNumberFormat="1" applyFill="1" applyProtection="1"/>
    <xf numFmtId="166" fontId="12" fillId="5" borderId="16" xfId="1" applyNumberFormat="1" applyFont="1" applyFill="1" applyBorder="1" applyProtection="1"/>
    <xf numFmtId="0" fontId="12" fillId="5" borderId="0" xfId="0" applyFont="1" applyFill="1" applyProtection="1"/>
    <xf numFmtId="9" fontId="12" fillId="5" borderId="0" xfId="2" applyFont="1" applyFill="1" applyProtection="1"/>
    <xf numFmtId="166" fontId="8" fillId="5" borderId="14" xfId="1" applyNumberFormat="1" applyFont="1" applyFill="1" applyBorder="1"/>
    <xf numFmtId="166" fontId="8" fillId="5" borderId="53" xfId="1" applyNumberFormat="1" applyFont="1" applyFill="1" applyBorder="1"/>
    <xf numFmtId="170" fontId="19" fillId="5" borderId="27" xfId="0" applyNumberFormat="1" applyFont="1" applyFill="1" applyBorder="1"/>
    <xf numFmtId="9" fontId="8" fillId="5" borderId="0" xfId="2" applyFont="1" applyFill="1"/>
    <xf numFmtId="0" fontId="8" fillId="5" borderId="6" xfId="0" applyFont="1" applyFill="1" applyBorder="1" applyProtection="1"/>
    <xf numFmtId="166" fontId="7" fillId="5" borderId="17" xfId="1" applyNumberFormat="1" applyFont="1" applyFill="1" applyBorder="1" applyProtection="1"/>
    <xf numFmtId="166" fontId="8" fillId="5" borderId="16" xfId="0" applyNumberFormat="1" applyFont="1" applyFill="1" applyBorder="1" applyProtection="1"/>
    <xf numFmtId="166" fontId="8" fillId="5" borderId="17" xfId="0" applyNumberFormat="1" applyFont="1" applyFill="1" applyBorder="1" applyProtection="1"/>
    <xf numFmtId="166" fontId="8" fillId="5" borderId="18" xfId="1" applyNumberFormat="1" applyFont="1" applyFill="1" applyBorder="1" applyProtection="1"/>
    <xf numFmtId="0" fontId="8" fillId="5" borderId="2" xfId="0" applyFont="1" applyFill="1" applyBorder="1" applyProtection="1"/>
    <xf numFmtId="166" fontId="19" fillId="5" borderId="27" xfId="0" applyNumberFormat="1" applyFont="1" applyFill="1" applyBorder="1"/>
    <xf numFmtId="166" fontId="24" fillId="5" borderId="0" xfId="0" applyNumberFormat="1" applyFont="1" applyFill="1"/>
    <xf numFmtId="165" fontId="0" fillId="5" borderId="0" xfId="4" applyFont="1" applyFill="1"/>
    <xf numFmtId="166" fontId="0" fillId="5" borderId="0" xfId="4" applyNumberFormat="1" applyFont="1" applyFill="1"/>
    <xf numFmtId="166" fontId="8" fillId="5" borderId="17" xfId="4" applyNumberFormat="1" applyFont="1" applyFill="1" applyBorder="1"/>
    <xf numFmtId="166" fontId="8" fillId="5" borderId="32" xfId="4" applyNumberFormat="1" applyFont="1" applyFill="1" applyBorder="1"/>
    <xf numFmtId="166" fontId="8" fillId="5" borderId="14" xfId="4" applyNumberFormat="1" applyFont="1" applyFill="1" applyBorder="1"/>
    <xf numFmtId="166" fontId="8" fillId="5" borderId="54" xfId="4" applyNumberFormat="1" applyFont="1" applyFill="1" applyBorder="1"/>
    <xf numFmtId="166" fontId="19" fillId="5" borderId="0" xfId="4" applyNumberFormat="1" applyFont="1" applyFill="1" applyBorder="1"/>
    <xf numFmtId="165" fontId="8" fillId="5" borderId="0" xfId="4" applyFont="1" applyFill="1"/>
    <xf numFmtId="0" fontId="0" fillId="5" borderId="55" xfId="0" applyFill="1" applyBorder="1"/>
    <xf numFmtId="0" fontId="0" fillId="5" borderId="56" xfId="0" applyFill="1" applyBorder="1"/>
    <xf numFmtId="166" fontId="19" fillId="5" borderId="0" xfId="4" applyNumberFormat="1" applyFont="1" applyFill="1"/>
    <xf numFmtId="165" fontId="12" fillId="5" borderId="0" xfId="4" applyFont="1" applyFill="1"/>
    <xf numFmtId="0" fontId="19" fillId="5" borderId="57" xfId="0" applyFont="1" applyFill="1" applyBorder="1" applyAlignment="1" applyProtection="1">
      <alignment horizontal="center" vertical="center" wrapText="1"/>
    </xf>
    <xf numFmtId="0" fontId="12" fillId="5" borderId="6" xfId="0" applyFont="1" applyFill="1" applyBorder="1"/>
    <xf numFmtId="166" fontId="12" fillId="5" borderId="6" xfId="1" applyNumberFormat="1" applyFont="1" applyFill="1" applyBorder="1"/>
    <xf numFmtId="166" fontId="12" fillId="2" borderId="17" xfId="1" applyNumberFormat="1" applyFont="1" applyFill="1" applyBorder="1"/>
    <xf numFmtId="166" fontId="12" fillId="5" borderId="16" xfId="1" applyNumberFormat="1" applyFont="1" applyFill="1" applyBorder="1"/>
    <xf numFmtId="166" fontId="12" fillId="5" borderId="18" xfId="1" applyNumberFormat="1" applyFont="1" applyFill="1" applyBorder="1"/>
    <xf numFmtId="0" fontId="12" fillId="5" borderId="0" xfId="0" applyFont="1" applyFill="1"/>
    <xf numFmtId="9" fontId="12" fillId="5" borderId="0" xfId="2" applyFont="1" applyFill="1"/>
    <xf numFmtId="0" fontId="27" fillId="5" borderId="17" xfId="0" applyFont="1" applyFill="1" applyBorder="1" applyAlignment="1">
      <alignment horizontal="left" vertical="center" wrapText="1"/>
    </xf>
    <xf numFmtId="0" fontId="27" fillId="5" borderId="17" xfId="0" applyFont="1" applyFill="1" applyBorder="1" applyAlignment="1" applyProtection="1">
      <alignment horizontal="center" vertical="center" wrapText="1"/>
    </xf>
    <xf numFmtId="0" fontId="28" fillId="5" borderId="17" xfId="0" applyFont="1" applyFill="1" applyBorder="1"/>
    <xf numFmtId="166" fontId="29" fillId="5" borderId="17" xfId="4" applyNumberFormat="1" applyFont="1" applyFill="1" applyBorder="1"/>
    <xf numFmtId="0" fontId="29" fillId="5" borderId="17" xfId="0" applyFont="1" applyFill="1" applyBorder="1"/>
    <xf numFmtId="0" fontId="30" fillId="5" borderId="17" xfId="0" applyFont="1" applyFill="1" applyBorder="1"/>
    <xf numFmtId="166" fontId="27" fillId="5" borderId="17" xfId="4" applyNumberFormat="1" applyFont="1" applyFill="1" applyBorder="1"/>
    <xf numFmtId="166" fontId="28" fillId="5" borderId="17" xfId="4" applyNumberFormat="1" applyFont="1" applyFill="1" applyBorder="1"/>
    <xf numFmtId="0" fontId="31" fillId="5" borderId="0" xfId="0" applyFont="1" applyFill="1" applyBorder="1"/>
    <xf numFmtId="166" fontId="27" fillId="5" borderId="0" xfId="4" applyNumberFormat="1" applyFont="1" applyFill="1" applyBorder="1"/>
    <xf numFmtId="0" fontId="28" fillId="5" borderId="0" xfId="0" applyFont="1" applyFill="1"/>
    <xf numFmtId="166" fontId="28" fillId="5" borderId="0" xfId="4" applyNumberFormat="1" applyFont="1" applyFill="1"/>
    <xf numFmtId="0" fontId="30" fillId="5" borderId="0" xfId="0" applyFont="1" applyFill="1" applyBorder="1"/>
    <xf numFmtId="166" fontId="27" fillId="5" borderId="0" xfId="0" applyNumberFormat="1" applyFont="1" applyFill="1" applyBorder="1"/>
    <xf numFmtId="0" fontId="1" fillId="0" borderId="0" xfId="0" applyFont="1" applyFill="1" applyBorder="1" applyAlignment="1">
      <alignment horizontal="center"/>
    </xf>
    <xf numFmtId="0" fontId="1" fillId="0" borderId="17" xfId="0" applyFont="1" applyBorder="1" applyAlignment="1">
      <alignment horizontal="center" vertical="center" textRotation="90" wrapText="1"/>
    </xf>
    <xf numFmtId="0" fontId="5" fillId="0" borderId="17" xfId="0" applyFont="1" applyBorder="1" applyAlignment="1">
      <alignment horizontal="center"/>
    </xf>
    <xf numFmtId="0" fontId="23" fillId="0" borderId="17" xfId="0" applyFont="1" applyBorder="1" applyAlignment="1">
      <alignment horizontal="center" wrapText="1"/>
    </xf>
    <xf numFmtId="0" fontId="0" fillId="0" borderId="30" xfId="0" applyBorder="1" applyAlignment="1">
      <alignment horizontal="left" wrapText="1"/>
    </xf>
    <xf numFmtId="0" fontId="0" fillId="0" borderId="31" xfId="0" applyBorder="1" applyAlignment="1">
      <alignment horizontal="left" wrapText="1"/>
    </xf>
    <xf numFmtId="0" fontId="0" fillId="0" borderId="32" xfId="0" applyBorder="1" applyAlignment="1">
      <alignment horizontal="left" wrapText="1"/>
    </xf>
    <xf numFmtId="0" fontId="0" fillId="0" borderId="30" xfId="0" applyBorder="1" applyAlignment="1">
      <alignment horizontal="left"/>
    </xf>
    <xf numFmtId="0" fontId="0" fillId="0" borderId="31" xfId="0" applyBorder="1" applyAlignment="1">
      <alignment horizontal="left"/>
    </xf>
    <xf numFmtId="0" fontId="0" fillId="0" borderId="32" xfId="0" applyBorder="1" applyAlignment="1">
      <alignment horizontal="left"/>
    </xf>
    <xf numFmtId="0" fontId="25" fillId="5" borderId="33" xfId="0" applyFont="1" applyFill="1" applyBorder="1" applyAlignment="1">
      <alignment horizontal="center"/>
    </xf>
    <xf numFmtId="0" fontId="25" fillId="5" borderId="34" xfId="0" applyFont="1" applyFill="1" applyBorder="1" applyAlignment="1">
      <alignment horizontal="center"/>
    </xf>
    <xf numFmtId="0" fontId="25" fillId="5" borderId="35" xfId="0" applyFont="1" applyFill="1" applyBorder="1" applyAlignment="1">
      <alignment horizontal="center"/>
    </xf>
    <xf numFmtId="0" fontId="26" fillId="5" borderId="40" xfId="0" applyFont="1" applyFill="1" applyBorder="1" applyAlignment="1">
      <alignment horizontal="center"/>
    </xf>
    <xf numFmtId="0" fontId="26" fillId="5" borderId="0" xfId="0" applyFont="1" applyFill="1" applyBorder="1" applyAlignment="1">
      <alignment horizontal="center"/>
    </xf>
    <xf numFmtId="0" fontId="26" fillId="5" borderId="41" xfId="0" applyFont="1" applyFill="1" applyBorder="1" applyAlignment="1">
      <alignment horizontal="center"/>
    </xf>
    <xf numFmtId="0" fontId="5" fillId="5" borderId="40" xfId="0" applyFont="1" applyFill="1" applyBorder="1" applyAlignment="1">
      <alignment horizontal="center"/>
    </xf>
    <xf numFmtId="0" fontId="5" fillId="5" borderId="0" xfId="0" applyFont="1" applyFill="1" applyBorder="1" applyAlignment="1">
      <alignment horizontal="center"/>
    </xf>
    <xf numFmtId="0" fontId="5" fillId="5" borderId="41" xfId="0" applyFont="1" applyFill="1" applyBorder="1" applyAlignment="1">
      <alignment horizontal="center"/>
    </xf>
    <xf numFmtId="0" fontId="0" fillId="5" borderId="40" xfId="0" applyFill="1" applyBorder="1" applyAlignment="1">
      <alignment horizontal="left" wrapText="1"/>
    </xf>
    <xf numFmtId="0" fontId="0" fillId="5" borderId="0" xfId="0" applyFill="1" applyBorder="1" applyAlignment="1">
      <alignment horizontal="left" wrapText="1"/>
    </xf>
    <xf numFmtId="0" fontId="0" fillId="5" borderId="41" xfId="0" applyFill="1" applyBorder="1" applyAlignment="1">
      <alignment horizontal="left" wrapText="1"/>
    </xf>
    <xf numFmtId="0" fontId="0" fillId="5" borderId="30" xfId="0" applyFill="1" applyBorder="1" applyAlignment="1">
      <alignment horizontal="center" wrapText="1"/>
    </xf>
    <xf numFmtId="0" fontId="0" fillId="5" borderId="31" xfId="0" applyFill="1" applyBorder="1" applyAlignment="1">
      <alignment horizontal="center" wrapText="1"/>
    </xf>
    <xf numFmtId="0" fontId="0" fillId="5" borderId="32" xfId="0" applyFill="1" applyBorder="1" applyAlignment="1">
      <alignment horizontal="center" wrapText="1"/>
    </xf>
  </cellXfs>
  <cellStyles count="5">
    <cellStyle name="Comma" xfId="1" builtinId="3"/>
    <cellStyle name="Comma 2" xfId="3"/>
    <cellStyle name="Comma 3" xfId="4"/>
    <cellStyle name="Normal" xfId="0" builtinId="0"/>
    <cellStyle name="Percent" xfId="2" builtinId="5"/>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a:pPr>
            <a:r>
              <a:rPr lang="en-US" b="1"/>
              <a:t>GRAPHICAL</a:t>
            </a:r>
            <a:r>
              <a:rPr lang="en-US" b="1" baseline="0"/>
              <a:t> ILLUSTRATION OF CATEGORIES</a:t>
            </a:r>
            <a:endParaRPr lang="en-US" b="1"/>
          </a:p>
        </c:rich>
      </c:tx>
      <c:overlay val="0"/>
    </c:title>
    <c:autoTitleDeleted val="0"/>
    <c:plotArea>
      <c:layout/>
      <c:barChart>
        <c:barDir val="col"/>
        <c:grouping val="clustered"/>
        <c:varyColors val="0"/>
        <c:ser>
          <c:idx val="0"/>
          <c:order val="0"/>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'[3]Budget analysis'!$A$7:$A$15</c:f>
              <c:strCache>
                <c:ptCount val="9"/>
                <c:pt idx="0">
                  <c:v>PERSONNEL EXPENDITURE</c:v>
                </c:pt>
                <c:pt idx="2">
                  <c:v>GENERAL EXPENSES</c:v>
                </c:pt>
                <c:pt idx="4">
                  <c:v>REPAIRS &amp; MAINTENANCE</c:v>
                </c:pt>
                <c:pt idx="6">
                  <c:v>CAPITAL EXPENDITURE</c:v>
                </c:pt>
                <c:pt idx="8">
                  <c:v>CONTRIBUTION TO APPROVED FUNDS</c:v>
                </c:pt>
              </c:strCache>
            </c:strRef>
          </c:cat>
          <c:val>
            <c:numRef>
              <c:f>'[3]Budget analysis'!$B$7:$B$15</c:f>
              <c:numCache>
                <c:formatCode>General</c:formatCode>
                <c:ptCount val="9"/>
              </c:numCache>
            </c:numRef>
          </c:val>
        </c:ser>
        <c:ser>
          <c:idx val="1"/>
          <c:order val="1"/>
          <c:invertIfNegative val="0"/>
          <c:dLbls>
            <c:dLbl>
              <c:idx val="0"/>
              <c:layout>
                <c:manualLayout>
                  <c:x val="8.8704088704088704E-2"/>
                  <c:y val="9.1954022988505746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3793103448275862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1.6632016632016682E-2"/>
                  <c:y val="3.6781609195402215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'Budget analysis'!$A$7:$A$15</c:f>
              <c:strCache>
                <c:ptCount val="9"/>
                <c:pt idx="0">
                  <c:v>PERSONNEL EXPENDITURE</c:v>
                </c:pt>
                <c:pt idx="2">
                  <c:v>GENERAL EXPENSES</c:v>
                </c:pt>
                <c:pt idx="4">
                  <c:v>REPAIRS &amp; MAINTENANCE</c:v>
                </c:pt>
                <c:pt idx="6">
                  <c:v>CAPITAL EXPENDITURE</c:v>
                </c:pt>
                <c:pt idx="8">
                  <c:v>CONTRIBUTION TO APPROVED FUNDS</c:v>
                </c:pt>
              </c:strCache>
            </c:strRef>
          </c:cat>
          <c:val>
            <c:numRef>
              <c:f>'Budget analysis'!$C$7:$C$15</c:f>
              <c:numCache>
                <c:formatCode>_ [$R-1C09]\ * #,##0.00_ ;_ [$R-1C09]\ * \-#,##0.00_ ;_ [$R-1C09]\ * "-"??_ ;_ @_ </c:formatCode>
                <c:ptCount val="9"/>
                <c:pt idx="0">
                  <c:v>113198145.31546606</c:v>
                </c:pt>
                <c:pt idx="2">
                  <c:v>54909774.431469209</c:v>
                </c:pt>
                <c:pt idx="4">
                  <c:v>24857654.940999996</c:v>
                </c:pt>
                <c:pt idx="6">
                  <c:v>146945180</c:v>
                </c:pt>
                <c:pt idx="8">
                  <c:v>0</c:v>
                </c:pt>
              </c:numCache>
            </c:numRef>
          </c:val>
        </c:ser>
        <c:ser>
          <c:idx val="2"/>
          <c:order val="2"/>
          <c:invertIfNegative val="0"/>
          <c:dLbls>
            <c:dLbl>
              <c:idx val="0"/>
              <c:layout>
                <c:manualLayout>
                  <c:x val="2.2176022176022176E-2"/>
                  <c:y val="1.3793103448275862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9404019404019354E-2"/>
                  <c:y val="9.1954022988505746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1.6632016632016633E-2"/>
                  <c:y val="9.1954022988505746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6"/>
              <c:layout>
                <c:manualLayout>
                  <c:x val="1.6632016632016529E-2"/>
                  <c:y val="1.8390804597701149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'Budget analysis'!$A$7:$A$15</c:f>
              <c:strCache>
                <c:ptCount val="9"/>
                <c:pt idx="0">
                  <c:v>PERSONNEL EXPENDITURE</c:v>
                </c:pt>
                <c:pt idx="2">
                  <c:v>GENERAL EXPENSES</c:v>
                </c:pt>
                <c:pt idx="4">
                  <c:v>REPAIRS &amp; MAINTENANCE</c:v>
                </c:pt>
                <c:pt idx="6">
                  <c:v>CAPITAL EXPENDITURE</c:v>
                </c:pt>
                <c:pt idx="8">
                  <c:v>CONTRIBUTION TO APPROVED FUNDS</c:v>
                </c:pt>
              </c:strCache>
            </c:strRef>
          </c:cat>
          <c:val>
            <c:numRef>
              <c:f>'Budget analysis'!$D$7:$D$15</c:f>
              <c:numCache>
                <c:formatCode>0%</c:formatCode>
                <c:ptCount val="9"/>
                <c:pt idx="0">
                  <c:v>0.33302313549740681</c:v>
                </c:pt>
                <c:pt idx="2">
                  <c:v>0.1615417390422986</c:v>
                </c:pt>
                <c:pt idx="4">
                  <c:v>7.3129945428826684E-2</c:v>
                </c:pt>
                <c:pt idx="6">
                  <c:v>0.43230518003146801</c:v>
                </c:pt>
                <c:pt idx="8">
                  <c:v>0</c:v>
                </c:pt>
              </c:numCache>
            </c:numRef>
          </c:val>
        </c:ser>
        <c:dLbls>
          <c:dLblPos val="outEnd"/>
          <c:showLegendKey val="0"/>
          <c:showVal val="1"/>
          <c:showCatName val="0"/>
          <c:showSerName val="0"/>
          <c:showPercent val="0"/>
          <c:showBubbleSize val="0"/>
        </c:dLbls>
        <c:gapWidth val="150"/>
        <c:axId val="239799072"/>
        <c:axId val="239800248"/>
      </c:barChart>
      <c:catAx>
        <c:axId val="239799072"/>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n-US"/>
          </a:p>
        </c:txPr>
        <c:crossAx val="239800248"/>
        <c:crosses val="autoZero"/>
        <c:auto val="1"/>
        <c:lblAlgn val="ctr"/>
        <c:lblOffset val="100"/>
        <c:noMultiLvlLbl val="0"/>
      </c:catAx>
      <c:valAx>
        <c:axId val="239800248"/>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39799072"/>
        <c:crosses val="autoZero"/>
        <c:crossBetween val="between"/>
      </c:valAx>
    </c:plotArea>
    <c:legend>
      <c:legendPos val="r"/>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299213" l="0.70866141732283472" r="0.70866141732283472" t="0.74803149606299213" header="0.31496062992125984" footer="0.31496062992125984"/>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5"/>
          <c:cat>
            <c:strRef>
              <c:f>'[3]Budget analysis'!$A$19:$A$25</c:f>
              <c:strCache>
                <c:ptCount val="7"/>
                <c:pt idx="0">
                  <c:v>REVENUE SOURCES  TO FUND THE EXPENDITURE.</c:v>
                </c:pt>
                <c:pt idx="2">
                  <c:v>External funding (Loans)</c:v>
                </c:pt>
                <c:pt idx="4">
                  <c:v>Grant Funding</c:v>
                </c:pt>
                <c:pt idx="6">
                  <c:v>Own Revenue</c:v>
                </c:pt>
              </c:strCache>
            </c:strRef>
          </c:cat>
          <c:val>
            <c:numRef>
              <c:f>'[3]Budget analysis'!$B$19:$B$25</c:f>
              <c:numCache>
                <c:formatCode>General</c:formatCode>
                <c:ptCount val="7"/>
              </c:numCache>
            </c:numRef>
          </c:val>
        </c:ser>
        <c:ser>
          <c:idx val="1"/>
          <c:order val="1"/>
          <c:explosion val="82"/>
          <c:cat>
            <c:strRef>
              <c:f>'Budget analysis'!$A$19:$A$25</c:f>
              <c:strCache>
                <c:ptCount val="7"/>
                <c:pt idx="0">
                  <c:v>REVENUE SOURCES  TO FUND THE EXPENDITURE.</c:v>
                </c:pt>
                <c:pt idx="2">
                  <c:v>External funding (Loans)</c:v>
                </c:pt>
                <c:pt idx="4">
                  <c:v>Grant Funding</c:v>
                </c:pt>
                <c:pt idx="6">
                  <c:v>Own Revenue</c:v>
                </c:pt>
              </c:strCache>
            </c:strRef>
          </c:cat>
          <c:val>
            <c:numRef>
              <c:f>'Budget analysis'!$C$19:$C$25</c:f>
              <c:numCache>
                <c:formatCode>_ [$R-1C09]\ * #,##0.00_ ;_ [$R-1C09]\ * \-#,##0.00_ ;_ [$R-1C09]\ * "-"??_ ;_ @_ </c:formatCode>
                <c:ptCount val="7"/>
                <c:pt idx="2">
                  <c:v>0</c:v>
                </c:pt>
                <c:pt idx="4">
                  <c:v>277967000</c:v>
                </c:pt>
                <c:pt idx="6">
                  <c:v>61943754.687549949</c:v>
                </c:pt>
              </c:numCache>
            </c:numRef>
          </c:val>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366" l="0.70000000000000062" r="0.70000000000000062" t="0.75000000000000366"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INCOME</a:t>
            </a:r>
            <a:r>
              <a:rPr lang="en-US" baseline="0"/>
              <a:t> PROJECTIONS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doughnutChart>
        <c:varyColors val="1"/>
        <c:ser>
          <c:idx val="0"/>
          <c:order val="0"/>
          <c:cat>
            <c:strRef>
              <c:f>'Budget analysis'!$A$21:$A$25</c:f>
              <c:strCache>
                <c:ptCount val="5"/>
                <c:pt idx="0">
                  <c:v>External funding (Loans)</c:v>
                </c:pt>
                <c:pt idx="2">
                  <c:v>Grant Funding</c:v>
                </c:pt>
                <c:pt idx="4">
                  <c:v>Own Revenue</c:v>
                </c:pt>
              </c:strCache>
            </c:strRef>
          </c:cat>
          <c:val>
            <c:numRef>
              <c:f>'Budget analysis'!$B$21:$B$25</c:f>
            </c:numRef>
          </c:val>
        </c:ser>
        <c:ser>
          <c:idx val="1"/>
          <c:order val="1"/>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Lbls>
            <c:dLbl>
              <c:idx val="0"/>
              <c:layout>
                <c:manualLayout>
                  <c:x val="0.16111111111111101"/>
                  <c:y val="-8.3333333333333329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14999999999999991"/>
                  <c:y val="-2.3148148148148147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0.16111111111111112"/>
                  <c:y val="3.2407407407407406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'Budget analysis'!$A$21:$A$25</c:f>
              <c:strCache>
                <c:ptCount val="5"/>
                <c:pt idx="0">
                  <c:v>External funding (Loans)</c:v>
                </c:pt>
                <c:pt idx="2">
                  <c:v>Grant Funding</c:v>
                </c:pt>
                <c:pt idx="4">
                  <c:v>Own Revenue</c:v>
                </c:pt>
              </c:strCache>
            </c:strRef>
          </c:cat>
          <c:val>
            <c:numRef>
              <c:f>'Budget analysis'!$C$21:$C$25</c:f>
              <c:numCache>
                <c:formatCode>_ [$R-1C09]\ * #,##0.00_ ;_ [$R-1C09]\ * \-#,##0.00_ ;_ [$R-1C09]\ * "-"??_ ;_ @_ </c:formatCode>
                <c:ptCount val="5"/>
                <c:pt idx="0">
                  <c:v>0</c:v>
                </c:pt>
                <c:pt idx="2">
                  <c:v>277967000</c:v>
                </c:pt>
                <c:pt idx="4">
                  <c:v>61943754.687549949</c:v>
                </c:pt>
              </c:numCache>
            </c:numRef>
          </c:val>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ZA" sz="1800" b="1">
                <a:solidFill>
                  <a:schemeClr val="tx2"/>
                </a:solidFill>
              </a:rPr>
              <a:t>Need Analyses 2014/15 Financial Year</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77923932932294"/>
          <c:y val="0.10845029239766082"/>
          <c:w val="0.81994277301401064"/>
          <c:h val="0.82371851544872676"/>
        </c:manualLayout>
      </c:layout>
      <c:barChart>
        <c:barDir val="bar"/>
        <c:grouping val="clustered"/>
        <c:varyColors val="0"/>
        <c:ser>
          <c:idx val="0"/>
          <c:order val="0"/>
          <c:spPr>
            <a:solidFill>
              <a:schemeClr val="accent1"/>
            </a:solidFill>
            <a:ln>
              <a:noFill/>
            </a:ln>
            <a:effectLst/>
          </c:spPr>
          <c:invertIfNegative val="0"/>
          <c:val>
            <c:numRef>
              <c:f>WORKINGS!#REF!</c:f>
              <c:numCache>
                <c:formatCode>General</c:formatCode>
                <c:ptCount val="1"/>
                <c:pt idx="0">
                  <c:v>1</c:v>
                </c:pt>
              </c:numCache>
              <c:extLst xmlns:c15="http://schemas.microsoft.com/office/drawing/2012/chart"/>
            </c:numRef>
          </c:val>
          <c:extLst>
            <c:ext xmlns:c15="http://schemas.microsoft.com/office/drawing/2012/chart" uri="{02D57815-91ED-43cb-92C2-25804820EDAC}">
              <c15:filteredCategoryTitle>
                <c15:cat>
                  <c:multiLvlStrRef>
                    <c:extLst>
                      <c:ext uri="{02D57815-91ED-43cb-92C2-25804820EDAC}">
                        <c15:formulaRef>
                          <c15:sqref>WORKINGS!#REF!</c15:sqref>
                        </c15:formulaRef>
                      </c:ext>
                    </c:extLst>
                  </c:multiLvlStrRef>
                </c15:cat>
              </c15:filteredCategoryTitle>
            </c:ext>
          </c:extLst>
        </c:ser>
        <c:ser>
          <c:idx val="1"/>
          <c:order val="1"/>
          <c:spPr>
            <a:solidFill>
              <a:schemeClr val="accent2"/>
            </a:solidFill>
            <a:ln>
              <a:noFill/>
            </a:ln>
            <a:effectLst/>
          </c:spPr>
          <c:invertIfNegative val="0"/>
          <c:val>
            <c:numRef>
              <c:f>WORKINGS!#REF!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WORKINGS!#REF!</c15:sqref>
                        </c15:formulaRef>
                      </c:ext>
                    </c:extLst>
                  </c:multiLvlStrRef>
                </c15:cat>
              </c15:filteredCategoryTitle>
            </c:ext>
          </c:extLst>
        </c:ser>
        <c:dLbls>
          <c:showLegendKey val="0"/>
          <c:showVal val="0"/>
          <c:showCatName val="0"/>
          <c:showSerName val="0"/>
          <c:showPercent val="0"/>
          <c:showBubbleSize val="0"/>
        </c:dLbls>
        <c:gapWidth val="182"/>
        <c:axId val="309153488"/>
        <c:axId val="309153880"/>
        <c:extLst/>
      </c:barChart>
      <c:catAx>
        <c:axId val="309153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9153880"/>
        <c:crosses val="autoZero"/>
        <c:auto val="1"/>
        <c:lblAlgn val="ctr"/>
        <c:lblOffset val="100"/>
        <c:noMultiLvlLbl val="0"/>
      </c:catAx>
      <c:valAx>
        <c:axId val="30915388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9153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0</xdr:rowOff>
    </xdr:from>
    <xdr:to>
      <xdr:col>12</xdr:col>
      <xdr:colOff>314325</xdr:colOff>
      <xdr:row>15</xdr:row>
      <xdr:rowOff>9525</xdr:rowOff>
    </xdr:to>
    <xdr:graphicFrame macro="">
      <xdr:nvGraphicFramePr>
        <xdr:cNvPr id="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17</xdr:row>
      <xdr:rowOff>0</xdr:rowOff>
    </xdr:from>
    <xdr:to>
      <xdr:col>12</xdr:col>
      <xdr:colOff>304800</xdr:colOff>
      <xdr:row>31</xdr:row>
      <xdr:rowOff>47625</xdr:rowOff>
    </xdr:to>
    <xdr:graphicFrame macro="">
      <xdr:nvGraphicFramePr>
        <xdr:cNvPr id="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19050</xdr:colOff>
      <xdr:row>17</xdr:row>
      <xdr:rowOff>14287</xdr:rowOff>
    </xdr:from>
    <xdr:to>
      <xdr:col>12</xdr:col>
      <xdr:colOff>323850</xdr:colOff>
      <xdr:row>31</xdr:row>
      <xdr:rowOff>61912</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1181098</xdr:colOff>
      <xdr:row>32</xdr:row>
      <xdr:rowOff>123825</xdr:rowOff>
    </xdr:from>
    <xdr:to>
      <xdr:col>10</xdr:col>
      <xdr:colOff>304799</xdr:colOff>
      <xdr:row>55</xdr:row>
      <xdr:rowOff>85725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7</xdr:col>
      <xdr:colOff>774065</xdr:colOff>
      <xdr:row>8</xdr:row>
      <xdr:rowOff>13335</xdr:rowOff>
    </xdr:to>
    <xdr:pic>
      <xdr:nvPicPr>
        <xdr:cNvPr id="2" name="Picture 1"/>
        <xdr:cNvPicPr/>
      </xdr:nvPicPr>
      <xdr:blipFill>
        <a:blip xmlns:r="http://schemas.openxmlformats.org/officeDocument/2006/relationships" r:embed="rId1" cstate="print"/>
        <a:srcRect/>
        <a:stretch>
          <a:fillRect/>
        </a:stretch>
      </xdr:blipFill>
      <xdr:spPr bwMode="auto">
        <a:xfrm>
          <a:off x="1219200" y="381000"/>
          <a:ext cx="5307965" cy="115633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676275</xdr:colOff>
      <xdr:row>48</xdr:row>
      <xdr:rowOff>161925</xdr:rowOff>
    </xdr:from>
    <xdr:to>
      <xdr:col>7</xdr:col>
      <xdr:colOff>314325</xdr:colOff>
      <xdr:row>63</xdr:row>
      <xdr:rowOff>142875</xdr:rowOff>
    </xdr:to>
    <xdr:cxnSp macro="">
      <xdr:nvCxnSpPr>
        <xdr:cNvPr id="5" name="Straight Arrow Connector 4"/>
        <xdr:cNvCxnSpPr/>
      </xdr:nvCxnSpPr>
      <xdr:spPr>
        <a:xfrm flipH="1">
          <a:off x="3524250" y="9391650"/>
          <a:ext cx="2152650" cy="2647950"/>
        </a:xfrm>
        <a:prstGeom prst="straightConnector1">
          <a:avLst/>
        </a:prstGeom>
        <a:ln>
          <a:headEnd type="triangle"/>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2190749</xdr:colOff>
      <xdr:row>2</xdr:row>
      <xdr:rowOff>28576</xdr:rowOff>
    </xdr:from>
    <xdr:to>
      <xdr:col>3</xdr:col>
      <xdr:colOff>1457325</xdr:colOff>
      <xdr:row>7</xdr:row>
      <xdr:rowOff>142875</xdr:rowOff>
    </xdr:to>
    <xdr:pic>
      <xdr:nvPicPr>
        <xdr:cNvPr id="2" name="Picture 1" descr="Logo"/>
        <xdr:cNvPicPr>
          <a:picLocks noChangeAspect="1" noChangeArrowheads="1"/>
        </xdr:cNvPicPr>
      </xdr:nvPicPr>
      <xdr:blipFill>
        <a:blip xmlns:r="http://schemas.openxmlformats.org/officeDocument/2006/relationships" r:embed="rId1" cstate="print"/>
        <a:srcRect/>
        <a:stretch>
          <a:fillRect/>
        </a:stretch>
      </xdr:blipFill>
      <xdr:spPr bwMode="auto">
        <a:xfrm>
          <a:off x="2800349" y="409576"/>
          <a:ext cx="3076576" cy="1066799"/>
        </a:xfrm>
        <a:prstGeom prst="rect">
          <a:avLst/>
        </a:prstGeom>
        <a:noFill/>
      </xdr:spPr>
    </xdr:pic>
    <xdr:clientData/>
  </xdr:twoCellAnchor>
  <xdr:twoCellAnchor>
    <xdr:from>
      <xdr:col>4</xdr:col>
      <xdr:colOff>542925</xdr:colOff>
      <xdr:row>25</xdr:row>
      <xdr:rowOff>38100</xdr:rowOff>
    </xdr:from>
    <xdr:to>
      <xdr:col>5</xdr:col>
      <xdr:colOff>1343025</xdr:colOff>
      <xdr:row>30</xdr:row>
      <xdr:rowOff>66675</xdr:rowOff>
    </xdr:to>
    <xdr:sp macro="" textlink="">
      <xdr:nvSpPr>
        <xdr:cNvPr id="3" name="Cloud Callout 2"/>
        <xdr:cNvSpPr/>
      </xdr:nvSpPr>
      <xdr:spPr>
        <a:xfrm>
          <a:off x="6448425" y="4924425"/>
          <a:ext cx="1409700" cy="1000125"/>
        </a:xfrm>
        <a:prstGeom prst="cloudCallout">
          <a:avLst>
            <a:gd name="adj1" fmla="val -90406"/>
            <a:gd name="adj2" fmla="val -16079"/>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en-ZA" sz="1100"/>
            <a:t>Project</a:t>
          </a:r>
          <a:r>
            <a:rPr lang="en-ZA" sz="1100" baseline="0"/>
            <a:t> list available at our offices</a:t>
          </a:r>
          <a:endParaRPr lang="en-ZA" sz="1100"/>
        </a:p>
      </xdr:txBody>
    </xdr:sp>
    <xdr:clientData/>
  </xdr:twoCellAnchor>
  <xdr:twoCellAnchor>
    <xdr:from>
      <xdr:col>9</xdr:col>
      <xdr:colOff>135256</xdr:colOff>
      <xdr:row>34</xdr:row>
      <xdr:rowOff>85725</xdr:rowOff>
    </xdr:from>
    <xdr:to>
      <xdr:col>9</xdr:col>
      <xdr:colOff>180975</xdr:colOff>
      <xdr:row>34</xdr:row>
      <xdr:rowOff>133350</xdr:rowOff>
    </xdr:to>
    <xdr:sp macro="" textlink="">
      <xdr:nvSpPr>
        <xdr:cNvPr id="4" name="Cloud Callout 3"/>
        <xdr:cNvSpPr/>
      </xdr:nvSpPr>
      <xdr:spPr>
        <a:xfrm>
          <a:off x="10250806" y="6905625"/>
          <a:ext cx="45719" cy="47625"/>
        </a:xfrm>
        <a:prstGeom prst="cloudCallou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hlmflag-dc1\home\Finance\tmadikizela\Documents\BUGETS_IHLM\2015\Approved%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hlmflag-dc1\home\Finance\tmadikizela\Documents\BUGETS_IHLM\2016\Adjusted%20Budget%202015%20with%20Feb%20Actu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hlmflag-dc1\home\Finance\tmadikizela\Documents\BUGETS_IHLM\2014\ADJUST\ADJUS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
      <sheetName val="Cuncl"/>
      <sheetName val="MM"/>
      <sheetName val="BTO"/>
      <sheetName val="CORP"/>
      <sheetName val="C+S"/>
      <sheetName val="INFR"/>
      <sheetName val="STR+DEV"/>
      <sheetName val="New Employees"/>
      <sheetName val="New Councillors"/>
      <sheetName val="COUNCIL SALARIES"/>
      <sheetName val="Budget analysis"/>
      <sheetName val="Sheet1"/>
      <sheetName val="WORKINGS"/>
      <sheetName val="PROJECTS"/>
      <sheetName val="ADVERT"/>
    </sheetNames>
    <sheetDataSet>
      <sheetData sheetId="0">
        <row r="8">
          <cell r="E8">
            <v>60875835.815062508</v>
          </cell>
        </row>
        <row r="9">
          <cell r="E9">
            <v>3112609.526864945</v>
          </cell>
        </row>
        <row r="10">
          <cell r="E10">
            <v>165475.95639420202</v>
          </cell>
        </row>
        <row r="11">
          <cell r="E11">
            <v>913085.06963456469</v>
          </cell>
        </row>
        <row r="12">
          <cell r="E12">
            <v>11938455.296818802</v>
          </cell>
        </row>
        <row r="13">
          <cell r="E13">
            <v>0</v>
          </cell>
        </row>
        <row r="14">
          <cell r="E14">
            <v>7155456.4319421649</v>
          </cell>
        </row>
        <row r="15">
          <cell r="E15">
            <v>1758374.7758400002</v>
          </cell>
        </row>
        <row r="16">
          <cell r="E16">
            <v>5748559.7068434898</v>
          </cell>
        </row>
        <row r="17">
          <cell r="E17">
            <v>360000</v>
          </cell>
        </row>
        <row r="18">
          <cell r="E18">
            <v>1200000</v>
          </cell>
        </row>
        <row r="19">
          <cell r="E19">
            <v>492093.46812562505</v>
          </cell>
        </row>
        <row r="20">
          <cell r="E20">
            <v>509686.57908004714</v>
          </cell>
        </row>
        <row r="21">
          <cell r="E21">
            <v>6204039.1838086955</v>
          </cell>
        </row>
        <row r="22">
          <cell r="E22">
            <v>350000</v>
          </cell>
        </row>
        <row r="23">
          <cell r="E23">
            <v>492093.46812562505</v>
          </cell>
        </row>
        <row r="24">
          <cell r="E24">
            <v>741397.2300000001</v>
          </cell>
        </row>
        <row r="25">
          <cell r="E25">
            <v>1201516.6301928696</v>
          </cell>
        </row>
        <row r="26">
          <cell r="E26">
            <v>0</v>
          </cell>
        </row>
        <row r="27">
          <cell r="E27">
            <v>0</v>
          </cell>
        </row>
        <row r="28">
          <cell r="E28">
            <v>755326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
      <sheetName val="Cuncl"/>
      <sheetName val="MM"/>
      <sheetName val="BTO"/>
      <sheetName val="CORP"/>
      <sheetName val="C+S"/>
      <sheetName val="INFR"/>
      <sheetName val="STR+DEV"/>
      <sheetName val="New Employees"/>
      <sheetName val="New Councillors"/>
      <sheetName val="COUNCIL SALARIES"/>
      <sheetName val="Budget analysis"/>
      <sheetName val="Sheet1"/>
      <sheetName val="WORKINGS"/>
      <sheetName val="PROJECTS"/>
      <sheetName val="ADVERT"/>
    </sheetNames>
    <sheetDataSet>
      <sheetData sheetId="0"/>
      <sheetData sheetId="1"/>
      <sheetData sheetId="2"/>
      <sheetData sheetId="3">
        <row r="8">
          <cell r="G8">
            <v>3537151</v>
          </cell>
        </row>
        <row r="9">
          <cell r="G9">
            <v>326292</v>
          </cell>
        </row>
        <row r="11">
          <cell r="G11">
            <v>0</v>
          </cell>
        </row>
        <row r="12">
          <cell r="G12">
            <v>169576</v>
          </cell>
        </row>
        <row r="13">
          <cell r="G13">
            <v>0</v>
          </cell>
        </row>
        <row r="14">
          <cell r="G14">
            <v>440716</v>
          </cell>
        </row>
        <row r="15">
          <cell r="G15">
            <v>22752</v>
          </cell>
        </row>
        <row r="16">
          <cell r="G16">
            <v>104711</v>
          </cell>
        </row>
        <row r="17">
          <cell r="G17">
            <v>0</v>
          </cell>
        </row>
        <row r="18">
          <cell r="G18">
            <v>0</v>
          </cell>
        </row>
        <row r="19">
          <cell r="G19">
            <v>1085</v>
          </cell>
        </row>
        <row r="20">
          <cell r="G20">
            <v>23486</v>
          </cell>
        </row>
        <row r="21">
          <cell r="G21">
            <v>309928</v>
          </cell>
        </row>
        <row r="22">
          <cell r="G22">
            <v>0</v>
          </cell>
        </row>
        <row r="23">
          <cell r="G23">
            <v>5077</v>
          </cell>
        </row>
        <row r="24">
          <cell r="G24">
            <v>115987</v>
          </cell>
        </row>
        <row r="25">
          <cell r="G25">
            <v>411626</v>
          </cell>
        </row>
      </sheetData>
      <sheetData sheetId="4">
        <row r="8">
          <cell r="G8">
            <v>5582564</v>
          </cell>
        </row>
        <row r="9">
          <cell r="G9">
            <v>401076</v>
          </cell>
        </row>
        <row r="10">
          <cell r="G10">
            <v>0</v>
          </cell>
        </row>
        <row r="11">
          <cell r="G11">
            <v>0</v>
          </cell>
        </row>
        <row r="12">
          <cell r="G12">
            <v>296518</v>
          </cell>
        </row>
        <row r="13">
          <cell r="G13">
            <v>0</v>
          </cell>
        </row>
        <row r="14">
          <cell r="G14">
            <v>608763</v>
          </cell>
        </row>
        <row r="15">
          <cell r="G15">
            <v>45739</v>
          </cell>
        </row>
        <row r="16">
          <cell r="G16">
            <v>181021</v>
          </cell>
        </row>
        <row r="17">
          <cell r="G17">
            <v>43305</v>
          </cell>
        </row>
        <row r="18">
          <cell r="G18">
            <v>78267</v>
          </cell>
        </row>
        <row r="19">
          <cell r="G19">
            <v>2454</v>
          </cell>
        </row>
        <row r="20">
          <cell r="G20">
            <v>42167</v>
          </cell>
        </row>
        <row r="21">
          <cell r="G21">
            <v>619487</v>
          </cell>
        </row>
        <row r="22">
          <cell r="G22">
            <v>0</v>
          </cell>
        </row>
        <row r="23">
          <cell r="G23">
            <v>8355</v>
          </cell>
        </row>
        <row r="24">
          <cell r="G24">
            <v>146625</v>
          </cell>
        </row>
        <row r="25">
          <cell r="G25">
            <v>36000</v>
          </cell>
        </row>
        <row r="26">
          <cell r="G26">
            <v>0</v>
          </cell>
        </row>
        <row r="27">
          <cell r="G27">
            <v>0</v>
          </cell>
        </row>
        <row r="28">
          <cell r="G28">
            <v>0</v>
          </cell>
        </row>
      </sheetData>
      <sheetData sheetId="5">
        <row r="8">
          <cell r="G8">
            <v>10859481</v>
          </cell>
        </row>
        <row r="9">
          <cell r="G9">
            <v>768385</v>
          </cell>
        </row>
        <row r="11">
          <cell r="G11">
            <v>89676</v>
          </cell>
        </row>
        <row r="12">
          <cell r="G12">
            <v>912329</v>
          </cell>
        </row>
        <row r="13">
          <cell r="G13">
            <v>0</v>
          </cell>
        </row>
        <row r="14">
          <cell r="G14">
            <v>515750</v>
          </cell>
        </row>
        <row r="15">
          <cell r="G15">
            <v>110731</v>
          </cell>
        </row>
        <row r="16">
          <cell r="G16">
            <v>494779</v>
          </cell>
        </row>
        <row r="17">
          <cell r="G17">
            <v>25320</v>
          </cell>
        </row>
        <row r="18">
          <cell r="G18">
            <v>2066144</v>
          </cell>
        </row>
        <row r="19">
          <cell r="G19">
            <v>7370</v>
          </cell>
        </row>
        <row r="20">
          <cell r="G20">
            <v>112309</v>
          </cell>
        </row>
        <row r="21">
          <cell r="G21">
            <v>1741921</v>
          </cell>
        </row>
        <row r="22">
          <cell r="G22">
            <v>463262</v>
          </cell>
        </row>
        <row r="23">
          <cell r="G23">
            <v>19015.05</v>
          </cell>
        </row>
        <row r="24">
          <cell r="G24">
            <v>0</v>
          </cell>
        </row>
        <row r="25">
          <cell r="G25">
            <v>0</v>
          </cell>
        </row>
        <row r="34">
          <cell r="G34">
            <v>0</v>
          </cell>
        </row>
        <row r="36">
          <cell r="G36">
            <v>24000</v>
          </cell>
        </row>
        <row r="40">
          <cell r="G40">
            <v>0</v>
          </cell>
        </row>
        <row r="41">
          <cell r="G41">
            <v>0</v>
          </cell>
        </row>
        <row r="42">
          <cell r="G42">
            <v>0</v>
          </cell>
        </row>
        <row r="43">
          <cell r="G43">
            <v>18914.099999999999</v>
          </cell>
        </row>
        <row r="44">
          <cell r="G44">
            <v>0</v>
          </cell>
        </row>
        <row r="45">
          <cell r="G45">
            <v>0</v>
          </cell>
        </row>
        <row r="46">
          <cell r="G46">
            <v>0</v>
          </cell>
        </row>
        <row r="47">
          <cell r="G47">
            <v>0</v>
          </cell>
        </row>
        <row r="48">
          <cell r="G48">
            <v>0</v>
          </cell>
        </row>
        <row r="49">
          <cell r="G49">
            <v>0</v>
          </cell>
        </row>
        <row r="50">
          <cell r="G50">
            <v>0</v>
          </cell>
        </row>
        <row r="51">
          <cell r="G51">
            <v>45130</v>
          </cell>
        </row>
        <row r="52">
          <cell r="G52">
            <v>0</v>
          </cell>
        </row>
        <row r="53">
          <cell r="G53">
            <v>0</v>
          </cell>
        </row>
        <row r="54">
          <cell r="G54">
            <v>0</v>
          </cell>
        </row>
        <row r="55">
          <cell r="G55">
            <v>0</v>
          </cell>
        </row>
        <row r="56">
          <cell r="G56">
            <v>0</v>
          </cell>
        </row>
        <row r="57">
          <cell r="G57">
            <v>19300</v>
          </cell>
        </row>
        <row r="58">
          <cell r="G58">
            <v>0</v>
          </cell>
        </row>
        <row r="59">
          <cell r="G59">
            <v>0</v>
          </cell>
        </row>
        <row r="60">
          <cell r="G60">
            <v>0</v>
          </cell>
        </row>
        <row r="61">
          <cell r="G61">
            <v>0</v>
          </cell>
        </row>
        <row r="62">
          <cell r="G62">
            <v>0</v>
          </cell>
        </row>
        <row r="63">
          <cell r="G63">
            <v>0</v>
          </cell>
        </row>
        <row r="64">
          <cell r="G64">
            <v>1241411</v>
          </cell>
        </row>
        <row r="65">
          <cell r="G65">
            <v>285424</v>
          </cell>
        </row>
        <row r="66">
          <cell r="G66">
            <v>0</v>
          </cell>
        </row>
        <row r="67">
          <cell r="G67">
            <v>0</v>
          </cell>
        </row>
        <row r="68">
          <cell r="G68">
            <v>0</v>
          </cell>
        </row>
        <row r="69">
          <cell r="G69">
            <v>0</v>
          </cell>
        </row>
        <row r="70">
          <cell r="G70">
            <v>0</v>
          </cell>
        </row>
        <row r="71">
          <cell r="G71">
            <v>0</v>
          </cell>
        </row>
        <row r="72">
          <cell r="G72">
            <v>76125.509999999995</v>
          </cell>
        </row>
        <row r="73">
          <cell r="G73">
            <v>185162</v>
          </cell>
        </row>
        <row r="74">
          <cell r="G74">
            <v>0</v>
          </cell>
        </row>
        <row r="75">
          <cell r="G75">
            <v>0</v>
          </cell>
        </row>
        <row r="76">
          <cell r="G76">
            <v>0</v>
          </cell>
        </row>
        <row r="77">
          <cell r="G77">
            <v>0</v>
          </cell>
        </row>
        <row r="78">
          <cell r="G78">
            <v>0</v>
          </cell>
        </row>
        <row r="79">
          <cell r="G79">
            <v>0</v>
          </cell>
        </row>
        <row r="80">
          <cell r="G80">
            <v>0</v>
          </cell>
        </row>
        <row r="81">
          <cell r="G81">
            <v>0</v>
          </cell>
        </row>
        <row r="82">
          <cell r="G82">
            <v>74166.98</v>
          </cell>
        </row>
        <row r="83">
          <cell r="G83">
            <v>0</v>
          </cell>
        </row>
        <row r="84">
          <cell r="G84">
            <v>0</v>
          </cell>
        </row>
        <row r="85">
          <cell r="G85">
            <v>0</v>
          </cell>
        </row>
        <row r="86">
          <cell r="G86">
            <v>0</v>
          </cell>
        </row>
        <row r="87">
          <cell r="G87">
            <v>0</v>
          </cell>
        </row>
        <row r="88">
          <cell r="G88">
            <v>0</v>
          </cell>
        </row>
        <row r="89">
          <cell r="G89">
            <v>0</v>
          </cell>
        </row>
        <row r="90">
          <cell r="G90">
            <v>50500</v>
          </cell>
        </row>
        <row r="91">
          <cell r="G91">
            <v>0</v>
          </cell>
        </row>
        <row r="92">
          <cell r="G92">
            <v>0</v>
          </cell>
        </row>
        <row r="93">
          <cell r="G93">
            <v>0</v>
          </cell>
        </row>
        <row r="94">
          <cell r="G94">
            <v>0</v>
          </cell>
        </row>
        <row r="95">
          <cell r="G95">
            <v>0</v>
          </cell>
        </row>
        <row r="96">
          <cell r="G96">
            <v>0</v>
          </cell>
        </row>
        <row r="97">
          <cell r="G97">
            <v>0</v>
          </cell>
        </row>
        <row r="98">
          <cell r="G98">
            <v>0</v>
          </cell>
        </row>
        <row r="99">
          <cell r="G99">
            <v>0</v>
          </cell>
        </row>
        <row r="100">
          <cell r="G100">
            <v>0</v>
          </cell>
        </row>
        <row r="101">
          <cell r="G101">
            <v>24000</v>
          </cell>
        </row>
        <row r="102">
          <cell r="G102">
            <v>0</v>
          </cell>
        </row>
        <row r="103">
          <cell r="G103">
            <v>0</v>
          </cell>
        </row>
        <row r="104">
          <cell r="G104">
            <v>0</v>
          </cell>
        </row>
        <row r="105">
          <cell r="G105">
            <v>340028.08</v>
          </cell>
        </row>
        <row r="106">
          <cell r="G106">
            <v>179054</v>
          </cell>
        </row>
        <row r="107">
          <cell r="G107">
            <v>0</v>
          </cell>
        </row>
        <row r="108">
          <cell r="G108">
            <v>0</v>
          </cell>
        </row>
        <row r="109">
          <cell r="G109">
            <v>0</v>
          </cell>
        </row>
        <row r="110">
          <cell r="G110">
            <v>101983</v>
          </cell>
        </row>
        <row r="111">
          <cell r="G111">
            <v>0</v>
          </cell>
        </row>
        <row r="112">
          <cell r="G112">
            <v>0</v>
          </cell>
        </row>
        <row r="113">
          <cell r="G113">
            <v>0</v>
          </cell>
        </row>
        <row r="114">
          <cell r="G114">
            <v>43862</v>
          </cell>
        </row>
        <row r="115">
          <cell r="G115">
            <v>0</v>
          </cell>
        </row>
        <row r="116">
          <cell r="G116">
            <v>0</v>
          </cell>
        </row>
        <row r="117">
          <cell r="G117">
            <v>0</v>
          </cell>
        </row>
        <row r="118">
          <cell r="G118">
            <v>0</v>
          </cell>
        </row>
        <row r="119">
          <cell r="G119">
            <v>0</v>
          </cell>
        </row>
        <row r="120">
          <cell r="G120">
            <v>0</v>
          </cell>
        </row>
        <row r="121">
          <cell r="G121">
            <v>88928</v>
          </cell>
        </row>
        <row r="215">
          <cell r="G215">
            <v>0</v>
          </cell>
        </row>
        <row r="230">
          <cell r="G230">
            <v>16353</v>
          </cell>
        </row>
        <row r="231">
          <cell r="G231">
            <v>1000000</v>
          </cell>
        </row>
        <row r="232">
          <cell r="G232">
            <v>0</v>
          </cell>
        </row>
        <row r="233">
          <cell r="G233">
            <v>0</v>
          </cell>
        </row>
        <row r="234">
          <cell r="G234">
            <v>0</v>
          </cell>
        </row>
        <row r="235">
          <cell r="G235">
            <v>0</v>
          </cell>
        </row>
        <row r="236">
          <cell r="G236">
            <v>0</v>
          </cell>
        </row>
        <row r="237">
          <cell r="G237">
            <v>0</v>
          </cell>
        </row>
        <row r="238">
          <cell r="G238">
            <v>0</v>
          </cell>
        </row>
        <row r="239">
          <cell r="G239">
            <v>0</v>
          </cell>
        </row>
        <row r="240">
          <cell r="G240">
            <v>0</v>
          </cell>
        </row>
        <row r="241">
          <cell r="G241">
            <v>0</v>
          </cell>
        </row>
        <row r="242">
          <cell r="G242">
            <v>0</v>
          </cell>
        </row>
        <row r="243">
          <cell r="G243">
            <v>0</v>
          </cell>
        </row>
        <row r="244">
          <cell r="G244">
            <v>0</v>
          </cell>
        </row>
        <row r="245">
          <cell r="G245">
            <v>0</v>
          </cell>
        </row>
        <row r="246">
          <cell r="G246">
            <v>0</v>
          </cell>
        </row>
        <row r="247">
          <cell r="G247">
            <v>0</v>
          </cell>
        </row>
        <row r="248">
          <cell r="G248">
            <v>0</v>
          </cell>
        </row>
        <row r="249">
          <cell r="G249">
            <v>0</v>
          </cell>
        </row>
        <row r="250">
          <cell r="G250">
            <v>0</v>
          </cell>
        </row>
        <row r="251">
          <cell r="G251">
            <v>724000</v>
          </cell>
        </row>
        <row r="252">
          <cell r="G252">
            <v>0</v>
          </cell>
        </row>
        <row r="253">
          <cell r="G253">
            <v>0</v>
          </cell>
        </row>
        <row r="254">
          <cell r="G254">
            <v>0</v>
          </cell>
        </row>
        <row r="255">
          <cell r="G255">
            <v>0</v>
          </cell>
        </row>
        <row r="256">
          <cell r="G256">
            <v>0</v>
          </cell>
        </row>
        <row r="257">
          <cell r="G257">
            <v>0</v>
          </cell>
        </row>
        <row r="258">
          <cell r="G258">
            <v>0</v>
          </cell>
        </row>
        <row r="259">
          <cell r="G259">
            <v>1830643</v>
          </cell>
        </row>
        <row r="260">
          <cell r="G260">
            <v>0</v>
          </cell>
        </row>
        <row r="261">
          <cell r="G261">
            <v>0</v>
          </cell>
        </row>
        <row r="262">
          <cell r="G262">
            <v>0</v>
          </cell>
        </row>
        <row r="263">
          <cell r="G263">
            <v>0</v>
          </cell>
        </row>
        <row r="264">
          <cell r="G264">
            <v>0</v>
          </cell>
        </row>
        <row r="265">
          <cell r="G265">
            <v>0</v>
          </cell>
        </row>
        <row r="266">
          <cell r="G266">
            <v>0</v>
          </cell>
        </row>
        <row r="267">
          <cell r="G267">
            <v>13188</v>
          </cell>
        </row>
        <row r="268">
          <cell r="G268">
            <v>0</v>
          </cell>
        </row>
        <row r="269">
          <cell r="G269">
            <v>0</v>
          </cell>
        </row>
        <row r="270">
          <cell r="G270">
            <v>0</v>
          </cell>
        </row>
        <row r="271">
          <cell r="G271">
            <v>303977</v>
          </cell>
        </row>
        <row r="272">
          <cell r="G272">
            <v>0</v>
          </cell>
        </row>
        <row r="273">
          <cell r="G273">
            <v>0</v>
          </cell>
        </row>
        <row r="274">
          <cell r="G274">
            <v>0</v>
          </cell>
        </row>
        <row r="275">
          <cell r="G275">
            <v>0</v>
          </cell>
        </row>
        <row r="276">
          <cell r="G276">
            <v>0</v>
          </cell>
        </row>
        <row r="277">
          <cell r="G277">
            <v>0</v>
          </cell>
        </row>
        <row r="278">
          <cell r="G278">
            <v>0</v>
          </cell>
        </row>
        <row r="279">
          <cell r="G279">
            <v>0</v>
          </cell>
        </row>
        <row r="280">
          <cell r="G280">
            <v>0</v>
          </cell>
        </row>
        <row r="281">
          <cell r="G281">
            <v>0</v>
          </cell>
        </row>
        <row r="282">
          <cell r="G282">
            <v>0</v>
          </cell>
        </row>
        <row r="283">
          <cell r="G283">
            <v>0</v>
          </cell>
        </row>
        <row r="284">
          <cell r="G284">
            <v>222800</v>
          </cell>
        </row>
      </sheetData>
      <sheetData sheetId="6">
        <row r="8">
          <cell r="G8">
            <v>4220008</v>
          </cell>
        </row>
        <row r="9">
          <cell r="G9">
            <v>258579</v>
          </cell>
        </row>
        <row r="11">
          <cell r="G11">
            <v>40413</v>
          </cell>
        </row>
        <row r="12">
          <cell r="G12">
            <v>155844</v>
          </cell>
        </row>
        <row r="13">
          <cell r="G13">
            <v>0</v>
          </cell>
        </row>
        <row r="14">
          <cell r="G14">
            <v>468944</v>
          </cell>
        </row>
        <row r="15">
          <cell r="G15">
            <v>108004</v>
          </cell>
        </row>
        <row r="16">
          <cell r="G16">
            <v>86840</v>
          </cell>
        </row>
        <row r="17">
          <cell r="G17">
            <v>43552</v>
          </cell>
        </row>
        <row r="18">
          <cell r="G18">
            <v>23221</v>
          </cell>
        </row>
        <row r="19">
          <cell r="G19">
            <v>1614</v>
          </cell>
        </row>
        <row r="20">
          <cell r="G20">
            <v>29981</v>
          </cell>
        </row>
        <row r="21">
          <cell r="G21">
            <v>433696</v>
          </cell>
        </row>
        <row r="22">
          <cell r="G22">
            <v>0</v>
          </cell>
        </row>
        <row r="23">
          <cell r="G23">
            <v>6520.42</v>
          </cell>
        </row>
        <row r="24">
          <cell r="G24">
            <v>89221</v>
          </cell>
        </row>
        <row r="25">
          <cell r="G25">
            <v>0</v>
          </cell>
        </row>
        <row r="34">
          <cell r="G34">
            <v>0</v>
          </cell>
        </row>
        <row r="62">
          <cell r="G62">
            <v>131976</v>
          </cell>
        </row>
        <row r="73">
          <cell r="G73">
            <v>40747</v>
          </cell>
        </row>
        <row r="74">
          <cell r="G74">
            <v>0</v>
          </cell>
        </row>
        <row r="75">
          <cell r="G75">
            <v>0</v>
          </cell>
        </row>
        <row r="76">
          <cell r="G76">
            <v>0</v>
          </cell>
        </row>
        <row r="77">
          <cell r="G77">
            <v>0</v>
          </cell>
        </row>
        <row r="78">
          <cell r="G78">
            <v>0</v>
          </cell>
        </row>
        <row r="79">
          <cell r="G79">
            <v>0</v>
          </cell>
        </row>
        <row r="80">
          <cell r="G80">
            <v>0</v>
          </cell>
        </row>
        <row r="81">
          <cell r="G81">
            <v>0</v>
          </cell>
        </row>
        <row r="82">
          <cell r="G82">
            <v>0</v>
          </cell>
        </row>
        <row r="83">
          <cell r="G83">
            <v>0</v>
          </cell>
        </row>
        <row r="84">
          <cell r="G84">
            <v>0</v>
          </cell>
        </row>
        <row r="85">
          <cell r="G85">
            <v>0</v>
          </cell>
        </row>
        <row r="86">
          <cell r="G86">
            <v>0</v>
          </cell>
        </row>
        <row r="87">
          <cell r="G87">
            <v>0</v>
          </cell>
        </row>
        <row r="88">
          <cell r="G88">
            <v>0</v>
          </cell>
        </row>
        <row r="89">
          <cell r="G89">
            <v>0</v>
          </cell>
        </row>
        <row r="90">
          <cell r="G90">
            <v>0</v>
          </cell>
        </row>
        <row r="91">
          <cell r="G91">
            <v>0</v>
          </cell>
        </row>
        <row r="92">
          <cell r="G92">
            <v>0</v>
          </cell>
        </row>
        <row r="93">
          <cell r="G93">
            <v>0</v>
          </cell>
        </row>
        <row r="94">
          <cell r="G94">
            <v>8772051</v>
          </cell>
        </row>
        <row r="95">
          <cell r="G95">
            <v>0</v>
          </cell>
        </row>
        <row r="96">
          <cell r="G96">
            <v>0</v>
          </cell>
        </row>
        <row r="97">
          <cell r="G97">
            <v>0</v>
          </cell>
        </row>
        <row r="98">
          <cell r="G98">
            <v>0</v>
          </cell>
        </row>
        <row r="99">
          <cell r="G99">
            <v>0</v>
          </cell>
        </row>
        <row r="100">
          <cell r="G100">
            <v>0</v>
          </cell>
        </row>
        <row r="101">
          <cell r="G101">
            <v>16859</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113694</v>
          </cell>
        </row>
        <row r="141">
          <cell r="G141">
            <v>96415</v>
          </cell>
        </row>
        <row r="145">
          <cell r="G145">
            <v>103749</v>
          </cell>
        </row>
        <row r="146">
          <cell r="G146">
            <v>11023662</v>
          </cell>
        </row>
        <row r="147">
          <cell r="G147">
            <v>0</v>
          </cell>
        </row>
        <row r="148">
          <cell r="G148">
            <v>0</v>
          </cell>
        </row>
        <row r="149">
          <cell r="G149">
            <v>1660.19</v>
          </cell>
        </row>
        <row r="161">
          <cell r="G161">
            <v>3772723</v>
          </cell>
        </row>
        <row r="163">
          <cell r="G163">
            <v>3483519</v>
          </cell>
        </row>
        <row r="167">
          <cell r="G167">
            <v>16172857</v>
          </cell>
        </row>
        <row r="168">
          <cell r="G168">
            <v>0</v>
          </cell>
        </row>
        <row r="169">
          <cell r="G169">
            <v>0</v>
          </cell>
        </row>
        <row r="170">
          <cell r="G170">
            <v>0</v>
          </cell>
        </row>
        <row r="171">
          <cell r="G171">
            <v>0</v>
          </cell>
        </row>
        <row r="172">
          <cell r="G172">
            <v>0</v>
          </cell>
        </row>
        <row r="173">
          <cell r="G173">
            <v>0</v>
          </cell>
        </row>
        <row r="174">
          <cell r="G174">
            <v>0</v>
          </cell>
        </row>
        <row r="175">
          <cell r="G175">
            <v>0</v>
          </cell>
        </row>
        <row r="176">
          <cell r="G176">
            <v>0</v>
          </cell>
        </row>
        <row r="177">
          <cell r="G177">
            <v>0</v>
          </cell>
        </row>
        <row r="178">
          <cell r="G178">
            <v>0</v>
          </cell>
        </row>
        <row r="179">
          <cell r="G179">
            <v>27587257</v>
          </cell>
        </row>
        <row r="180">
          <cell r="G180">
            <v>0</v>
          </cell>
        </row>
        <row r="181">
          <cell r="G181">
            <v>0</v>
          </cell>
        </row>
        <row r="182">
          <cell r="G182">
            <v>0</v>
          </cell>
        </row>
        <row r="183">
          <cell r="G183">
            <v>0</v>
          </cell>
        </row>
        <row r="184">
          <cell r="G184">
            <v>0</v>
          </cell>
        </row>
        <row r="185">
          <cell r="G185">
            <v>0</v>
          </cell>
        </row>
        <row r="186">
          <cell r="G186">
            <v>0</v>
          </cell>
        </row>
        <row r="187">
          <cell r="G187">
            <v>0</v>
          </cell>
        </row>
        <row r="188">
          <cell r="G188">
            <v>0</v>
          </cell>
        </row>
        <row r="189">
          <cell r="G189">
            <v>0</v>
          </cell>
        </row>
        <row r="190">
          <cell r="G190">
            <v>0</v>
          </cell>
        </row>
        <row r="191">
          <cell r="G191">
            <v>0</v>
          </cell>
        </row>
        <row r="192">
          <cell r="G192">
            <v>0</v>
          </cell>
        </row>
        <row r="193">
          <cell r="G193">
            <v>0</v>
          </cell>
        </row>
        <row r="194">
          <cell r="G194">
            <v>0</v>
          </cell>
        </row>
        <row r="195">
          <cell r="G195">
            <v>0</v>
          </cell>
        </row>
        <row r="196">
          <cell r="G196">
            <v>0</v>
          </cell>
        </row>
        <row r="197">
          <cell r="G197">
            <v>0</v>
          </cell>
        </row>
        <row r="198">
          <cell r="G198">
            <v>0</v>
          </cell>
        </row>
        <row r="199">
          <cell r="G199">
            <v>0</v>
          </cell>
        </row>
        <row r="200">
          <cell r="G200">
            <v>360912</v>
          </cell>
        </row>
        <row r="215">
          <cell r="G215">
            <v>0</v>
          </cell>
        </row>
        <row r="221">
          <cell r="G221">
            <v>5000000</v>
          </cell>
        </row>
        <row r="231">
          <cell r="G231">
            <v>0</v>
          </cell>
        </row>
        <row r="232">
          <cell r="G232">
            <v>0</v>
          </cell>
        </row>
        <row r="233">
          <cell r="G233">
            <v>0</v>
          </cell>
        </row>
        <row r="234">
          <cell r="G234">
            <v>0</v>
          </cell>
        </row>
        <row r="235">
          <cell r="G235">
            <v>0</v>
          </cell>
        </row>
        <row r="236">
          <cell r="G236">
            <v>0</v>
          </cell>
        </row>
        <row r="237">
          <cell r="G237">
            <v>0</v>
          </cell>
        </row>
        <row r="238">
          <cell r="G238">
            <v>0</v>
          </cell>
        </row>
        <row r="239">
          <cell r="G239">
            <v>0</v>
          </cell>
        </row>
        <row r="240">
          <cell r="G240">
            <v>0</v>
          </cell>
        </row>
        <row r="241">
          <cell r="G241">
            <v>1881216</v>
          </cell>
        </row>
        <row r="242">
          <cell r="G242">
            <v>0</v>
          </cell>
        </row>
        <row r="243">
          <cell r="G243">
            <v>0</v>
          </cell>
        </row>
        <row r="244">
          <cell r="G244">
            <v>0</v>
          </cell>
        </row>
        <row r="245">
          <cell r="G245">
            <v>0</v>
          </cell>
        </row>
        <row r="246">
          <cell r="G246">
            <v>0</v>
          </cell>
        </row>
        <row r="247">
          <cell r="G247">
            <v>0</v>
          </cell>
        </row>
        <row r="248">
          <cell r="G248">
            <v>0</v>
          </cell>
        </row>
        <row r="249">
          <cell r="G249">
            <v>0</v>
          </cell>
        </row>
        <row r="250">
          <cell r="G250">
            <v>0</v>
          </cell>
        </row>
        <row r="251">
          <cell r="G251">
            <v>0</v>
          </cell>
        </row>
        <row r="252">
          <cell r="G252">
            <v>0</v>
          </cell>
        </row>
        <row r="253">
          <cell r="G253">
            <v>0</v>
          </cell>
        </row>
        <row r="254">
          <cell r="G254">
            <v>0</v>
          </cell>
        </row>
        <row r="255">
          <cell r="G255">
            <v>30000000</v>
          </cell>
        </row>
        <row r="256">
          <cell r="G256">
            <v>0</v>
          </cell>
        </row>
        <row r="257">
          <cell r="G257">
            <v>0</v>
          </cell>
        </row>
        <row r="258">
          <cell r="G258">
            <v>0</v>
          </cell>
        </row>
        <row r="259">
          <cell r="G259">
            <v>0</v>
          </cell>
        </row>
        <row r="260">
          <cell r="G260">
            <v>0</v>
          </cell>
        </row>
        <row r="261">
          <cell r="G261">
            <v>0</v>
          </cell>
        </row>
        <row r="262">
          <cell r="G262">
            <v>0</v>
          </cell>
        </row>
        <row r="263">
          <cell r="G263">
            <v>0</v>
          </cell>
        </row>
        <row r="264">
          <cell r="G264">
            <v>0</v>
          </cell>
        </row>
        <row r="265">
          <cell r="G265">
            <v>0</v>
          </cell>
        </row>
        <row r="266">
          <cell r="G266">
            <v>0</v>
          </cell>
        </row>
        <row r="267">
          <cell r="G267">
            <v>0</v>
          </cell>
        </row>
        <row r="268">
          <cell r="G268">
            <v>0</v>
          </cell>
        </row>
        <row r="269">
          <cell r="G269">
            <v>0</v>
          </cell>
        </row>
        <row r="270">
          <cell r="G270">
            <v>0</v>
          </cell>
        </row>
        <row r="271">
          <cell r="G271">
            <v>0</v>
          </cell>
        </row>
        <row r="272">
          <cell r="G272">
            <v>0</v>
          </cell>
        </row>
        <row r="273">
          <cell r="G273">
            <v>0</v>
          </cell>
        </row>
        <row r="274">
          <cell r="G274">
            <v>0</v>
          </cell>
        </row>
        <row r="275">
          <cell r="G275">
            <v>0</v>
          </cell>
        </row>
        <row r="276">
          <cell r="G276">
            <v>0</v>
          </cell>
        </row>
        <row r="277">
          <cell r="G277">
            <v>0</v>
          </cell>
        </row>
        <row r="278">
          <cell r="G278">
            <v>0</v>
          </cell>
        </row>
        <row r="279">
          <cell r="G279">
            <v>0</v>
          </cell>
        </row>
        <row r="280">
          <cell r="G280">
            <v>0</v>
          </cell>
        </row>
        <row r="281">
          <cell r="G281">
            <v>0</v>
          </cell>
        </row>
        <row r="282">
          <cell r="G282">
            <v>45854</v>
          </cell>
        </row>
      </sheetData>
      <sheetData sheetId="7">
        <row r="8">
          <cell r="G8">
            <v>2685948</v>
          </cell>
        </row>
        <row r="9">
          <cell r="G9">
            <v>230185</v>
          </cell>
        </row>
        <row r="11">
          <cell r="G11">
            <v>42637.760000000002</v>
          </cell>
        </row>
        <row r="12">
          <cell r="G12">
            <v>138515</v>
          </cell>
        </row>
        <row r="13">
          <cell r="G13">
            <v>0</v>
          </cell>
        </row>
        <row r="14">
          <cell r="G14">
            <v>490229</v>
          </cell>
        </row>
        <row r="15">
          <cell r="G15">
            <v>15075</v>
          </cell>
        </row>
        <row r="16">
          <cell r="G16">
            <v>82718</v>
          </cell>
        </row>
        <row r="17">
          <cell r="G17">
            <v>0</v>
          </cell>
        </row>
        <row r="18">
          <cell r="G18">
            <v>0</v>
          </cell>
        </row>
        <row r="19">
          <cell r="G19">
            <v>766</v>
          </cell>
        </row>
        <row r="20">
          <cell r="G20">
            <v>17515</v>
          </cell>
        </row>
        <row r="21">
          <cell r="G21">
            <v>253997</v>
          </cell>
        </row>
        <row r="22">
          <cell r="G22">
            <v>0</v>
          </cell>
        </row>
        <row r="23">
          <cell r="G23">
            <v>4537.63</v>
          </cell>
        </row>
        <row r="24">
          <cell r="G24">
            <v>115987</v>
          </cell>
        </row>
        <row r="25">
          <cell r="G25">
            <v>0</v>
          </cell>
        </row>
        <row r="34">
          <cell r="G34">
            <v>0</v>
          </cell>
        </row>
        <row r="73">
          <cell r="G73">
            <v>91504</v>
          </cell>
        </row>
        <row r="75">
          <cell r="G75">
            <v>38511</v>
          </cell>
        </row>
        <row r="76">
          <cell r="G76">
            <v>0</v>
          </cell>
        </row>
        <row r="77">
          <cell r="G77">
            <v>0</v>
          </cell>
        </row>
        <row r="78">
          <cell r="G78">
            <v>0</v>
          </cell>
        </row>
        <row r="79">
          <cell r="G79">
            <v>0</v>
          </cell>
        </row>
        <row r="80">
          <cell r="G80">
            <v>0</v>
          </cell>
        </row>
        <row r="81">
          <cell r="G81">
            <v>0</v>
          </cell>
        </row>
        <row r="82">
          <cell r="G82">
            <v>0</v>
          </cell>
        </row>
        <row r="83">
          <cell r="G83">
            <v>0</v>
          </cell>
        </row>
        <row r="84">
          <cell r="G84">
            <v>0</v>
          </cell>
        </row>
        <row r="85">
          <cell r="G85">
            <v>0</v>
          </cell>
        </row>
        <row r="86">
          <cell r="G86">
            <v>0</v>
          </cell>
        </row>
        <row r="87">
          <cell r="G87">
            <v>0</v>
          </cell>
        </row>
        <row r="88">
          <cell r="G88">
            <v>0</v>
          </cell>
        </row>
        <row r="89">
          <cell r="G89">
            <v>0</v>
          </cell>
        </row>
        <row r="90">
          <cell r="G90">
            <v>0</v>
          </cell>
        </row>
        <row r="91">
          <cell r="G91">
            <v>0</v>
          </cell>
        </row>
        <row r="92">
          <cell r="G92">
            <v>0</v>
          </cell>
        </row>
        <row r="93">
          <cell r="G93">
            <v>390713</v>
          </cell>
        </row>
        <row r="94">
          <cell r="G94">
            <v>0</v>
          </cell>
        </row>
        <row r="95">
          <cell r="G95">
            <v>0</v>
          </cell>
        </row>
        <row r="96">
          <cell r="G96">
            <v>0</v>
          </cell>
        </row>
        <row r="97">
          <cell r="G97">
            <v>0</v>
          </cell>
        </row>
        <row r="98">
          <cell r="G98">
            <v>0</v>
          </cell>
        </row>
        <row r="99">
          <cell r="G99">
            <v>0</v>
          </cell>
        </row>
        <row r="100">
          <cell r="G100">
            <v>243008</v>
          </cell>
        </row>
        <row r="101">
          <cell r="G101">
            <v>0</v>
          </cell>
        </row>
        <row r="102">
          <cell r="G102">
            <v>0</v>
          </cell>
        </row>
        <row r="103">
          <cell r="G103">
            <v>0</v>
          </cell>
        </row>
        <row r="104">
          <cell r="G104">
            <v>33265</v>
          </cell>
        </row>
        <row r="105">
          <cell r="G105">
            <v>0</v>
          </cell>
        </row>
        <row r="106">
          <cell r="G106">
            <v>0</v>
          </cell>
        </row>
        <row r="107">
          <cell r="G107">
            <v>0</v>
          </cell>
        </row>
        <row r="108">
          <cell r="G108">
            <v>0</v>
          </cell>
        </row>
        <row r="109">
          <cell r="G109">
            <v>0</v>
          </cell>
        </row>
        <row r="110">
          <cell r="G110">
            <v>85454</v>
          </cell>
        </row>
        <row r="111">
          <cell r="G111">
            <v>0</v>
          </cell>
        </row>
        <row r="112">
          <cell r="G112">
            <v>0</v>
          </cell>
        </row>
        <row r="113">
          <cell r="G113">
            <v>0</v>
          </cell>
        </row>
        <row r="114">
          <cell r="G114">
            <v>0</v>
          </cell>
        </row>
        <row r="115">
          <cell r="G115">
            <v>0</v>
          </cell>
        </row>
        <row r="116">
          <cell r="G116">
            <v>0</v>
          </cell>
        </row>
        <row r="117">
          <cell r="G117">
            <v>0</v>
          </cell>
        </row>
        <row r="118">
          <cell r="G118">
            <v>0</v>
          </cell>
        </row>
        <row r="119">
          <cell r="G119">
            <v>415246</v>
          </cell>
        </row>
        <row r="215">
          <cell r="G215">
            <v>181776</v>
          </cell>
        </row>
        <row r="217">
          <cell r="G217">
            <v>171978</v>
          </cell>
        </row>
        <row r="242">
          <cell r="G242">
            <v>0</v>
          </cell>
        </row>
        <row r="243">
          <cell r="G243">
            <v>0</v>
          </cell>
        </row>
        <row r="244">
          <cell r="G244">
            <v>0</v>
          </cell>
        </row>
        <row r="245">
          <cell r="G245">
            <v>0</v>
          </cell>
        </row>
        <row r="246">
          <cell r="G246">
            <v>0</v>
          </cell>
        </row>
        <row r="247">
          <cell r="G247">
            <v>0</v>
          </cell>
        </row>
        <row r="248">
          <cell r="G248">
            <v>0</v>
          </cell>
        </row>
        <row r="249">
          <cell r="G249">
            <v>109647</v>
          </cell>
        </row>
        <row r="250">
          <cell r="G250">
            <v>0</v>
          </cell>
        </row>
        <row r="251">
          <cell r="G251">
            <v>0</v>
          </cell>
        </row>
        <row r="252">
          <cell r="G252">
            <v>0</v>
          </cell>
        </row>
        <row r="253">
          <cell r="G253">
            <v>0</v>
          </cell>
        </row>
        <row r="254">
          <cell r="G254">
            <v>0</v>
          </cell>
        </row>
        <row r="255">
          <cell r="G255">
            <v>0</v>
          </cell>
        </row>
        <row r="256">
          <cell r="G256">
            <v>0</v>
          </cell>
        </row>
        <row r="257">
          <cell r="G257">
            <v>0</v>
          </cell>
        </row>
        <row r="258">
          <cell r="G258">
            <v>0</v>
          </cell>
        </row>
        <row r="259">
          <cell r="G259">
            <v>0</v>
          </cell>
        </row>
        <row r="260">
          <cell r="G260">
            <v>0</v>
          </cell>
        </row>
        <row r="261">
          <cell r="G261">
            <v>0</v>
          </cell>
        </row>
        <row r="262">
          <cell r="G262">
            <v>0</v>
          </cell>
        </row>
        <row r="263">
          <cell r="G263">
            <v>0</v>
          </cell>
        </row>
        <row r="264">
          <cell r="G264">
            <v>0</v>
          </cell>
        </row>
        <row r="265">
          <cell r="G265">
            <v>0</v>
          </cell>
        </row>
        <row r="266">
          <cell r="G266">
            <v>0</v>
          </cell>
        </row>
        <row r="267">
          <cell r="G267">
            <v>0</v>
          </cell>
        </row>
        <row r="268">
          <cell r="G268">
            <v>0</v>
          </cell>
        </row>
        <row r="269">
          <cell r="G269">
            <v>0</v>
          </cell>
        </row>
        <row r="270">
          <cell r="G270">
            <v>0</v>
          </cell>
        </row>
        <row r="271">
          <cell r="G271">
            <v>0</v>
          </cell>
        </row>
        <row r="272">
          <cell r="G272">
            <v>0</v>
          </cell>
        </row>
        <row r="273">
          <cell r="G273">
            <v>0</v>
          </cell>
        </row>
        <row r="274">
          <cell r="G274">
            <v>0</v>
          </cell>
        </row>
        <row r="275">
          <cell r="G275">
            <v>1208</v>
          </cell>
        </row>
        <row r="276">
          <cell r="G276">
            <v>44737</v>
          </cell>
        </row>
        <row r="277">
          <cell r="G277">
            <v>0</v>
          </cell>
        </row>
        <row r="278">
          <cell r="G278">
            <v>0</v>
          </cell>
        </row>
        <row r="279">
          <cell r="G279">
            <v>0</v>
          </cell>
        </row>
        <row r="280">
          <cell r="G280">
            <v>0</v>
          </cell>
        </row>
        <row r="281">
          <cell r="G281">
            <v>15980</v>
          </cell>
        </row>
      </sheetData>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HLM DATA"/>
      <sheetName val="SUMMARY"/>
      <sheetName val="COUNCIL_S GENERAL EXPENSES"/>
      <sheetName val="MUNICIPAL MANAGER"/>
      <sheetName val="BUDGET _ TREASURY OFFICE"/>
      <sheetName val="ADMINISTRATION"/>
      <sheetName val="HUMAN RESOURCE"/>
      <sheetName val="COMMUNITY SERVICES"/>
      <sheetName val="INFRASTRUCTURE"/>
      <sheetName val="STRATEGIC DEV LED"/>
      <sheetName val="COUNCIL SALARIES"/>
      <sheetName val="Staff Salaries"/>
      <sheetName val="New Employees"/>
      <sheetName val="Budget analysis"/>
      <sheetName val="EXP GRAPH"/>
      <sheetName val="REV GRAP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
          <cell r="A7" t="str">
            <v>PERSONNEL EXPENDITURE</v>
          </cell>
        </row>
        <row r="9">
          <cell r="A9" t="str">
            <v>GENERAL EXPENSES</v>
          </cell>
        </row>
        <row r="11">
          <cell r="A11" t="str">
            <v>REPAIRS &amp; MAINTENANCE</v>
          </cell>
        </row>
        <row r="13">
          <cell r="A13" t="str">
            <v>CAPITAL EXPENDITURE</v>
          </cell>
        </row>
        <row r="15">
          <cell r="A15" t="str">
            <v>CONTRIBUTION TO APPROVED FUNDS</v>
          </cell>
        </row>
        <row r="19">
          <cell r="A19" t="str">
            <v>REVENUE SOURCES  TO FUND THE EXPENDITURE.</v>
          </cell>
        </row>
        <row r="21">
          <cell r="A21" t="str">
            <v>External funding (Loans)</v>
          </cell>
        </row>
        <row r="23">
          <cell r="A23" t="str">
            <v>Grant Funding</v>
          </cell>
        </row>
        <row r="25">
          <cell r="A25" t="str">
            <v>Own Revenue</v>
          </cell>
        </row>
      </sheetData>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07"/>
  <sheetViews>
    <sheetView tabSelected="1" view="pageBreakPreview" zoomScaleNormal="100" zoomScaleSheetLayoutView="100" workbookViewId="0">
      <pane xSplit="1" ySplit="5" topLeftCell="N6" activePane="bottomRight" state="frozen"/>
      <selection activeCell="A124" sqref="A124"/>
      <selection pane="topRight" activeCell="A124" sqref="A124"/>
      <selection pane="bottomLeft" activeCell="A124" sqref="A124"/>
      <selection pane="bottomRight" activeCell="N9" sqref="N9"/>
    </sheetView>
  </sheetViews>
  <sheetFormatPr defaultRowHeight="15" x14ac:dyDescent="0.25"/>
  <cols>
    <col min="1" max="1" width="41" style="53" bestFit="1" customWidth="1"/>
    <col min="2" max="2" width="15.28515625" style="77" hidden="1" customWidth="1"/>
    <col min="3" max="3" width="13.28515625" style="77" hidden="1" customWidth="1"/>
    <col min="4" max="7" width="15.28515625" style="77" hidden="1" customWidth="1"/>
    <col min="8" max="8" width="15.28515625" style="186" hidden="1" customWidth="1"/>
    <col min="9" max="9" width="15.28515625" style="77" hidden="1" customWidth="1"/>
    <col min="10" max="10" width="15.28515625" style="197" hidden="1" customWidth="1"/>
    <col min="11" max="12" width="15.28515625" style="77" hidden="1" customWidth="1"/>
    <col min="13" max="13" width="15.28515625" style="259" hidden="1" customWidth="1"/>
    <col min="14" max="14" width="15.28515625" style="259" customWidth="1"/>
    <col min="15" max="15" width="15.28515625" style="53" bestFit="1" customWidth="1"/>
    <col min="16" max="16" width="15.85546875" style="53" customWidth="1"/>
    <col min="17" max="17" width="16.28515625" style="53" customWidth="1"/>
    <col min="18" max="18" width="15.5703125" style="53" customWidth="1"/>
    <col min="19" max="19" width="19.140625" style="53" customWidth="1"/>
    <col min="20" max="21" width="14" style="53" bestFit="1" customWidth="1"/>
    <col min="22" max="22" width="9.140625" style="53"/>
    <col min="23" max="23" width="15.28515625" style="268" bestFit="1" customWidth="1"/>
    <col min="24" max="16384" width="9.140625" style="53"/>
  </cols>
  <sheetData>
    <row r="1" spans="1:23" s="77" customFormat="1" x14ac:dyDescent="0.25">
      <c r="A1" s="119" t="s">
        <v>693</v>
      </c>
      <c r="H1" s="186"/>
      <c r="J1" s="197"/>
      <c r="M1" s="260"/>
      <c r="N1" s="260"/>
      <c r="W1" s="113"/>
    </row>
    <row r="2" spans="1:23" s="77" customFormat="1" x14ac:dyDescent="0.25">
      <c r="A2" s="119" t="s">
        <v>695</v>
      </c>
      <c r="H2" s="186"/>
      <c r="J2" s="197"/>
      <c r="M2" s="260"/>
      <c r="N2" s="260"/>
      <c r="W2" s="113"/>
    </row>
    <row r="3" spans="1:23" s="77" customFormat="1" x14ac:dyDescent="0.25">
      <c r="A3" s="119" t="s">
        <v>168</v>
      </c>
      <c r="H3" s="186"/>
      <c r="J3" s="197"/>
      <c r="M3" s="260"/>
      <c r="N3" s="260"/>
      <c r="W3" s="113"/>
    </row>
    <row r="4" spans="1:23" s="77" customFormat="1" ht="15.75" thickBot="1" x14ac:dyDescent="0.3">
      <c r="H4" s="186"/>
      <c r="J4" s="197"/>
      <c r="M4" s="260"/>
      <c r="N4" s="260"/>
      <c r="W4" s="113"/>
    </row>
    <row r="5" spans="1:23" s="77" customFormat="1" ht="46.5" thickTop="1" thickBot="1" x14ac:dyDescent="0.3">
      <c r="A5" s="267" t="s">
        <v>167</v>
      </c>
      <c r="B5" s="85" t="s">
        <v>171</v>
      </c>
      <c r="C5" s="85" t="s">
        <v>169</v>
      </c>
      <c r="D5" s="86" t="s">
        <v>170</v>
      </c>
      <c r="E5" s="86" t="s">
        <v>854</v>
      </c>
      <c r="F5" s="86" t="s">
        <v>855</v>
      </c>
      <c r="G5" s="86" t="s">
        <v>856</v>
      </c>
      <c r="H5" s="187" t="s">
        <v>857</v>
      </c>
      <c r="I5" s="86" t="s">
        <v>858</v>
      </c>
      <c r="J5" s="187" t="s">
        <v>859</v>
      </c>
      <c r="K5" s="86" t="s">
        <v>692</v>
      </c>
      <c r="L5" s="86" t="s">
        <v>694</v>
      </c>
      <c r="M5" s="187" t="s">
        <v>859</v>
      </c>
      <c r="N5" s="296" t="s">
        <v>941</v>
      </c>
      <c r="O5" s="296" t="s">
        <v>855</v>
      </c>
      <c r="P5" s="296" t="s">
        <v>942</v>
      </c>
      <c r="Q5" s="296" t="s">
        <v>943</v>
      </c>
      <c r="R5" s="296" t="s">
        <v>944</v>
      </c>
      <c r="S5" s="296" t="s">
        <v>945</v>
      </c>
      <c r="T5" s="296" t="s">
        <v>946</v>
      </c>
      <c r="U5" s="296" t="s">
        <v>947</v>
      </c>
      <c r="W5" s="113"/>
    </row>
    <row r="6" spans="1:23" s="77" customFormat="1" ht="15.75" thickTop="1" x14ac:dyDescent="0.25">
      <c r="H6" s="186"/>
      <c r="J6" s="197"/>
      <c r="M6" s="260"/>
      <c r="N6" s="260"/>
      <c r="W6" s="113"/>
    </row>
    <row r="7" spans="1:23" s="77" customFormat="1" ht="15.75" thickBot="1" x14ac:dyDescent="0.3">
      <c r="A7" s="105" t="s">
        <v>142</v>
      </c>
      <c r="H7" s="186"/>
      <c r="J7" s="197"/>
      <c r="M7" s="260"/>
      <c r="N7" s="260"/>
      <c r="W7" s="113"/>
    </row>
    <row r="8" spans="1:23" s="77" customFormat="1" ht="15.75" thickTop="1" x14ac:dyDescent="0.25">
      <c r="A8" s="205" t="s">
        <v>143</v>
      </c>
      <c r="B8" s="87">
        <f>+Cuncl!B8+MM!B8+BTO!B8+CORP!B8+'C+S'!B8+INFR!B8+'STR+DEV'!B8</f>
        <v>57357169.772210196</v>
      </c>
      <c r="C8" s="88">
        <f>+Cuncl!C8+MM!C8+BTO!C8+CORP!C8+'C+S'!C8+INFR!C8+'STR+DEV'!C8</f>
        <v>0</v>
      </c>
      <c r="D8" s="84">
        <f>+Cuncl!D8+MM!D8+BTO!D8+CORP!D8+'C+S'!D8+INFR!D8+'STR+DEV'!D8</f>
        <v>38586866.859999999</v>
      </c>
      <c r="E8" s="84">
        <f>+Cuncl!E8+MM!E8+BTO!E8+CORP!E8+'C+S'!E8+INFR!E8+'STR+DEV'!E8</f>
        <v>64087209.38035585</v>
      </c>
      <c r="F8" s="84">
        <f>+Cuncl!F8+MM!F8+BTO!F8+CORP!F8+'C+S'!F8+INFR!F8+'STR+DEV'!F8</f>
        <v>0</v>
      </c>
      <c r="G8" s="84">
        <f>+Cuncl!G8+MM!G8+BTO!G8+CORP!G8+'C+S'!G8+INFR!G8+'STR+DEV'!G8</f>
        <v>24027835.330000002</v>
      </c>
      <c r="H8" s="199">
        <f>+Cuncl!H8+MM!H8+BTO!H8+CORP!H8+'C+S'!H8+INFR!H8+'STR+DEV'!H8</f>
        <v>40059374.050355859</v>
      </c>
      <c r="I8" s="84">
        <f>+Cuncl!I8+MM!I8+BTO!I8+CORP!I8+'C+S'!I8+INFR!I8+'STR+DEV'!I8</f>
        <v>-2853534.0511182547</v>
      </c>
      <c r="J8" s="199">
        <f>+Cuncl!J8+MM!J8+BTO!J8+CORP!J8+'C+S'!J8+INFR!J8+'STR+DEV'!J8</f>
        <v>37205839.999237604</v>
      </c>
      <c r="K8" s="84">
        <f>+Cuncl!K8+MM!K8+BTO!K8+CORP!K8+'C+S'!K8+INFR!K8+'STR+DEV'!K8</f>
        <v>67338235.805383652</v>
      </c>
      <c r="L8" s="262">
        <f>+Cuncl!L8+MM!L8+BTO!L8+CORP!L8+'C+S'!L8+INFR!L8+'STR+DEV'!L8</f>
        <v>70754333.513287365</v>
      </c>
      <c r="M8" s="84">
        <f>+[1]Smry!$E$8</f>
        <v>60875835.815062508</v>
      </c>
      <c r="N8" s="493">
        <f>+Cuncl!O8+MM!O8+BTO!O8+CORP!O8+'C+S'!O8+INFR!O8+'STR+DEV'!O8</f>
        <v>69975289.61822632</v>
      </c>
      <c r="O8" s="493">
        <f>+Cuncl!P8+MM!P8+BTO!P8+CORP!P8+'C+S'!P8+INFR!P8+'STR+DEV'!P8</f>
        <v>0</v>
      </c>
      <c r="P8" s="493">
        <f>+Cuncl!Q8+MM!Q8+BTO!Q8+CORP!Q8+'C+S'!Q8+INFR!Q8+'STR+DEV'!Q8</f>
        <v>-31377957</v>
      </c>
      <c r="Q8" s="493">
        <f>+Cuncl!R8+MM!R8+BTO!R8+CORP!R8+'C+S'!R8+INFR!R8+'STR+DEV'!R8</f>
        <v>38597332.618226334</v>
      </c>
      <c r="R8" s="493">
        <f>+Cuncl!S8+MM!S8+BTO!S8+CORP!S8+'C+S'!S8+INFR!S8+'STR+DEV'!S8</f>
        <v>774995</v>
      </c>
      <c r="S8" s="493">
        <f>+Cuncl!T8+MM!T8+BTO!T8+CORP!T8+'C+S'!T8+INFR!T8+'STR+DEV'!T8</f>
        <v>70750284.61822632</v>
      </c>
      <c r="T8" s="493">
        <f>+Cuncl!U8+MM!U8+BTO!U8+CORP!U8+'C+S'!U8+INFR!U8+'STR+DEV'!U8</f>
        <v>74103831.705701679</v>
      </c>
      <c r="U8" s="494">
        <f>+Cuncl!V8+MM!V8+BTO!V8+CORP!V8+'C+S'!V8+INFR!V8+'STR+DEV'!V8</f>
        <v>78327750.112926677</v>
      </c>
      <c r="W8" s="496">
        <f>-P8/S8</f>
        <v>0.44350290842387047</v>
      </c>
    </row>
    <row r="9" spans="1:23" s="77" customFormat="1" x14ac:dyDescent="0.25">
      <c r="A9" s="116" t="s">
        <v>144</v>
      </c>
      <c r="B9" s="73">
        <f>+Cuncl!B9+MM!B9+BTO!B9+CORP!B9+'C+S'!B9+INFR!B9+'STR+DEV'!B9</f>
        <v>2916182.2494736137</v>
      </c>
      <c r="C9" s="89">
        <f>+Cuncl!C9+MM!C9+BTO!C9+CORP!C9+'C+S'!C9+INFR!C9+'STR+DEV'!C9</f>
        <v>0</v>
      </c>
      <c r="D9" s="79">
        <f>+Cuncl!D9+MM!D9+BTO!D9+CORP!D9+'C+S'!D9+INFR!D9+'STR+DEV'!D9</f>
        <v>2124032</v>
      </c>
      <c r="E9" s="79">
        <f>+Cuncl!E9+MM!E9+BTO!E9+CORP!E9+'C+S'!E9+INFR!E9+'STR+DEV'!E9</f>
        <v>3375304.6390135512</v>
      </c>
      <c r="F9" s="79">
        <f>+Cuncl!F9+MM!F9+BTO!F9+CORP!F9+'C+S'!F9+INFR!F9+'STR+DEV'!F9</f>
        <v>0</v>
      </c>
      <c r="G9" s="79">
        <f>+Cuncl!G9+MM!G9+BTO!G9+CORP!G9+'C+S'!G9+INFR!G9+'STR+DEV'!G9</f>
        <v>1471421.29</v>
      </c>
      <c r="H9" s="198">
        <f>+Cuncl!H9+MM!H9+BTO!H9+CORP!H9+'C+S'!H9+INFR!H9+'STR+DEV'!H9</f>
        <v>1903883.3490135509</v>
      </c>
      <c r="I9" s="79">
        <f>+Cuncl!I9+MM!I9+BTO!I9+CORP!I9+'C+S'!I9+INFR!I9+'STR+DEV'!I9</f>
        <v>0</v>
      </c>
      <c r="J9" s="198">
        <f>+Cuncl!J9+MM!J9+BTO!J9+CORP!J9+'C+S'!J9+INFR!J9+'STR+DEV'!J9</f>
        <v>1903883.3490135509</v>
      </c>
      <c r="K9" s="79">
        <f>+Cuncl!K9+MM!K9+BTO!K9+CORP!K9+'C+S'!K9+INFR!K9+'STR+DEV'!K9</f>
        <v>3544069.8709642286</v>
      </c>
      <c r="L9" s="206">
        <f>+Cuncl!L9+MM!L9+BTO!L9+CORP!L9+'C+S'!L9+INFR!L9+'STR+DEV'!L9</f>
        <v>3721273.3645124398</v>
      </c>
      <c r="M9" s="79">
        <f>+[1]Smry!$E9</f>
        <v>3112609.526864945</v>
      </c>
      <c r="N9" s="79">
        <f>+Cuncl!O9+MM!O9+BTO!O9+CORP!O9+'C+S'!O9+INFR!O9+'STR+DEV'!O9</f>
        <v>3407341.7920852029</v>
      </c>
      <c r="O9" s="79">
        <f>+Cuncl!P9+MM!P9+BTO!P9+CORP!P9+'C+S'!P9+INFR!P9+'STR+DEV'!P9</f>
        <v>0</v>
      </c>
      <c r="P9" s="79">
        <f>+Cuncl!Q9+MM!Q9+BTO!Q9+CORP!Q9+'C+S'!Q9+INFR!Q9+'STR+DEV'!Q9</f>
        <v>-1788583</v>
      </c>
      <c r="Q9" s="79">
        <f>+Cuncl!R9+MM!R9+BTO!R9+CORP!R9+'C+S'!R9+INFR!R9+'STR+DEV'!R9</f>
        <v>1618758.7920852029</v>
      </c>
      <c r="R9" s="79">
        <f>+Cuncl!S9+MM!S9+BTO!S9+CORP!S9+'C+S'!S9+INFR!S9+'STR+DEV'!S9</f>
        <v>168479.35999999999</v>
      </c>
      <c r="S9" s="79">
        <f>+Cuncl!T9+MM!T9+BTO!T9+CORP!T9+'C+S'!T9+INFR!T9+'STR+DEV'!T9</f>
        <v>3575821.1520852032</v>
      </c>
      <c r="T9" s="79">
        <f>+Cuncl!U9+MM!U9+BTO!U9+CORP!U9+'C+S'!U9+INFR!U9+'STR+DEV'!U9</f>
        <v>3608374.9578182297</v>
      </c>
      <c r="U9" s="90">
        <f>+Cuncl!V9+MM!V9+BTO!V9+CORP!V9+'C+S'!V9+INFR!V9+'STR+DEV'!V9</f>
        <v>3814052.3304138687</v>
      </c>
      <c r="W9" s="496">
        <f t="shared" ref="W9:W31" si="0">-P9/S9</f>
        <v>0.50018804742429757</v>
      </c>
    </row>
    <row r="10" spans="1:23" s="77" customFormat="1" x14ac:dyDescent="0.25">
      <c r="A10" s="116" t="s">
        <v>145</v>
      </c>
      <c r="B10" s="73">
        <f>+Cuncl!B10+MM!B10+BTO!B10+CORP!B10+'C+S'!B10+INFR!B10+'STR+DEV'!B10</f>
        <v>145466.20072326314</v>
      </c>
      <c r="C10" s="89">
        <f>+Cuncl!C10+MM!C10+BTO!C10+CORP!C10+'C+S'!C10+INFR!C10+'STR+DEV'!C10</f>
        <v>0</v>
      </c>
      <c r="D10" s="79">
        <f>+Cuncl!D10+MM!D10+BTO!D10+CORP!D10+'C+S'!D10+INFR!D10+'STR+DEV'!D10</f>
        <v>45364</v>
      </c>
      <c r="E10" s="79">
        <f>+Cuncl!E10+MM!E10+BTO!E10+CORP!E10+'C+S'!E10+INFR!E10+'STR+DEV'!E10</f>
        <v>165475.95639420202</v>
      </c>
      <c r="F10" s="79">
        <f>+Cuncl!F10+MM!F10+BTO!F10+CORP!F10+'C+S'!F10+INFR!F10+'STR+DEV'!F10</f>
        <v>0</v>
      </c>
      <c r="G10" s="79">
        <f>+Cuncl!G10+MM!G10+BTO!G10+CORP!G10+'C+S'!G10+INFR!G10+'STR+DEV'!G10</f>
        <v>0</v>
      </c>
      <c r="H10" s="198">
        <f>+Cuncl!H10+MM!H10+BTO!H10+CORP!H10+'C+S'!H10+INFR!H10+'STR+DEV'!H10</f>
        <v>165475.95639420202</v>
      </c>
      <c r="I10" s="79">
        <f>+Cuncl!I10+MM!I10+BTO!I10+CORP!I10+'C+S'!I10+INFR!I10+'STR+DEV'!I10</f>
        <v>0</v>
      </c>
      <c r="J10" s="198">
        <f>+Cuncl!J10+MM!J10+BTO!J10+CORP!J10+'C+S'!J10+INFR!J10+'STR+DEV'!J10</f>
        <v>165475.95639420202</v>
      </c>
      <c r="K10" s="79">
        <f>+Cuncl!K10+MM!K10+BTO!K10+CORP!K10+'C+S'!K10+INFR!K10+'STR+DEV'!K10</f>
        <v>173749.75421391212</v>
      </c>
      <c r="L10" s="206">
        <f>+Cuncl!L10+MM!L10+BTO!L10+CORP!L10+'C+S'!L10+INFR!L10+'STR+DEV'!L10</f>
        <v>182437.24192460775</v>
      </c>
      <c r="M10" s="79">
        <f>+[1]Smry!$E10</f>
        <v>165475.95639420202</v>
      </c>
      <c r="N10" s="79">
        <f>+Cuncl!O10+MM!O10+BTO!O10+CORP!O10+'C+S'!O10+INFR!O10+'STR+DEV'!O10</f>
        <v>178714.03290573819</v>
      </c>
      <c r="O10" s="79">
        <f>+Cuncl!P10+MM!P10+BTO!P10+CORP!P10+'C+S'!P10+INFR!P10+'STR+DEV'!P10</f>
        <v>0</v>
      </c>
      <c r="P10" s="79">
        <f>+Cuncl!Q10+MM!Q10+BTO!Q10+CORP!Q10+'C+S'!Q10+INFR!Q10+'STR+DEV'!Q10</f>
        <v>0</v>
      </c>
      <c r="Q10" s="79">
        <f>+Cuncl!R10+MM!R10+BTO!R10+CORP!R10+'C+S'!R10+INFR!R10+'STR+DEV'!R10</f>
        <v>178714.03290573819</v>
      </c>
      <c r="R10" s="79">
        <f>+Cuncl!S10+MM!S10+BTO!S10+CORP!S10+'C+S'!S10+INFR!S10+'STR+DEV'!S10</f>
        <v>0</v>
      </c>
      <c r="S10" s="79">
        <f>+Cuncl!T10+MM!T10+BTO!T10+CORP!T10+'C+S'!T10+INFR!T10+'STR+DEV'!T10</f>
        <v>178714.03290573819</v>
      </c>
      <c r="T10" s="79">
        <f>+Cuncl!U10+MM!U10+BTO!U10+CORP!U10+'C+S'!U10+INFR!U10+'STR+DEV'!U10</f>
        <v>189258.16084717674</v>
      </c>
      <c r="U10" s="90">
        <f>+Cuncl!V10+MM!V10+BTO!V10+CORP!V10+'C+S'!V10+INFR!V10+'STR+DEV'!V10</f>
        <v>200045.87601546579</v>
      </c>
      <c r="W10" s="496">
        <f t="shared" si="0"/>
        <v>0</v>
      </c>
    </row>
    <row r="11" spans="1:23" s="77" customFormat="1" x14ac:dyDescent="0.25">
      <c r="A11" s="116" t="s">
        <v>146</v>
      </c>
      <c r="B11" s="73">
        <f>+Cuncl!B11+MM!B11+BTO!B11+CORP!B11+'C+S'!B11+INFR!B11+'STR+DEV'!B11</f>
        <v>865638.03264884045</v>
      </c>
      <c r="C11" s="89">
        <f>+Cuncl!C11+MM!C11+BTO!C11+CORP!C11+'C+S'!C11+INFR!C11+'STR+DEV'!C11</f>
        <v>0</v>
      </c>
      <c r="D11" s="79">
        <f>+Cuncl!D11+MM!D11+BTO!D11+CORP!D11+'C+S'!D11+INFR!D11+'STR+DEV'!D11</f>
        <v>333446.32</v>
      </c>
      <c r="E11" s="79">
        <f>+Cuncl!E11+MM!E11+BTO!E11+CORP!E11+'C+S'!E11+INFR!E11+'STR+DEV'!E11</f>
        <v>983471.33955880185</v>
      </c>
      <c r="F11" s="79">
        <f>+Cuncl!F11+MM!F11+BTO!F11+CORP!F11+'C+S'!F11+INFR!F11+'STR+DEV'!F11</f>
        <v>0</v>
      </c>
      <c r="G11" s="79">
        <f>+Cuncl!G11+MM!G11+BTO!G11+CORP!G11+'C+S'!G11+INFR!G11+'STR+DEV'!G11</f>
        <v>120465.53</v>
      </c>
      <c r="H11" s="198">
        <f>+Cuncl!H11+MM!H11+BTO!H11+CORP!H11+'C+S'!H11+INFR!H11+'STR+DEV'!H11</f>
        <v>863005.80955880194</v>
      </c>
      <c r="I11" s="79">
        <f>+Cuncl!I11+MM!I11+BTO!I11+CORP!I11+'C+S'!I11+INFR!I11+'STR+DEV'!I11</f>
        <v>0</v>
      </c>
      <c r="J11" s="198">
        <f>+Cuncl!J11+MM!J11+BTO!J11+CORP!J11+'C+S'!J11+INFR!J11+'STR+DEV'!J11</f>
        <v>863005.80955880194</v>
      </c>
      <c r="K11" s="79">
        <f>+Cuncl!K11+MM!K11+BTO!K11+CORP!K11+'C+S'!K11+INFR!K11+'STR+DEV'!K11</f>
        <v>1032644.906536742</v>
      </c>
      <c r="L11" s="206">
        <f>+Cuncl!L11+MM!L11+BTO!L11+CORP!L11+'C+S'!L11+INFR!L11+'STR+DEV'!L11</f>
        <v>1084277.1518635792</v>
      </c>
      <c r="M11" s="79">
        <f>+[1]Smry!$E11</f>
        <v>913085.06963456469</v>
      </c>
      <c r="N11" s="79">
        <f>+Cuncl!O11+MM!O11+BTO!O11+CORP!O11+'C+S'!O11+INFR!O11+'STR+DEV'!O11</f>
        <v>996118.29050744174</v>
      </c>
      <c r="O11" s="79">
        <f>+Cuncl!P11+MM!P11+BTO!P11+CORP!P11+'C+S'!P11+INFR!P11+'STR+DEV'!P11</f>
        <v>0</v>
      </c>
      <c r="P11" s="79">
        <f>+Cuncl!Q11+MM!Q11+BTO!Q11+CORP!Q11+'C+S'!Q11+INFR!Q11+'STR+DEV'!Q11</f>
        <v>-86286</v>
      </c>
      <c r="Q11" s="79">
        <f>+Cuncl!R11+MM!R11+BTO!R11+CORP!R11+'C+S'!R11+INFR!R11+'STR+DEV'!R11</f>
        <v>909832.29050744174</v>
      </c>
      <c r="R11" s="79">
        <f>+Cuncl!S11+MM!S11+BTO!S11+CORP!S11+'C+S'!S11+INFR!S11+'STR+DEV'!S11</f>
        <v>-50000</v>
      </c>
      <c r="S11" s="79">
        <f>+Cuncl!T11+MM!T11+BTO!T11+CORP!T11+'C+S'!T11+INFR!T11+'STR+DEV'!T11</f>
        <v>946118.29050744174</v>
      </c>
      <c r="T11" s="79">
        <f>+Cuncl!U11+MM!U11+BTO!U11+CORP!U11+'C+S'!U11+INFR!U11+'STR+DEV'!U11</f>
        <v>1054889.2696473808</v>
      </c>
      <c r="U11" s="90">
        <f>+Cuncl!V11+MM!V11+BTO!V11+CORP!V11+'C+S'!V11+INFR!V11+'STR+DEV'!V11</f>
        <v>1115017.9580172813</v>
      </c>
      <c r="W11" s="496">
        <f t="shared" si="0"/>
        <v>9.1200012583755583E-2</v>
      </c>
    </row>
    <row r="12" spans="1:23" s="77" customFormat="1" x14ac:dyDescent="0.25">
      <c r="A12" s="116" t="s">
        <v>147</v>
      </c>
      <c r="B12" s="73">
        <f>+Cuncl!B12+MM!B12+BTO!B12+CORP!B12+'C+S'!B12+INFR!B12+'STR+DEV'!B12</f>
        <v>9912093.7841600012</v>
      </c>
      <c r="C12" s="89">
        <f>+Cuncl!C12+MM!C12+BTO!C12+CORP!C12+'C+S'!C12+INFR!C12+'STR+DEV'!C12</f>
        <v>0</v>
      </c>
      <c r="D12" s="79">
        <f>+Cuncl!D12+MM!D12+BTO!D12+CORP!D12+'C+S'!D12+INFR!D12+'STR+DEV'!D12</f>
        <v>1817750.1</v>
      </c>
      <c r="E12" s="79">
        <f>+Cuncl!E12+MM!E12+BTO!E12+CORP!E12+'C+S'!E12+INFR!E12+'STR+DEV'!E12</f>
        <v>13027896.084361201</v>
      </c>
      <c r="F12" s="79">
        <f>+Cuncl!F12+MM!F12+BTO!F12+CORP!F12+'C+S'!F12+INFR!F12+'STR+DEV'!F12</f>
        <v>0</v>
      </c>
      <c r="G12" s="79">
        <f>+Cuncl!G12+MM!G12+BTO!G12+CORP!G12+'C+S'!G12+INFR!G12+'STR+DEV'!G12</f>
        <v>1098599.26</v>
      </c>
      <c r="H12" s="198">
        <f>+Cuncl!H12+MM!H12+BTO!H12+CORP!H12+'C+S'!H12+INFR!H12+'STR+DEV'!H12</f>
        <v>11929296.824361201</v>
      </c>
      <c r="I12" s="79">
        <f>+Cuncl!I12+MM!I12+BTO!I12+CORP!I12+'C+S'!I12+INFR!I12+'STR+DEV'!I12</f>
        <v>-2400000</v>
      </c>
      <c r="J12" s="198">
        <f>+Cuncl!J12+MM!J12+BTO!J12+CORP!J12+'C+S'!J12+INFR!J12+'STR+DEV'!J12</f>
        <v>9529296.8243612014</v>
      </c>
      <c r="K12" s="79">
        <f>+Cuncl!K12+MM!K12+BTO!K12+CORP!K12+'C+S'!K12+INFR!K12+'STR+DEV'!K12</f>
        <v>13679290.888579262</v>
      </c>
      <c r="L12" s="206">
        <f>+Cuncl!L12+MM!L12+BTO!L12+CORP!L12+'C+S'!L12+INFR!L12+'STR+DEV'!L12</f>
        <v>14363255.433008226</v>
      </c>
      <c r="M12" s="79">
        <f>+[1]Smry!$E12</f>
        <v>11938455.296818802</v>
      </c>
      <c r="N12" s="79">
        <f>+Cuncl!O12+MM!O12+BTO!O12+CORP!O12+'C+S'!O12+INFR!O12+'STR+DEV'!O12</f>
        <v>11036904.860425537</v>
      </c>
      <c r="O12" s="79">
        <f>+Cuncl!P12+MM!P12+BTO!P12+CORP!P12+'C+S'!P12+INFR!P12+'STR+DEV'!P12</f>
        <v>0</v>
      </c>
      <c r="P12" s="79">
        <f>+Cuncl!Q12+MM!Q12+BTO!Q12+CORP!Q12+'C+S'!Q12+INFR!Q12+'STR+DEV'!Q12</f>
        <v>-1880668</v>
      </c>
      <c r="Q12" s="79">
        <f>+Cuncl!R12+MM!R12+BTO!R12+CORP!R12+'C+S'!R12+INFR!R12+'STR+DEV'!R12</f>
        <v>9156236.8604255356</v>
      </c>
      <c r="R12" s="79">
        <f>+Cuncl!S12+MM!S12+BTO!S12+CORP!S12+'C+S'!S12+INFR!S12+'STR+DEV'!S12</f>
        <v>-1741815</v>
      </c>
      <c r="S12" s="79">
        <f>+Cuncl!T12+MM!T12+BTO!T12+CORP!T12+'C+S'!T12+INFR!T12+'STR+DEV'!T12</f>
        <v>9295089.8604255356</v>
      </c>
      <c r="T12" s="79">
        <f>+Cuncl!U12+MM!U12+BTO!U12+CORP!U12+'C+S'!U12+INFR!U12+'STR+DEV'!U12</f>
        <v>11688082.247190643</v>
      </c>
      <c r="U12" s="90">
        <f>+Cuncl!V12+MM!V12+BTO!V12+CORP!V12+'C+S'!V12+INFR!V12+'STR+DEV'!V12</f>
        <v>12354302.935280509</v>
      </c>
      <c r="W12" s="496">
        <f t="shared" si="0"/>
        <v>0.20232918973780656</v>
      </c>
    </row>
    <row r="13" spans="1:23" s="77" customFormat="1" hidden="1" x14ac:dyDescent="0.25">
      <c r="A13" s="116" t="s">
        <v>148</v>
      </c>
      <c r="B13" s="73">
        <f>+Cuncl!B13+MM!B13+BTO!B13+CORP!B13+'C+S'!B13+INFR!B13+'STR+DEV'!B13</f>
        <v>0</v>
      </c>
      <c r="C13" s="89">
        <f>+Cuncl!C13+MM!C13+BTO!C13+CORP!C13+'C+S'!C13+INFR!C13+'STR+DEV'!C13</f>
        <v>0</v>
      </c>
      <c r="D13" s="79">
        <f>+Cuncl!D13+MM!D13+BTO!D13+CORP!D13+'C+S'!D13+INFR!D13+'STR+DEV'!D13</f>
        <v>0</v>
      </c>
      <c r="E13" s="79">
        <f>+Cuncl!E13+MM!E13+BTO!E13+CORP!E13+'C+S'!E13+INFR!E13+'STR+DEV'!E13</f>
        <v>0</v>
      </c>
      <c r="F13" s="79">
        <f>+Cuncl!F13+MM!F13+BTO!F13+CORP!F13+'C+S'!F13+INFR!F13+'STR+DEV'!F13</f>
        <v>0</v>
      </c>
      <c r="G13" s="79">
        <f>+Cuncl!G13+MM!G13+BTO!G13+CORP!G13+'C+S'!G13+INFR!G13+'STR+DEV'!G13</f>
        <v>0</v>
      </c>
      <c r="H13" s="198">
        <f>+Cuncl!H13+MM!H13+BTO!H13+CORP!H13+'C+S'!H13+INFR!H13+'STR+DEV'!H13</f>
        <v>0</v>
      </c>
      <c r="I13" s="79">
        <f>+Cuncl!I13+MM!I13+BTO!I13+CORP!I13+'C+S'!I13+INFR!I13+'STR+DEV'!I13</f>
        <v>0</v>
      </c>
      <c r="J13" s="198">
        <f>+Cuncl!J13+MM!J13+BTO!J13+CORP!J13+'C+S'!J13+INFR!J13+'STR+DEV'!J13</f>
        <v>0</v>
      </c>
      <c r="K13" s="79">
        <f>+Cuncl!K13+MM!K13+BTO!K13+CORP!K13+'C+S'!K13+INFR!K13+'STR+DEV'!K13</f>
        <v>0</v>
      </c>
      <c r="L13" s="206">
        <f>+Cuncl!L13+MM!L13+BTO!L13+CORP!L13+'C+S'!L13+INFR!L13+'STR+DEV'!L13</f>
        <v>0</v>
      </c>
      <c r="M13" s="79">
        <f>+[1]Smry!$E13</f>
        <v>0</v>
      </c>
      <c r="N13" s="79">
        <f>+Cuncl!O13+MM!O13+BTO!O13+CORP!O13+'C+S'!O13+INFR!O13+'STR+DEV'!O13</f>
        <v>0</v>
      </c>
      <c r="O13" s="79">
        <f>+Cuncl!P13+MM!P13+BTO!P13+CORP!P13+'C+S'!P13+INFR!P13+'STR+DEV'!P13</f>
        <v>0</v>
      </c>
      <c r="P13" s="79">
        <f>+Cuncl!Q13+MM!Q13+BTO!Q13+CORP!Q13+'C+S'!Q13+INFR!Q13+'STR+DEV'!Q13</f>
        <v>0</v>
      </c>
      <c r="Q13" s="79">
        <f>+Cuncl!R13+MM!R13+BTO!R13+CORP!R13+'C+S'!R13+INFR!R13+'STR+DEV'!R13</f>
        <v>0</v>
      </c>
      <c r="R13" s="79">
        <f>+Cuncl!S13+MM!S13+BTO!S13+CORP!S13+'C+S'!S13+INFR!S13+'STR+DEV'!S13</f>
        <v>0</v>
      </c>
      <c r="S13" s="79">
        <f>+Cuncl!T13+MM!T13+BTO!T13+CORP!T13+'C+S'!T13+INFR!T13+'STR+DEV'!T13</f>
        <v>0</v>
      </c>
      <c r="T13" s="79">
        <f>+Cuncl!U13+MM!U13+BTO!U13+CORP!U13+'C+S'!U13+INFR!U13+'STR+DEV'!U13</f>
        <v>0</v>
      </c>
      <c r="U13" s="90">
        <f>+Cuncl!V13+MM!V13+BTO!V13+CORP!V13+'C+S'!V13+INFR!V13+'STR+DEV'!V13</f>
        <v>0</v>
      </c>
      <c r="W13" s="496" t="e">
        <f t="shared" si="0"/>
        <v>#DIV/0!</v>
      </c>
    </row>
    <row r="14" spans="1:23" s="77" customFormat="1" x14ac:dyDescent="0.25">
      <c r="A14" s="116" t="s">
        <v>149</v>
      </c>
      <c r="B14" s="73">
        <f>+Cuncl!B14+MM!B14+BTO!B14+CORP!B14+'C+S'!B14+INFR!B14+'STR+DEV'!B14</f>
        <v>7060055.582345251</v>
      </c>
      <c r="C14" s="89">
        <f>+Cuncl!C14+MM!C14+BTO!C14+CORP!C14+'C+S'!C14+INFR!C14+'STR+DEV'!C14</f>
        <v>0</v>
      </c>
      <c r="D14" s="79">
        <f>+Cuncl!D14+MM!D14+BTO!D14+CORP!D14+'C+S'!D14+INFR!D14+'STR+DEV'!D14</f>
        <v>5010707.58</v>
      </c>
      <c r="E14" s="79">
        <f>+Cuncl!E14+MM!E14+BTO!E14+CORP!E14+'C+S'!E14+INFR!E14+'STR+DEV'!E14</f>
        <v>7430839.4343624134</v>
      </c>
      <c r="F14" s="79">
        <f>+Cuncl!F14+MM!F14+BTO!F14+CORP!F14+'C+S'!F14+INFR!F14+'STR+DEV'!F14</f>
        <v>0</v>
      </c>
      <c r="G14" s="79">
        <f>+Cuncl!G14+MM!G14+BTO!G14+CORP!G14+'C+S'!G14+INFR!G14+'STR+DEV'!G14</f>
        <v>3340582.0200000005</v>
      </c>
      <c r="H14" s="198">
        <f>+Cuncl!H14+MM!H14+BTO!H14+CORP!H14+'C+S'!H14+INFR!H14+'STR+DEV'!H14</f>
        <v>4090257.4143624129</v>
      </c>
      <c r="I14" s="79">
        <f>+Cuncl!I14+MM!I14+BTO!I14+CORP!I14+'C+S'!I14+INFR!I14+'STR+DEV'!I14</f>
        <v>0</v>
      </c>
      <c r="J14" s="198">
        <f>+Cuncl!J14+MM!J14+BTO!J14+CORP!J14+'C+S'!J14+INFR!J14+'STR+DEV'!J14</f>
        <v>4090257.4143624129</v>
      </c>
      <c r="K14" s="79">
        <f>+Cuncl!K14+MM!K14+BTO!K14+CORP!K14+'C+S'!K14+INFR!K14+'STR+DEV'!K14</f>
        <v>7817936.7247505337</v>
      </c>
      <c r="L14" s="206">
        <f>+Cuncl!L14+MM!L14+BTO!L14+CORP!L14+'C+S'!L14+INFR!L14+'STR+DEV'!L14</f>
        <v>8225228.8668662403</v>
      </c>
      <c r="M14" s="79">
        <f>+[1]Smry!$E14</f>
        <v>7155456.4319421649</v>
      </c>
      <c r="N14" s="79">
        <f>+Cuncl!O14+MM!O14+BTO!O14+CORP!O14+'C+S'!O14+INFR!O14+'STR+DEV'!O14</f>
        <v>7424242.8104249639</v>
      </c>
      <c r="O14" s="79">
        <f>+Cuncl!P14+MM!P14+BTO!P14+CORP!P14+'C+S'!P14+INFR!P14+'STR+DEV'!P14</f>
        <v>0</v>
      </c>
      <c r="P14" s="79">
        <f>+Cuncl!Q14+MM!Q14+BTO!Q14+CORP!Q14+'C+S'!Q14+INFR!Q14+'STR+DEV'!Q14</f>
        <v>-4350308</v>
      </c>
      <c r="Q14" s="79">
        <f>+Cuncl!R14+MM!R14+BTO!R14+CORP!R14+'C+S'!R14+INFR!R14+'STR+DEV'!R14</f>
        <v>3073934.8104249649</v>
      </c>
      <c r="R14" s="79">
        <f>+Cuncl!S14+MM!S14+BTO!S14+CORP!S14+'C+S'!S14+INFR!S14+'STR+DEV'!S14</f>
        <v>784643</v>
      </c>
      <c r="S14" s="79">
        <f>+Cuncl!T14+MM!T14+BTO!T14+CORP!T14+'C+S'!T14+INFR!T14+'STR+DEV'!T14</f>
        <v>8208885.8104249639</v>
      </c>
      <c r="T14" s="79">
        <f>+Cuncl!U14+MM!U14+BTO!U14+CORP!U14+'C+S'!U14+INFR!U14+'STR+DEV'!U14</f>
        <v>7862273.1362400372</v>
      </c>
      <c r="U14" s="90">
        <f>+Cuncl!V14+MM!V14+BTO!V14+CORP!V14+'C+S'!V14+INFR!V14+'STR+DEV'!V14</f>
        <v>8310422.7050057184</v>
      </c>
      <c r="W14" s="496">
        <f t="shared" si="0"/>
        <v>0.52995109208064251</v>
      </c>
    </row>
    <row r="15" spans="1:23" s="77" customFormat="1" x14ac:dyDescent="0.25">
      <c r="A15" s="116" t="s">
        <v>150</v>
      </c>
      <c r="B15" s="73">
        <f>+Cuncl!B15+MM!B15+BTO!B15+CORP!B15+'C+S'!B15+INFR!B15+'STR+DEV'!B15</f>
        <v>386134.55939999997</v>
      </c>
      <c r="C15" s="89">
        <f>+Cuncl!C15+MM!C15+BTO!C15+CORP!C15+'C+S'!C15+INFR!C15+'STR+DEV'!C15</f>
        <v>0</v>
      </c>
      <c r="D15" s="79">
        <f>+Cuncl!D15+MM!D15+BTO!D15+CORP!D15+'C+S'!D15+INFR!D15+'STR+DEV'!D15</f>
        <v>927632.22000000009</v>
      </c>
      <c r="E15" s="79">
        <f>+Cuncl!E15+MM!E15+BTO!E15+CORP!E15+'C+S'!E15+INFR!E15+'STR+DEV'!E15</f>
        <v>1787731.8436800002</v>
      </c>
      <c r="F15" s="79">
        <f>+Cuncl!F15+MM!F15+BTO!F15+CORP!F15+'C+S'!F15+INFR!F15+'STR+DEV'!F15</f>
        <v>0</v>
      </c>
      <c r="G15" s="79">
        <f>+Cuncl!G15+MM!G15+BTO!G15+CORP!G15+'C+S'!G15+INFR!G15+'STR+DEV'!G15</f>
        <v>745335.82</v>
      </c>
      <c r="H15" s="198">
        <f>+Cuncl!H15+MM!H15+BTO!H15+CORP!H15+'C+S'!H15+INFR!H15+'STR+DEV'!H15</f>
        <v>1042396.0236800002</v>
      </c>
      <c r="I15" s="79">
        <f>+Cuncl!I15+MM!I15+BTO!I15+CORP!I15+'C+S'!I15+INFR!I15+'STR+DEV'!I15</f>
        <v>0</v>
      </c>
      <c r="J15" s="198">
        <f>+Cuncl!J15+MM!J15+BTO!J15+CORP!J15+'C+S'!J15+INFR!J15+'STR+DEV'!J15</f>
        <v>1042396.0236800002</v>
      </c>
      <c r="K15" s="79">
        <f>+Cuncl!K15+MM!K15+BTO!K15+CORP!K15+'C+S'!K15+INFR!K15+'STR+DEV'!K15</f>
        <v>1882566.6533040002</v>
      </c>
      <c r="L15" s="206">
        <f>+Cuncl!L15+MM!L15+BTO!L15+CORP!L15+'C+S'!L15+INFR!L15+'STR+DEV'!L15</f>
        <v>1982437.4071509605</v>
      </c>
      <c r="M15" s="79">
        <f>+[1]Smry!$E15</f>
        <v>1758374.7758400002</v>
      </c>
      <c r="N15" s="79">
        <f>+Cuncl!O15+MM!O15+BTO!O15+CORP!O15+'C+S'!O15+INFR!O15+'STR+DEV'!O15</f>
        <v>1805933.2427711999</v>
      </c>
      <c r="O15" s="79">
        <f>+Cuncl!P15+MM!P15+BTO!P15+CORP!P15+'C+S'!P15+INFR!P15+'STR+DEV'!P15</f>
        <v>0</v>
      </c>
      <c r="P15" s="79">
        <f>+Cuncl!Q15+MM!Q15+BTO!Q15+CORP!Q15+'C+S'!Q15+INFR!Q15+'STR+DEV'!Q15</f>
        <v>-909756</v>
      </c>
      <c r="Q15" s="79">
        <f>+Cuncl!R15+MM!R15+BTO!R15+CORP!R15+'C+S'!R15+INFR!R15+'STR+DEV'!R15</f>
        <v>896177.24277120014</v>
      </c>
      <c r="R15" s="79">
        <f>+Cuncl!S15+MM!S15+BTO!S15+CORP!S15+'C+S'!S15+INFR!S15+'STR+DEV'!S15</f>
        <v>60894</v>
      </c>
      <c r="S15" s="79">
        <f>+Cuncl!T15+MM!T15+BTO!T15+CORP!T15+'C+S'!T15+INFR!T15+'STR+DEV'!T15</f>
        <v>1866827.2427711999</v>
      </c>
      <c r="T15" s="79">
        <f>+Cuncl!U15+MM!U15+BTO!U15+CORP!U15+'C+S'!U15+INFR!U15+'STR+DEV'!U15</f>
        <v>1912483.3040947006</v>
      </c>
      <c r="U15" s="90">
        <f>+Cuncl!V15+MM!V15+BTO!V15+CORP!V15+'C+S'!V15+INFR!V15+'STR+DEV'!V15</f>
        <v>2021494.8524280989</v>
      </c>
      <c r="W15" s="496">
        <f t="shared" si="0"/>
        <v>0.48732736439474628</v>
      </c>
    </row>
    <row r="16" spans="1:23" s="77" customFormat="1" x14ac:dyDescent="0.25">
      <c r="A16" s="116" t="s">
        <v>151</v>
      </c>
      <c r="B16" s="73">
        <f>+Cuncl!B16+MM!B16+BTO!B16+CORP!B16+'C+S'!B16+INFR!B16+'STR+DEV'!B16</f>
        <v>5393723.7419619365</v>
      </c>
      <c r="C16" s="89">
        <f>+Cuncl!C16+MM!C16+BTO!C16+CORP!C16+'C+S'!C16+INFR!C16+'STR+DEV'!C16</f>
        <v>0</v>
      </c>
      <c r="D16" s="79">
        <f>+Cuncl!D16+MM!D16+BTO!D16+CORP!D16+'C+S'!D16+INFR!D16+'STR+DEV'!D16</f>
        <v>1029383.6399999999</v>
      </c>
      <c r="E16" s="79">
        <f>+Cuncl!E16+MM!E16+BTO!E16+CORP!E16+'C+S'!E16+INFR!E16+'STR+DEV'!E16</f>
        <v>6230265.7416374898</v>
      </c>
      <c r="F16" s="79">
        <f>+Cuncl!F16+MM!F16+BTO!F16+CORP!F16+'C+S'!F16+INFR!F16+'STR+DEV'!F16</f>
        <v>0</v>
      </c>
      <c r="G16" s="79">
        <f>+Cuncl!G16+MM!G16+BTO!G16+CORP!G16+'C+S'!G16+INFR!G16+'STR+DEV'!G16</f>
        <v>621852.6399999999</v>
      </c>
      <c r="H16" s="198">
        <f>+Cuncl!H16+MM!H16+BTO!H16+CORP!H16+'C+S'!H16+INFR!H16+'STR+DEV'!H16</f>
        <v>5608413.1016374892</v>
      </c>
      <c r="I16" s="79">
        <f>+Cuncl!I16+MM!I16+BTO!I16+CORP!I16+'C+S'!I16+INFR!I16+'STR+DEV'!I16</f>
        <v>-500000</v>
      </c>
      <c r="J16" s="198">
        <f>+Cuncl!J16+MM!J16+BTO!J16+CORP!J16+'C+S'!J16+INFR!J16+'STR+DEV'!J16</f>
        <v>5108413.1016374892</v>
      </c>
      <c r="K16" s="79">
        <f>+Cuncl!K16+MM!K16+BTO!K16+CORP!K16+'C+S'!K16+INFR!K16+'STR+DEV'!K16</f>
        <v>6541779.0287193628</v>
      </c>
      <c r="L16" s="206">
        <f>+Cuncl!L16+MM!L16+BTO!L16+CORP!L16+'C+S'!L16+INFR!L16+'STR+DEV'!L16</f>
        <v>6868867.9801553329</v>
      </c>
      <c r="M16" s="79">
        <f>+[1]Smry!$E16</f>
        <v>5748559.7068434898</v>
      </c>
      <c r="N16" s="79">
        <f>+Cuncl!O16+MM!O16+BTO!O16+CORP!O16+'C+S'!O16+INFR!O16+'STR+DEV'!O16</f>
        <v>5736790.2944505736</v>
      </c>
      <c r="O16" s="79">
        <f>+Cuncl!P16+MM!P16+BTO!P16+CORP!P16+'C+S'!P16+INFR!P16+'STR+DEV'!P16</f>
        <v>0</v>
      </c>
      <c r="P16" s="79">
        <f>+Cuncl!Q16+MM!Q16+BTO!Q16+CORP!Q16+'C+S'!Q16+INFR!Q16+'STR+DEV'!Q16</f>
        <v>-886427</v>
      </c>
      <c r="Q16" s="79">
        <f>+Cuncl!R16+MM!R16+BTO!R16+CORP!R16+'C+S'!R16+INFR!R16+'STR+DEV'!R16</f>
        <v>4850363.2944505736</v>
      </c>
      <c r="R16" s="79">
        <f>+Cuncl!S16+MM!S16+BTO!S16+CORP!S16+'C+S'!S16+INFR!S16+'STR+DEV'!S16</f>
        <v>-968479.36</v>
      </c>
      <c r="S16" s="79">
        <f>+Cuncl!T16+MM!T16+BTO!T16+CORP!T16+'C+S'!T16+INFR!T16+'STR+DEV'!T16</f>
        <v>4768310.9344505733</v>
      </c>
      <c r="T16" s="79">
        <f>+Cuncl!U16+MM!U16+BTO!U16+CORP!U16+'C+S'!U16+INFR!U16+'STR+DEV'!U16</f>
        <v>6075260.921823157</v>
      </c>
      <c r="U16" s="90">
        <f>+Cuncl!V16+MM!V16+BTO!V16+CORP!V16+'C+S'!V16+INFR!V16+'STR+DEV'!V16</f>
        <v>6421550.7943670768</v>
      </c>
      <c r="W16" s="496">
        <f t="shared" si="0"/>
        <v>0.18589957999501519</v>
      </c>
    </row>
    <row r="17" spans="1:23" s="77" customFormat="1" x14ac:dyDescent="0.25">
      <c r="A17" s="116" t="s">
        <v>152</v>
      </c>
      <c r="B17" s="73">
        <f>+Cuncl!B17+MM!B17+BTO!B17+CORP!B17+'C+S'!B17+INFR!B17+'STR+DEV'!B17</f>
        <v>360000</v>
      </c>
      <c r="C17" s="89">
        <f>+Cuncl!C17+MM!C17+BTO!C17+CORP!C17+'C+S'!C17+INFR!C17+'STR+DEV'!C17</f>
        <v>0</v>
      </c>
      <c r="D17" s="79">
        <f>+Cuncl!D17+MM!D17+BTO!D17+CORP!D17+'C+S'!D17+INFR!D17+'STR+DEV'!D17</f>
        <v>133228.92000000001</v>
      </c>
      <c r="E17" s="79">
        <f>+Cuncl!E17+MM!E17+BTO!E17+CORP!E17+'C+S'!E17+INFR!E17+'STR+DEV'!E17</f>
        <v>360000</v>
      </c>
      <c r="F17" s="79">
        <f>+Cuncl!F17+MM!F17+BTO!F17+CORP!F17+'C+S'!F17+INFR!F17+'STR+DEV'!F17</f>
        <v>0</v>
      </c>
      <c r="G17" s="79">
        <f>+Cuncl!G17+MM!G17+BTO!G17+CORP!G17+'C+S'!G17+INFR!G17+'STR+DEV'!G17</f>
        <v>54285.5</v>
      </c>
      <c r="H17" s="198">
        <f>+Cuncl!H17+MM!H17+BTO!H17+CORP!H17+'C+S'!H17+INFR!H17+'STR+DEV'!H17</f>
        <v>305714.5</v>
      </c>
      <c r="I17" s="79">
        <f>+Cuncl!I17+MM!I17+BTO!I17+CORP!I17+'C+S'!I17+INFR!I17+'STR+DEV'!I17</f>
        <v>0</v>
      </c>
      <c r="J17" s="198">
        <f>+Cuncl!J17+MM!J17+BTO!J17+CORP!J17+'C+S'!J17+INFR!J17+'STR+DEV'!J17</f>
        <v>305714.5</v>
      </c>
      <c r="K17" s="79">
        <f>+Cuncl!K17+MM!K17+BTO!K17+CORP!K17+'C+S'!K17+INFR!K17+'STR+DEV'!K17</f>
        <v>378000</v>
      </c>
      <c r="L17" s="206">
        <f>+Cuncl!L17+MM!L17+BTO!L17+CORP!L17+'C+S'!L17+INFR!L17+'STR+DEV'!L17</f>
        <v>396900</v>
      </c>
      <c r="M17" s="79">
        <f>+[1]Smry!$E17</f>
        <v>360000</v>
      </c>
      <c r="N17" s="79">
        <f>+Cuncl!O17+MM!O17+BTO!O17+CORP!O17+'C+S'!O17+INFR!O17+'STR+DEV'!O17</f>
        <v>388800.00000000006</v>
      </c>
      <c r="O17" s="79">
        <f>+Cuncl!P17+MM!P17+BTO!P17+CORP!P17+'C+S'!P17+INFR!P17+'STR+DEV'!P17</f>
        <v>0</v>
      </c>
      <c r="P17" s="79">
        <f>+Cuncl!Q17+MM!Q17+BTO!Q17+CORP!Q17+'C+S'!Q17+INFR!Q17+'STR+DEV'!Q17</f>
        <v>-73031</v>
      </c>
      <c r="Q17" s="79">
        <f>+Cuncl!R17+MM!R17+BTO!R17+CORP!R17+'C+S'!R17+INFR!R17+'STR+DEV'!R17</f>
        <v>315769</v>
      </c>
      <c r="R17" s="79">
        <f>+Cuncl!S17+MM!S17+BTO!S17+CORP!S17+'C+S'!S17+INFR!S17+'STR+DEV'!S17</f>
        <v>20000</v>
      </c>
      <c r="S17" s="79">
        <f>+Cuncl!T17+MM!T17+BTO!T17+CORP!T17+'C+S'!T17+INFR!T17+'STR+DEV'!T17</f>
        <v>408800</v>
      </c>
      <c r="T17" s="79">
        <f>+Cuncl!U17+MM!U17+BTO!U17+CORP!U17+'C+S'!U17+INFR!U17+'STR+DEV'!U17</f>
        <v>411739.2</v>
      </c>
      <c r="U17" s="90">
        <f>+Cuncl!V17+MM!V17+BTO!V17+CORP!V17+'C+S'!V17+INFR!V17+'STR+DEV'!V17</f>
        <v>435208.33439999993</v>
      </c>
      <c r="W17" s="496">
        <f t="shared" si="0"/>
        <v>0.1786472602739726</v>
      </c>
    </row>
    <row r="18" spans="1:23" s="77" customFormat="1" x14ac:dyDescent="0.25">
      <c r="A18" s="116" t="s">
        <v>153</v>
      </c>
      <c r="B18" s="73">
        <f>+Cuncl!B18+MM!B18+BTO!B18+CORP!B18+'C+S'!B18+INFR!B18+'STR+DEV'!B18</f>
        <v>1200000</v>
      </c>
      <c r="C18" s="89">
        <f>+Cuncl!C18+MM!C18+BTO!C18+CORP!C18+'C+S'!C18+INFR!C18+'STR+DEV'!C18</f>
        <v>0</v>
      </c>
      <c r="D18" s="79">
        <f>+Cuncl!D18+MM!D18+BTO!D18+CORP!D18+'C+S'!D18+INFR!D18+'STR+DEV'!D18</f>
        <v>2461850.9</v>
      </c>
      <c r="E18" s="79">
        <f>+Cuncl!E18+MM!E18+BTO!E18+CORP!E18+'C+S'!E18+INFR!E18+'STR+DEV'!E18</f>
        <v>1200000</v>
      </c>
      <c r="F18" s="79">
        <f>+Cuncl!F18+MM!F18+BTO!F18+CORP!F18+'C+S'!F18+INFR!F18+'STR+DEV'!F18</f>
        <v>0</v>
      </c>
      <c r="G18" s="79">
        <f>+Cuncl!G18+MM!G18+BTO!G18+CORP!G18+'C+S'!G18+INFR!G18+'STR+DEV'!G18</f>
        <v>1242749.0999999999</v>
      </c>
      <c r="H18" s="198">
        <f>+Cuncl!H18+MM!H18+BTO!H18+CORP!H18+'C+S'!H18+INFR!H18+'STR+DEV'!H18</f>
        <v>-42749.100000000093</v>
      </c>
      <c r="I18" s="79">
        <f>+Cuncl!I18+MM!I18+BTO!I18+CORP!I18+'C+S'!I18+INFR!I18+'STR+DEV'!I18</f>
        <v>-200000</v>
      </c>
      <c r="J18" s="198">
        <f>+Cuncl!J18+MM!J18+BTO!J18+CORP!J18+'C+S'!J18+INFR!J18+'STR+DEV'!J18</f>
        <v>-242749.10000000009</v>
      </c>
      <c r="K18" s="79">
        <f>+Cuncl!K18+MM!K18+BTO!K18+CORP!K18+'C+S'!K18+INFR!K18+'STR+DEV'!K18</f>
        <v>1260000</v>
      </c>
      <c r="L18" s="206">
        <f>+Cuncl!L18+MM!L18+BTO!L18+CORP!L18+'C+S'!L18+INFR!L18+'STR+DEV'!L18</f>
        <v>1323000</v>
      </c>
      <c r="M18" s="79">
        <f>+[1]Smry!$E18</f>
        <v>1200000</v>
      </c>
      <c r="N18" s="79">
        <f>+Cuncl!O18+MM!O18+BTO!O18+CORP!O18+'C+S'!O18+INFR!O18+'STR+DEV'!O18</f>
        <v>1080000</v>
      </c>
      <c r="O18" s="79">
        <f>+Cuncl!P18+MM!P18+BTO!P18+CORP!P18+'C+S'!P18+INFR!P18+'STR+DEV'!P18</f>
        <v>0</v>
      </c>
      <c r="P18" s="79">
        <f>+Cuncl!Q18+MM!Q18+BTO!Q18+CORP!Q18+'C+S'!Q18+INFR!Q18+'STR+DEV'!Q18</f>
        <v>-1599488</v>
      </c>
      <c r="Q18" s="79">
        <f>+Cuncl!R18+MM!R18+BTO!R18+CORP!R18+'C+S'!R18+INFR!R18+'STR+DEV'!R18</f>
        <v>-519488</v>
      </c>
      <c r="R18" s="79">
        <f>+Cuncl!S18+MM!S18+BTO!S18+CORP!S18+'C+S'!S18+INFR!S18+'STR+DEV'!S18</f>
        <v>60000</v>
      </c>
      <c r="S18" s="79">
        <f>+Cuncl!T18+MM!T18+BTO!T18+CORP!T18+'C+S'!T18+INFR!T18+'STR+DEV'!T18</f>
        <v>1140000</v>
      </c>
      <c r="T18" s="79">
        <f>+Cuncl!U18+MM!U18+BTO!U18+CORP!U18+'C+S'!U18+INFR!U18+'STR+DEV'!U18</f>
        <v>1143720</v>
      </c>
      <c r="U18" s="90">
        <f>+Cuncl!V18+MM!V18+BTO!V18+CORP!V18+'C+S'!V18+INFR!V18+'STR+DEV'!V18</f>
        <v>1208912.04</v>
      </c>
      <c r="W18" s="496">
        <f t="shared" si="0"/>
        <v>1.4030596491228071</v>
      </c>
    </row>
    <row r="19" spans="1:23" s="77" customFormat="1" x14ac:dyDescent="0.25">
      <c r="A19" s="116" t="s">
        <v>154</v>
      </c>
      <c r="B19" s="73">
        <f>+Cuncl!B19+MM!B19+BTO!B19+CORP!B19+'C+S'!B19+INFR!B19+'STR+DEV'!B19</f>
        <v>461316.30647602229</v>
      </c>
      <c r="C19" s="89">
        <f>+Cuncl!C19+MM!C19+BTO!C19+CORP!C19+'C+S'!C19+INFR!C19+'STR+DEV'!C19</f>
        <v>0</v>
      </c>
      <c r="D19" s="79">
        <f>+Cuncl!D19+MM!D19+BTO!D19+CORP!D19+'C+S'!D19+INFR!D19+'STR+DEV'!D19</f>
        <v>14846.1</v>
      </c>
      <c r="E19" s="79">
        <f>+Cuncl!E19+MM!E19+BTO!E19+CORP!E19+'C+S'!E19+INFR!E19+'STR+DEV'!E19</f>
        <v>524207.20377855864</v>
      </c>
      <c r="F19" s="79">
        <f>+Cuncl!F19+MM!F19+BTO!F19+CORP!F19+'C+S'!F19+INFR!F19+'STR+DEV'!F19</f>
        <v>0</v>
      </c>
      <c r="G19" s="79">
        <f>+Cuncl!G19+MM!G19+BTO!G19+CORP!G19+'C+S'!G19+INFR!G19+'STR+DEV'!G19</f>
        <v>9241.14</v>
      </c>
      <c r="H19" s="198">
        <f>+Cuncl!H19+MM!H19+BTO!H19+CORP!H19+'C+S'!H19+INFR!H19+'STR+DEV'!H19</f>
        <v>514966.06377855863</v>
      </c>
      <c r="I19" s="79">
        <f>+Cuncl!I19+MM!I19+BTO!I19+CORP!I19+'C+S'!I19+INFR!I19+'STR+DEV'!I19</f>
        <v>0</v>
      </c>
      <c r="J19" s="198">
        <f>+Cuncl!J19+MM!J19+BTO!J19+CORP!J19+'C+S'!J19+INFR!J19+'STR+DEV'!J19</f>
        <v>514966.06377855863</v>
      </c>
      <c r="K19" s="79">
        <f>+Cuncl!K19+MM!K19+BTO!K19+CORP!K19+'C+S'!K19+INFR!K19+'STR+DEV'!K19</f>
        <v>550417.56396748661</v>
      </c>
      <c r="L19" s="206">
        <f>+Cuncl!L19+MM!L19+BTO!L19+CORP!L19+'C+S'!L19+INFR!L19+'STR+DEV'!L19</f>
        <v>577938.44216586091</v>
      </c>
      <c r="M19" s="79">
        <f>+[1]Smry!$E19</f>
        <v>492093.46812562505</v>
      </c>
      <c r="N19" s="79">
        <f>+Cuncl!O19+MM!O19+BTO!O19+CORP!O19+'C+S'!O19+INFR!O19+'STR+DEV'!O19</f>
        <v>536017.47255726333</v>
      </c>
      <c r="O19" s="79">
        <f>+Cuncl!P19+MM!P19+BTO!P19+CORP!P19+'C+S'!P19+INFR!P19+'STR+DEV'!P19</f>
        <v>0</v>
      </c>
      <c r="P19" s="79">
        <f>+Cuncl!Q19+MM!Q19+BTO!Q19+CORP!Q19+'C+S'!Q19+INFR!Q19+'STR+DEV'!Q19</f>
        <v>-11529</v>
      </c>
      <c r="Q19" s="79">
        <f>+Cuncl!R19+MM!R19+BTO!R19+CORP!R19+'C+S'!R19+INFR!R19+'STR+DEV'!R19</f>
        <v>524488.47255726333</v>
      </c>
      <c r="R19" s="79">
        <f>+Cuncl!S19+MM!S19+BTO!S19+CORP!S19+'C+S'!S19+INFR!S19+'STR+DEV'!S19</f>
        <v>0</v>
      </c>
      <c r="S19" s="79">
        <f>+Cuncl!T19+MM!T19+BTO!T19+CORP!T19+'C+S'!T19+INFR!T19+'STR+DEV'!T19</f>
        <v>536017.47255726333</v>
      </c>
      <c r="T19" s="79">
        <f>+Cuncl!U19+MM!U19+BTO!U19+CORP!U19+'C+S'!U19+INFR!U19+'STR+DEV'!U19</f>
        <v>567642.50343814178</v>
      </c>
      <c r="U19" s="90">
        <f>+Cuncl!V19+MM!V19+BTO!V19+CORP!V19+'C+S'!V19+INFR!V19+'STR+DEV'!V19</f>
        <v>599998.12613411585</v>
      </c>
      <c r="W19" s="496">
        <f t="shared" si="0"/>
        <v>2.1508627218804595E-2</v>
      </c>
    </row>
    <row r="20" spans="1:23" s="77" customFormat="1" x14ac:dyDescent="0.25">
      <c r="A20" s="116" t="s">
        <v>155</v>
      </c>
      <c r="B20" s="73">
        <f>+Cuncl!B20+MM!B20+BTO!B20+CORP!B20+'C+S'!B20+INFR!B20+'STR+DEV'!B20</f>
        <v>437218.1311590721</v>
      </c>
      <c r="C20" s="89">
        <f>+Cuncl!C20+MM!C20+BTO!C20+CORP!C20+'C+S'!C20+INFR!C20+'STR+DEV'!C20</f>
        <v>0</v>
      </c>
      <c r="D20" s="79">
        <f>+Cuncl!D20+MM!D20+BTO!D20+CORP!D20+'C+S'!D20+INFR!D20+'STR+DEV'!D20</f>
        <v>284895.30000000005</v>
      </c>
      <c r="E20" s="79">
        <f>+Cuncl!E20+MM!E20+BTO!E20+CORP!E20+'C+S'!E20+INFR!E20+'STR+DEV'!E20</f>
        <v>556962.29106048017</v>
      </c>
      <c r="F20" s="79">
        <f>+Cuncl!F20+MM!F20+BTO!F20+CORP!F20+'C+S'!F20+INFR!F20+'STR+DEV'!F20</f>
        <v>0</v>
      </c>
      <c r="G20" s="79">
        <f>+Cuncl!G20+MM!G20+BTO!G20+CORP!G20+'C+S'!G20+INFR!G20+'STR+DEV'!G20</f>
        <v>149614.78</v>
      </c>
      <c r="H20" s="198">
        <f>+Cuncl!H20+MM!H20+BTO!H20+CORP!H20+'C+S'!H20+INFR!H20+'STR+DEV'!H20</f>
        <v>407347.51106048014</v>
      </c>
      <c r="I20" s="79">
        <f>+Cuncl!I20+MM!I20+BTO!I20+CORP!I20+'C+S'!I20+INFR!I20+'STR+DEV'!I20</f>
        <v>0</v>
      </c>
      <c r="J20" s="198">
        <f>+Cuncl!J20+MM!J20+BTO!J20+CORP!J20+'C+S'!J20+INFR!J20+'STR+DEV'!J20</f>
        <v>407347.51106048014</v>
      </c>
      <c r="K20" s="79">
        <f>+Cuncl!K20+MM!K20+BTO!K20+CORP!K20+'C+S'!K20+INFR!K20+'STR+DEV'!K20</f>
        <v>584810.40561350412</v>
      </c>
      <c r="L20" s="206">
        <f>+Cuncl!L20+MM!L20+BTO!L20+CORP!L20+'C+S'!L20+INFR!L20+'STR+DEV'!L20</f>
        <v>614050.92589417938</v>
      </c>
      <c r="M20" s="79">
        <f>+[1]Smry!$E20</f>
        <v>509686.57908004714</v>
      </c>
      <c r="N20" s="79">
        <f>+Cuncl!O20+MM!O20+BTO!O20+CORP!O20+'C+S'!O20+INFR!O20+'STR+DEV'!O20</f>
        <v>579946.92625664</v>
      </c>
      <c r="O20" s="79">
        <f>+Cuncl!P20+MM!P20+BTO!P20+CORP!P20+'C+S'!P20+INFR!P20+'STR+DEV'!P20</f>
        <v>0</v>
      </c>
      <c r="P20" s="79">
        <f>+Cuncl!Q20+MM!Q20+BTO!Q20+CORP!Q20+'C+S'!Q20+INFR!Q20+'STR+DEV'!Q20</f>
        <v>-210462</v>
      </c>
      <c r="Q20" s="79">
        <f>+Cuncl!R20+MM!R20+BTO!R20+CORP!R20+'C+S'!R20+INFR!R20+'STR+DEV'!R20</f>
        <v>369484.92625664006</v>
      </c>
      <c r="R20" s="79">
        <f>+Cuncl!S20+MM!S20+BTO!S20+CORP!S20+'C+S'!S20+INFR!S20+'STR+DEV'!S20</f>
        <v>0</v>
      </c>
      <c r="S20" s="79">
        <f>+Cuncl!T20+MM!T20+BTO!T20+CORP!T20+'C+S'!T20+INFR!T20+'STR+DEV'!T20</f>
        <v>579946.92625664</v>
      </c>
      <c r="T20" s="79">
        <f>+Cuncl!U20+MM!U20+BTO!U20+CORP!U20+'C+S'!U20+INFR!U20+'STR+DEV'!U20</f>
        <v>614163.79490578186</v>
      </c>
      <c r="U20" s="90">
        <f>+Cuncl!V20+MM!V20+BTO!V20+CORP!V20+'C+S'!V20+INFR!V20+'STR+DEV'!V20</f>
        <v>649171.13121541135</v>
      </c>
      <c r="W20" s="496">
        <f t="shared" si="0"/>
        <v>0.36289872481687346</v>
      </c>
    </row>
    <row r="21" spans="1:23" s="77" customFormat="1" x14ac:dyDescent="0.25">
      <c r="A21" s="116" t="s">
        <v>156</v>
      </c>
      <c r="B21" s="73">
        <f>+Cuncl!B21+MM!B21+BTO!B21+CORP!B21+'C+S'!B21+INFR!B21+'STR+DEV'!B21</f>
        <v>5701187.7734378679</v>
      </c>
      <c r="C21" s="89">
        <f>+Cuncl!C21+MM!C21+BTO!C21+CORP!C21+'C+S'!C21+INFR!C21+'STR+DEV'!C21</f>
        <v>0</v>
      </c>
      <c r="D21" s="79">
        <f>+Cuncl!D21+MM!D21+BTO!D21+CORP!D21+'C+S'!D21+INFR!D21+'STR+DEV'!D21</f>
        <v>3853820.2199999997</v>
      </c>
      <c r="E21" s="79">
        <f>+Cuncl!E21+MM!E21+BTO!E21+CORP!E21+'C+S'!E21+INFR!E21+'STR+DEV'!E21</f>
        <v>6782086.4255614933</v>
      </c>
      <c r="F21" s="79">
        <f>+Cuncl!F21+MM!F21+BTO!F21+CORP!F21+'C+S'!F21+INFR!F21+'STR+DEV'!F21</f>
        <v>0</v>
      </c>
      <c r="G21" s="79">
        <f>+Cuncl!G21+MM!G21+BTO!G21+CORP!G21+'C+S'!G21+INFR!G21+'STR+DEV'!G21</f>
        <v>2299632.6599999997</v>
      </c>
      <c r="H21" s="198">
        <f>+Cuncl!H21+MM!H21+BTO!H21+CORP!H21+'C+S'!H21+INFR!H21+'STR+DEV'!H21</f>
        <v>4482453.7655614931</v>
      </c>
      <c r="I21" s="79">
        <f>+Cuncl!I21+MM!I21+BTO!I21+CORP!I21+'C+S'!I21+INFR!I21+'STR+DEV'!I21</f>
        <v>0</v>
      </c>
      <c r="J21" s="198">
        <f>+Cuncl!J21+MM!J21+BTO!J21+CORP!J21+'C+S'!J21+INFR!J21+'STR+DEV'!J21</f>
        <v>4482453.7655614931</v>
      </c>
      <c r="K21" s="79">
        <f>+Cuncl!K21+MM!K21+BTO!K21+CORP!K21+'C+S'!K21+INFR!K21+'STR+DEV'!K21</f>
        <v>7121190.746839568</v>
      </c>
      <c r="L21" s="206">
        <f>+Cuncl!L21+MM!L21+BTO!L21+CORP!L21+'C+S'!L21+INFR!L21+'STR+DEV'!L21</f>
        <v>7477250.2841815464</v>
      </c>
      <c r="M21" s="79">
        <f>+[1]Smry!$E21</f>
        <v>6204039.1838086955</v>
      </c>
      <c r="N21" s="79">
        <f>+Cuncl!O21+MM!O21+BTO!O21+CORP!O21+'C+S'!O21+INFR!O21+'STR+DEV'!O21</f>
        <v>6782376.153340688</v>
      </c>
      <c r="O21" s="79">
        <f>+Cuncl!P21+MM!P21+BTO!P21+CORP!P21+'C+S'!P21+INFR!P21+'STR+DEV'!P21</f>
        <v>0</v>
      </c>
      <c r="P21" s="79">
        <f>+Cuncl!Q21+MM!Q21+BTO!Q21+CORP!Q21+'C+S'!Q21+INFR!Q21+'STR+DEV'!Q21</f>
        <v>-3133564</v>
      </c>
      <c r="Q21" s="79">
        <f>+Cuncl!R21+MM!R21+BTO!R21+CORP!R21+'C+S'!R21+INFR!R21+'STR+DEV'!R21</f>
        <v>3648812.153340687</v>
      </c>
      <c r="R21" s="79">
        <f>+Cuncl!S21+MM!S21+BTO!S21+CORP!S21+'C+S'!S21+INFR!S21+'STR+DEV'!S21</f>
        <v>0</v>
      </c>
      <c r="S21" s="79">
        <f>+Cuncl!T21+MM!T21+BTO!T21+CORP!T21+'C+S'!T21+INFR!T21+'STR+DEV'!T21</f>
        <v>6782376.153340688</v>
      </c>
      <c r="T21" s="79">
        <f>+Cuncl!U21+MM!U21+BTO!U21+CORP!U21+'C+S'!U21+INFR!U21+'STR+DEV'!U21</f>
        <v>7182536.3463877868</v>
      </c>
      <c r="U21" s="90">
        <f>+Cuncl!V21+MM!V21+BTO!V21+CORP!V21+'C+S'!V21+INFR!V21+'STR+DEV'!V21</f>
        <v>7591940.9181318907</v>
      </c>
      <c r="W21" s="496">
        <f t="shared" si="0"/>
        <v>0.46201566075873718</v>
      </c>
    </row>
    <row r="22" spans="1:23" s="77" customFormat="1" x14ac:dyDescent="0.25">
      <c r="A22" s="116" t="s">
        <v>157</v>
      </c>
      <c r="B22" s="73">
        <f>+Cuncl!B22+MM!B22+BTO!B22+CORP!B22+'C+S'!B22+INFR!B22+'STR+DEV'!B22</f>
        <v>350000</v>
      </c>
      <c r="C22" s="89">
        <f>+Cuncl!C22+MM!C22+BTO!C22+CORP!C22+'C+S'!C22+INFR!C22+'STR+DEV'!C22</f>
        <v>0</v>
      </c>
      <c r="D22" s="79">
        <f>+Cuncl!D22+MM!D22+BTO!D22+CORP!D22+'C+S'!D22+INFR!D22+'STR+DEV'!D22</f>
        <v>281890.07</v>
      </c>
      <c r="E22" s="79">
        <f>+Cuncl!E22+MM!E22+BTO!E22+CORP!E22+'C+S'!E22+INFR!E22+'STR+DEV'!E22</f>
        <v>350000</v>
      </c>
      <c r="F22" s="79">
        <f>+Cuncl!F22+MM!F22+BTO!F22+CORP!F22+'C+S'!F22+INFR!F22+'STR+DEV'!F22</f>
        <v>0</v>
      </c>
      <c r="G22" s="79">
        <f>+Cuncl!G22+MM!G22+BTO!G22+CORP!G22+'C+S'!G22+INFR!G22+'STR+DEV'!G22</f>
        <v>294671.02</v>
      </c>
      <c r="H22" s="198">
        <f>+Cuncl!H22+MM!H22+BTO!H22+CORP!H22+'C+S'!H22+INFR!H22+'STR+DEV'!H22</f>
        <v>55328.979999999981</v>
      </c>
      <c r="I22" s="79">
        <f>+Cuncl!I22+MM!I22+BTO!I22+CORP!I22+'C+S'!I22+INFR!I22+'STR+DEV'!I22</f>
        <v>0</v>
      </c>
      <c r="J22" s="198">
        <f>+Cuncl!J22+MM!J22+BTO!J22+CORP!J22+'C+S'!J22+INFR!J22+'STR+DEV'!J22</f>
        <v>55328.979999999981</v>
      </c>
      <c r="K22" s="79">
        <f>+Cuncl!K22+MM!K22+BTO!K22+CORP!K22+'C+S'!K22+INFR!K22+'STR+DEV'!K22</f>
        <v>367500</v>
      </c>
      <c r="L22" s="206">
        <f>+Cuncl!L22+MM!L22+BTO!L22+CORP!L22+'C+S'!L22+INFR!L22+'STR+DEV'!L22</f>
        <v>385875</v>
      </c>
      <c r="M22" s="79">
        <f>+[1]Smry!$E22</f>
        <v>350000</v>
      </c>
      <c r="N22" s="79">
        <f>+Cuncl!O22+MM!O22+BTO!O22+CORP!O22+'C+S'!O22+INFR!O22+'STR+DEV'!O22</f>
        <v>378000</v>
      </c>
      <c r="O22" s="79">
        <f>+Cuncl!P22+MM!P22+BTO!P22+CORP!P22+'C+S'!P22+INFR!P22+'STR+DEV'!P22</f>
        <v>0</v>
      </c>
      <c r="P22" s="79">
        <f>+Cuncl!Q22+MM!Q22+BTO!Q22+CORP!Q22+'C+S'!Q22+INFR!Q22+'STR+DEV'!Q22</f>
        <v>-356239</v>
      </c>
      <c r="Q22" s="79">
        <f>+Cuncl!R22+MM!R22+BTO!R22+CORP!R22+'C+S'!R22+INFR!R22+'STR+DEV'!R22</f>
        <v>21761</v>
      </c>
      <c r="R22" s="79">
        <f>+Cuncl!S22+MM!S22+BTO!S22+CORP!S22+'C+S'!S22+INFR!S22+'STR+DEV'!S22</f>
        <v>330000</v>
      </c>
      <c r="S22" s="79">
        <f>+Cuncl!T22+MM!T22+BTO!T22+CORP!T22+'C+S'!T22+INFR!T22+'STR+DEV'!T22</f>
        <v>708000</v>
      </c>
      <c r="T22" s="79">
        <f>+Cuncl!U22+MM!U22+BTO!U22+CORP!U22+'C+S'!U22+INFR!U22+'STR+DEV'!U22</f>
        <v>400302</v>
      </c>
      <c r="U22" s="90">
        <f>+Cuncl!V22+MM!V22+BTO!V22+CORP!V22+'C+S'!V22+INFR!V22+'STR+DEV'!V22</f>
        <v>423119.21399999998</v>
      </c>
      <c r="W22" s="496">
        <f t="shared" si="0"/>
        <v>0.50316242937853106</v>
      </c>
    </row>
    <row r="23" spans="1:23" s="77" customFormat="1" x14ac:dyDescent="0.25">
      <c r="A23" s="116" t="s">
        <v>158</v>
      </c>
      <c r="B23" s="73">
        <f>+Cuncl!B23+MM!B23+BTO!B23+CORP!B23+'C+S'!B23+INFR!B23+'STR+DEV'!B23</f>
        <v>461316.30647602229</v>
      </c>
      <c r="C23" s="89">
        <f>+Cuncl!C23+MM!C23+BTO!C23+CORP!C23+'C+S'!C23+INFR!C23+'STR+DEV'!C23</f>
        <v>0</v>
      </c>
      <c r="D23" s="79">
        <f>+Cuncl!D23+MM!D23+BTO!D23+CORP!D23+'C+S'!D23+INFR!D23+'STR+DEV'!D23</f>
        <v>0</v>
      </c>
      <c r="E23" s="79">
        <f>+Cuncl!E23+MM!E23+BTO!E23+CORP!E23+'C+S'!E23+INFR!E23+'STR+DEV'!E23</f>
        <v>524207.20377855864</v>
      </c>
      <c r="F23" s="79">
        <f>+Cuncl!F23+MM!F23+BTO!F23+CORP!F23+'C+S'!F23+INFR!F23+'STR+DEV'!F23</f>
        <v>0</v>
      </c>
      <c r="G23" s="79">
        <f>+Cuncl!G23+MM!G23+BTO!G23+CORP!G23+'C+S'!G23+INFR!G23+'STR+DEV'!G23</f>
        <v>49447.44999999999</v>
      </c>
      <c r="H23" s="198">
        <f>+Cuncl!H23+MM!H23+BTO!H23+CORP!H23+'C+S'!H23+INFR!H23+'STR+DEV'!H23</f>
        <v>474759.75377855869</v>
      </c>
      <c r="I23" s="79">
        <f>+Cuncl!I23+MM!I23+BTO!I23+CORP!I23+'C+S'!I23+INFR!I23+'STR+DEV'!I23</f>
        <v>0</v>
      </c>
      <c r="J23" s="198">
        <f>+Cuncl!J23+MM!J23+BTO!J23+CORP!J23+'C+S'!J23+INFR!J23+'STR+DEV'!J23</f>
        <v>474759.75377855869</v>
      </c>
      <c r="K23" s="79">
        <f>+Cuncl!K23+MM!K23+BTO!K23+CORP!K23+'C+S'!K23+INFR!K23+'STR+DEV'!K23</f>
        <v>550417.56396748661</v>
      </c>
      <c r="L23" s="206">
        <f>+Cuncl!L23+MM!L23+BTO!L23+CORP!L23+'C+S'!L23+INFR!L23+'STR+DEV'!L23</f>
        <v>577938.44216586091</v>
      </c>
      <c r="M23" s="79">
        <f>+[1]Smry!$E23</f>
        <v>492093.46812562505</v>
      </c>
      <c r="N23" s="79">
        <f>+Cuncl!O23+MM!O23+BTO!O23+CORP!O23+'C+S'!O23+INFR!O23+'STR+DEV'!O23</f>
        <v>536017.47255726333</v>
      </c>
      <c r="O23" s="79">
        <f>+Cuncl!P23+MM!P23+BTO!P23+CORP!P23+'C+S'!P23+INFR!P23+'STR+DEV'!P23</f>
        <v>0</v>
      </c>
      <c r="P23" s="79">
        <f>+Cuncl!Q23+MM!Q23+BTO!Q23+CORP!Q23+'C+S'!Q23+INFR!Q23+'STR+DEV'!Q23</f>
        <v>-160188</v>
      </c>
      <c r="Q23" s="79">
        <f>+Cuncl!R23+MM!R23+BTO!R23+CORP!R23+'C+S'!R23+INFR!R23+'STR+DEV'!R23</f>
        <v>375829.47255726333</v>
      </c>
      <c r="R23" s="79">
        <f>+Cuncl!S23+MM!S23+BTO!S23+CORP!S23+'C+S'!S23+INFR!S23+'STR+DEV'!S23</f>
        <v>0</v>
      </c>
      <c r="S23" s="79">
        <f>+Cuncl!T23+MM!T23+BTO!T23+CORP!T23+'C+S'!T23+INFR!T23+'STR+DEV'!T23</f>
        <v>536017.47255726333</v>
      </c>
      <c r="T23" s="79">
        <f>+Cuncl!U23+MM!U23+BTO!U23+CORP!U23+'C+S'!U23+INFR!U23+'STR+DEV'!U23</f>
        <v>567642.50343814178</v>
      </c>
      <c r="U23" s="90">
        <f>+Cuncl!V23+MM!V23+BTO!V23+CORP!V23+'C+S'!V23+INFR!V23+'STR+DEV'!V23</f>
        <v>599998.12613411585</v>
      </c>
      <c r="W23" s="496">
        <f t="shared" si="0"/>
        <v>0.29884846707657825</v>
      </c>
    </row>
    <row r="24" spans="1:23" s="77" customFormat="1" x14ac:dyDescent="0.25">
      <c r="A24" s="116" t="s">
        <v>159</v>
      </c>
      <c r="B24" s="73">
        <f>+Cuncl!B24+MM!B24+BTO!B24+CORP!B24+'C+S'!B24+INFR!B24+'STR+DEV'!B24</f>
        <v>741397.2300000001</v>
      </c>
      <c r="C24" s="89">
        <f>+Cuncl!C24+MM!C24+BTO!C24+CORP!C24+'C+S'!C24+INFR!C24+'STR+DEV'!C24</f>
        <v>0</v>
      </c>
      <c r="D24" s="79">
        <f>+Cuncl!D24+MM!D24+BTO!D24+CORP!D24+'C+S'!D24+INFR!D24+'STR+DEV'!D24</f>
        <v>0</v>
      </c>
      <c r="E24" s="79">
        <f>+Cuncl!E24+MM!E24+BTO!E24+CORP!E24+'C+S'!E24+INFR!E24+'STR+DEV'!E24</f>
        <v>741397.2300000001</v>
      </c>
      <c r="F24" s="79">
        <f>+Cuncl!F24+MM!F24+BTO!F24+CORP!F24+'C+S'!F24+INFR!F24+'STR+DEV'!F24</f>
        <v>0</v>
      </c>
      <c r="G24" s="79">
        <f>+Cuncl!G24+MM!G24+BTO!G24+CORP!G24+'C+S'!G24+INFR!G24+'STR+DEV'!G24</f>
        <v>0</v>
      </c>
      <c r="H24" s="198">
        <f>+Cuncl!H24+MM!H24+BTO!H24+CORP!H24+'C+S'!H24+INFR!H24+'STR+DEV'!H24</f>
        <v>741397.2300000001</v>
      </c>
      <c r="I24" s="79">
        <f>+Cuncl!I24+MM!I24+BTO!I24+CORP!I24+'C+S'!I24+INFR!I24+'STR+DEV'!I24</f>
        <v>0</v>
      </c>
      <c r="J24" s="198">
        <f>+Cuncl!J24+MM!J24+BTO!J24+CORP!J24+'C+S'!J24+INFR!J24+'STR+DEV'!J24</f>
        <v>741397.2300000001</v>
      </c>
      <c r="K24" s="79">
        <f>+Cuncl!K24+MM!K24+BTO!K24+CORP!K24+'C+S'!K24+INFR!K24+'STR+DEV'!K24</f>
        <v>778467.09149999986</v>
      </c>
      <c r="L24" s="206">
        <f>+Cuncl!L24+MM!L24+BTO!L24+CORP!L24+'C+S'!L24+INFR!L24+'STR+DEV'!L24</f>
        <v>817390.44607499987</v>
      </c>
      <c r="M24" s="79">
        <f>+[1]Smry!$E24</f>
        <v>741397.2300000001</v>
      </c>
      <c r="N24" s="79">
        <f>+Cuncl!O24+MM!O24+BTO!O24+CORP!O24+'C+S'!O24+INFR!O24+'STR+DEV'!O24</f>
        <v>800709.00840000005</v>
      </c>
      <c r="O24" s="79">
        <f>+Cuncl!P24+MM!P24+BTO!P24+CORP!P24+'C+S'!P24+INFR!P24+'STR+DEV'!P24</f>
        <v>0</v>
      </c>
      <c r="P24" s="79">
        <f>+Cuncl!Q24+MM!Q24+BTO!Q24+CORP!Q24+'C+S'!Q24+INFR!Q24+'STR+DEV'!Q24</f>
        <v>0</v>
      </c>
      <c r="Q24" s="79">
        <f>+Cuncl!R24+MM!R24+BTO!R24+CORP!R24+'C+S'!R24+INFR!R24+'STR+DEV'!R24</f>
        <v>800709.00840000005</v>
      </c>
      <c r="R24" s="79">
        <f>+Cuncl!S24+MM!S24+BTO!S24+CORP!S24+'C+S'!S24+INFR!S24+'STR+DEV'!S24</f>
        <v>0</v>
      </c>
      <c r="S24" s="79">
        <f>+Cuncl!T24+MM!T24+BTO!T24+CORP!T24+'C+S'!T24+INFR!T24+'STR+DEV'!T24</f>
        <v>800709.00840000005</v>
      </c>
      <c r="T24" s="79">
        <f>+Cuncl!U24+MM!U24+BTO!U24+CORP!U24+'C+S'!U24+INFR!U24+'STR+DEV'!U24</f>
        <v>847950.8398956001</v>
      </c>
      <c r="U24" s="90">
        <f>+Cuncl!V24+MM!V24+BTO!V24+CORP!V24+'C+S'!V24+INFR!V24+'STR+DEV'!V24</f>
        <v>896284.03776964918</v>
      </c>
      <c r="W24" s="496">
        <f t="shared" si="0"/>
        <v>0</v>
      </c>
    </row>
    <row r="25" spans="1:23" s="77" customFormat="1" x14ac:dyDescent="0.25">
      <c r="A25" s="116" t="s">
        <v>160</v>
      </c>
      <c r="B25" s="73">
        <f>+Cuncl!B25+MM!B25+BTO!B25+CORP!B25+'C+S'!B25+INFR!B25+'STR+DEV'!B25</f>
        <v>1172333.5882479278</v>
      </c>
      <c r="C25" s="89">
        <f>+Cuncl!C25+MM!C25+BTO!C25+CORP!C25+'C+S'!C25+INFR!C25+'STR+DEV'!C25</f>
        <v>0</v>
      </c>
      <c r="D25" s="79">
        <f>+Cuncl!D25+MM!D25+BTO!D25+CORP!D25+'C+S'!D25+INFR!D25+'STR+DEV'!D25</f>
        <v>768741</v>
      </c>
      <c r="E25" s="79">
        <f>+Cuncl!E25+MM!E25+BTO!E25+CORP!E25+'C+S'!E25+INFR!E25+'STR+DEV'!E25</f>
        <v>1228851.4021647992</v>
      </c>
      <c r="F25" s="79">
        <f>+Cuncl!F25+MM!F25+BTO!F25+CORP!F25+'C+S'!F25+INFR!F25+'STR+DEV'!F25</f>
        <v>0</v>
      </c>
      <c r="G25" s="79">
        <f>+Cuncl!G25+MM!G25+BTO!G25+CORP!G25+'C+S'!G25+INFR!G25+'STR+DEV'!G25</f>
        <v>411626</v>
      </c>
      <c r="H25" s="198">
        <f>+Cuncl!H25+MM!H25+BTO!H25+CORP!H25+'C+S'!H25+INFR!H25+'STR+DEV'!H25</f>
        <v>817225.40216479916</v>
      </c>
      <c r="I25" s="79">
        <f>+Cuncl!I25+MM!I25+BTO!I25+CORP!I25+'C+S'!I25+INFR!I25+'STR+DEV'!I25</f>
        <v>0</v>
      </c>
      <c r="J25" s="198">
        <f>+Cuncl!J25+MM!J25+BTO!J25+CORP!J25+'C+S'!J25+INFR!J25+'STR+DEV'!J25</f>
        <v>817225.40216479916</v>
      </c>
      <c r="K25" s="79">
        <f>+Cuncl!K25+MM!K25+BTO!K25+CORP!K25+'C+S'!K25+INFR!K25+'STR+DEV'!K25</f>
        <v>1290293.9722730394</v>
      </c>
      <c r="L25" s="206">
        <f>+Cuncl!L25+MM!L25+BTO!L25+CORP!L25+'C+S'!L25+INFR!L25+'STR+DEV'!L25</f>
        <v>1354808.6708866912</v>
      </c>
      <c r="M25" s="79">
        <f>+[1]Smry!$E25</f>
        <v>1201516.6301928696</v>
      </c>
      <c r="N25" s="79">
        <f>+Cuncl!O25+MM!O25+BTO!O25+CORP!O25+'C+S'!O25+INFR!O25+'STR+DEV'!O25</f>
        <v>1300474.2605572632</v>
      </c>
      <c r="O25" s="79">
        <f>+Cuncl!P25+MM!P25+BTO!P25+CORP!P25+'C+S'!P25+INFR!P25+'STR+DEV'!P25</f>
        <v>0</v>
      </c>
      <c r="P25" s="79">
        <f>+Cuncl!Q25+MM!Q25+BTO!Q25+CORP!Q25+'C+S'!Q25+INFR!Q25+'STR+DEV'!Q25</f>
        <v>-924028</v>
      </c>
      <c r="Q25" s="79">
        <f>+Cuncl!R25+MM!R25+BTO!R25+CORP!R25+'C+S'!R25+INFR!R25+'STR+DEV'!R25</f>
        <v>376446.26055726339</v>
      </c>
      <c r="R25" s="79">
        <f>+Cuncl!S25+MM!S25+BTO!S25+CORP!S25+'C+S'!S25+INFR!S25+'STR+DEV'!S25</f>
        <v>0</v>
      </c>
      <c r="S25" s="79">
        <f>+Cuncl!T25+MM!T25+BTO!T25+CORP!T25+'C+S'!T25+INFR!T25+'STR+DEV'!T25</f>
        <v>1300474.2605572632</v>
      </c>
      <c r="T25" s="79">
        <f>+Cuncl!U25+MM!U25+BTO!U25+CORP!U25+'C+S'!U25+INFR!U25+'STR+DEV'!U25</f>
        <v>1377202.241930142</v>
      </c>
      <c r="U25" s="90">
        <f>+Cuncl!V25+MM!V25+BTO!V25+CORP!V25+'C+S'!V25+INFR!V25+'STR+DEV'!V25</f>
        <v>1455702.7697201599</v>
      </c>
      <c r="W25" s="496">
        <f t="shared" si="0"/>
        <v>0.71053155608327612</v>
      </c>
    </row>
    <row r="26" spans="1:23" s="77" customFormat="1" hidden="1" x14ac:dyDescent="0.25">
      <c r="A26" s="116" t="s">
        <v>161</v>
      </c>
      <c r="B26" s="73">
        <f>+Cuncl!B26+MM!B26+BTO!B26+CORP!B26+'C+S'!B26+INFR!B26+'STR+DEV'!B26</f>
        <v>0</v>
      </c>
      <c r="C26" s="89">
        <f>+Cuncl!C26+MM!C26+BTO!C26+CORP!C26+'C+S'!C26+INFR!C26+'STR+DEV'!C26</f>
        <v>0</v>
      </c>
      <c r="D26" s="79">
        <f>+Cuncl!D26+MM!D26+BTO!D26+CORP!D26+'C+S'!D26+INFR!D26+'STR+DEV'!D26</f>
        <v>0</v>
      </c>
      <c r="E26" s="79">
        <f>+Cuncl!E26+MM!E26+BTO!E26+CORP!E26+'C+S'!E26+INFR!E26+'STR+DEV'!E26</f>
        <v>0</v>
      </c>
      <c r="F26" s="79">
        <f>+Cuncl!F26+MM!F26+BTO!F26+CORP!F26+'C+S'!F26+INFR!F26+'STR+DEV'!F26</f>
        <v>0</v>
      </c>
      <c r="G26" s="79">
        <f>+Cuncl!G26+MM!G26+BTO!G26+CORP!G26+'C+S'!G26+INFR!G26+'STR+DEV'!G26</f>
        <v>0</v>
      </c>
      <c r="H26" s="198">
        <f>+Cuncl!H26+MM!H26+BTO!H26+CORP!H26+'C+S'!H26+INFR!H26+'STR+DEV'!H26</f>
        <v>0</v>
      </c>
      <c r="I26" s="79">
        <f>+Cuncl!I26+MM!I26+BTO!I26+CORP!I26+'C+S'!I26+INFR!I26+'STR+DEV'!I26</f>
        <v>0</v>
      </c>
      <c r="J26" s="198">
        <f>+Cuncl!J26+MM!J26+BTO!J26+CORP!J26+'C+S'!J26+INFR!J26+'STR+DEV'!J26</f>
        <v>0</v>
      </c>
      <c r="K26" s="79">
        <f>+Cuncl!K26+MM!K26+BTO!K26+CORP!K26+'C+S'!K26+INFR!K26+'STR+DEV'!K26</f>
        <v>0</v>
      </c>
      <c r="L26" s="206">
        <f>+Cuncl!L26+MM!L26+BTO!L26+CORP!L26+'C+S'!L26+INFR!L26+'STR+DEV'!L26</f>
        <v>0</v>
      </c>
      <c r="M26" s="79">
        <f>+[1]Smry!$E26</f>
        <v>0</v>
      </c>
      <c r="N26" s="79">
        <f>+Cuncl!O26+MM!O26+BTO!O26+CORP!O26+'C+S'!O26+INFR!O26+'STR+DEV'!O26</f>
        <v>0</v>
      </c>
      <c r="O26" s="79">
        <f>+Cuncl!P26+MM!P26+BTO!P26+CORP!P26+'C+S'!P26+INFR!P26+'STR+DEV'!P26</f>
        <v>0</v>
      </c>
      <c r="P26" s="79">
        <f>+Cuncl!Q26+MM!Q26+BTO!Q26+CORP!Q26+'C+S'!Q26+INFR!Q26+'STR+DEV'!Q26</f>
        <v>0</v>
      </c>
      <c r="Q26" s="79">
        <f>+Cuncl!R26+MM!R26+BTO!R26+CORP!R26+'C+S'!R26+INFR!R26+'STR+DEV'!R26</f>
        <v>0</v>
      </c>
      <c r="R26" s="79">
        <f>+Cuncl!S26+MM!S26+BTO!S26+CORP!S26+'C+S'!S26+INFR!S26+'STR+DEV'!S26</f>
        <v>0</v>
      </c>
      <c r="S26" s="79">
        <f>+Cuncl!T26+MM!T26+BTO!T26+CORP!T26+'C+S'!T26+INFR!T26+'STR+DEV'!T26</f>
        <v>0</v>
      </c>
      <c r="T26" s="79">
        <f>+Cuncl!U26+MM!U26+BTO!U26+CORP!U26+'C+S'!U26+INFR!U26+'STR+DEV'!U26</f>
        <v>0</v>
      </c>
      <c r="U26" s="90">
        <f>+Cuncl!V26+MM!V26+BTO!V26+CORP!V26+'C+S'!V26+INFR!V26+'STR+DEV'!V26</f>
        <v>0</v>
      </c>
      <c r="W26" s="496" t="e">
        <f t="shared" si="0"/>
        <v>#DIV/0!</v>
      </c>
    </row>
    <row r="27" spans="1:23" s="77" customFormat="1" hidden="1" x14ac:dyDescent="0.25">
      <c r="A27" s="116" t="s">
        <v>162</v>
      </c>
      <c r="B27" s="73">
        <f>+Cuncl!B27+MM!B27+BTO!B27+CORP!B27+'C+S'!B27+INFR!B27+'STR+DEV'!B27</f>
        <v>0</v>
      </c>
      <c r="C27" s="89">
        <f>+Cuncl!C27+MM!C27+BTO!C27+CORP!C27+'C+S'!C27+INFR!C27+'STR+DEV'!C27</f>
        <v>0</v>
      </c>
      <c r="D27" s="79">
        <f>+Cuncl!D27+MM!D27+BTO!D27+CORP!D27+'C+S'!D27+INFR!D27+'STR+DEV'!D27</f>
        <v>0</v>
      </c>
      <c r="E27" s="79">
        <f>+Cuncl!E27+MM!E27+BTO!E27+CORP!E27+'C+S'!E27+INFR!E27+'STR+DEV'!E27</f>
        <v>0</v>
      </c>
      <c r="F27" s="79">
        <f>+Cuncl!F27+MM!F27+BTO!F27+CORP!F27+'C+S'!F27+INFR!F27+'STR+DEV'!F27</f>
        <v>0</v>
      </c>
      <c r="G27" s="79">
        <f>+Cuncl!G27+MM!G27+BTO!G27+CORP!G27+'C+S'!G27+INFR!G27+'STR+DEV'!G27</f>
        <v>0</v>
      </c>
      <c r="H27" s="198">
        <f>+Cuncl!H27+MM!H27+BTO!H27+CORP!H27+'C+S'!H27+INFR!H27+'STR+DEV'!H27</f>
        <v>0</v>
      </c>
      <c r="I27" s="79">
        <f>+Cuncl!I27+MM!I27+BTO!I27+CORP!I27+'C+S'!I27+INFR!I27+'STR+DEV'!I27</f>
        <v>0</v>
      </c>
      <c r="J27" s="198">
        <f>+Cuncl!J27+MM!J27+BTO!J27+CORP!J27+'C+S'!J27+INFR!J27+'STR+DEV'!J27</f>
        <v>0</v>
      </c>
      <c r="K27" s="79">
        <f>+Cuncl!K27+MM!K27+BTO!K27+CORP!K27+'C+S'!K27+INFR!K27+'STR+DEV'!K27</f>
        <v>0</v>
      </c>
      <c r="L27" s="206">
        <f>+Cuncl!L27+MM!L27+BTO!L27+CORP!L27+'C+S'!L27+INFR!L27+'STR+DEV'!L27</f>
        <v>0</v>
      </c>
      <c r="M27" s="79">
        <f>+[1]Smry!$E27</f>
        <v>0</v>
      </c>
      <c r="N27" s="79">
        <f>+Cuncl!O27+MM!O27+BTO!O27+CORP!O27+'C+S'!O27+INFR!O27+'STR+DEV'!O27</f>
        <v>0</v>
      </c>
      <c r="O27" s="79">
        <f>+Cuncl!P27+MM!P27+BTO!P27+CORP!P27+'C+S'!P27+INFR!P27+'STR+DEV'!P27</f>
        <v>0</v>
      </c>
      <c r="P27" s="79">
        <f>+Cuncl!Q27+MM!Q27+BTO!Q27+CORP!Q27+'C+S'!Q27+INFR!Q27+'STR+DEV'!Q27</f>
        <v>0</v>
      </c>
      <c r="Q27" s="79">
        <f>+Cuncl!R27+MM!R27+BTO!R27+CORP!R27+'C+S'!R27+INFR!R27+'STR+DEV'!R27</f>
        <v>0</v>
      </c>
      <c r="R27" s="79">
        <f>+Cuncl!S27+MM!S27+BTO!S27+CORP!S27+'C+S'!S27+INFR!S27+'STR+DEV'!S27</f>
        <v>0</v>
      </c>
      <c r="S27" s="79">
        <f>+Cuncl!T27+MM!T27+BTO!T27+CORP!T27+'C+S'!T27+INFR!T27+'STR+DEV'!T27</f>
        <v>0</v>
      </c>
      <c r="T27" s="79">
        <f>+Cuncl!U27+MM!U27+BTO!U27+CORP!U27+'C+S'!U27+INFR!U27+'STR+DEV'!U27</f>
        <v>0</v>
      </c>
      <c r="U27" s="90">
        <f>+Cuncl!V27+MM!V27+BTO!V27+CORP!V27+'C+S'!V27+INFR!V27+'STR+DEV'!V27</f>
        <v>0</v>
      </c>
      <c r="W27" s="496" t="e">
        <f t="shared" si="0"/>
        <v>#DIV/0!</v>
      </c>
    </row>
    <row r="28" spans="1:23" s="77" customFormat="1" x14ac:dyDescent="0.25">
      <c r="A28" s="116" t="s">
        <v>163</v>
      </c>
      <c r="B28" s="73">
        <f>+Cuncl!B28+MM!B28+BTO!B28+CORP!B28+'C+S'!B28+INFR!B28+'STR+DEV'!B28</f>
        <v>755326</v>
      </c>
      <c r="C28" s="89">
        <f>+Cuncl!C28+MM!C28+BTO!C28+CORP!C28+'C+S'!C28+INFR!C28+'STR+DEV'!C28</f>
        <v>0</v>
      </c>
      <c r="D28" s="79">
        <f>+Cuncl!D28+MM!D28+BTO!D28+CORP!D28+'C+S'!D28+INFR!D28+'STR+DEV'!D28</f>
        <v>1641782.73</v>
      </c>
      <c r="E28" s="79">
        <f>+Cuncl!E28+MM!E28+BTO!E28+CORP!E28+'C+S'!E28+INFR!E28+'STR+DEV'!E28</f>
        <v>755326</v>
      </c>
      <c r="F28" s="79">
        <f>+Cuncl!F28+MM!F28+BTO!F28+CORP!F28+'C+S'!F28+INFR!F28+'STR+DEV'!F28</f>
        <v>0</v>
      </c>
      <c r="G28" s="79">
        <f>+Cuncl!G28+MM!G28+BTO!G28+CORP!G28+'C+S'!G28+INFR!G28+'STR+DEV'!G28</f>
        <v>0</v>
      </c>
      <c r="H28" s="198">
        <f>+Cuncl!H28+MM!H28+BTO!H28+CORP!H28+'C+S'!H28+INFR!H28+'STR+DEV'!H28</f>
        <v>755326</v>
      </c>
      <c r="I28" s="79">
        <f>+Cuncl!I28+MM!I28+BTO!I28+CORP!I28+'C+S'!I28+INFR!I28+'STR+DEV'!I28</f>
        <v>0</v>
      </c>
      <c r="J28" s="198">
        <f>+Cuncl!J28+MM!J28+BTO!J28+CORP!J28+'C+S'!J28+INFR!J28+'STR+DEV'!J28</f>
        <v>755326</v>
      </c>
      <c r="K28" s="79">
        <f>+Cuncl!K28+MM!K28+BTO!K28+CORP!K28+'C+S'!K28+INFR!K28+'STR+DEV'!K28</f>
        <v>793092.3</v>
      </c>
      <c r="L28" s="206">
        <f>+Cuncl!L28+MM!L28+BTO!L28+CORP!L28+'C+S'!L28+INFR!L28+'STR+DEV'!L28</f>
        <v>832746.91500000004</v>
      </c>
      <c r="M28" s="79">
        <f>+[1]Smry!$E28</f>
        <v>755326</v>
      </c>
      <c r="N28" s="79">
        <f>+Cuncl!O28+MM!O28+BTO!O28+CORP!O28+'C+S'!O28+INFR!O28+'STR+DEV'!O28</f>
        <v>815752.08000000007</v>
      </c>
      <c r="O28" s="79">
        <f>+Cuncl!P28+MM!P28+BTO!P28+CORP!P28+'C+S'!P28+INFR!P28+'STR+DEV'!P28</f>
        <v>0</v>
      </c>
      <c r="P28" s="79">
        <f>+Cuncl!Q28+MM!Q28+BTO!Q28+CORP!Q28+'C+S'!Q28+INFR!Q28+'STR+DEV'!Q28</f>
        <v>0</v>
      </c>
      <c r="Q28" s="79">
        <f>+Cuncl!R28+MM!R28+BTO!R28+CORP!R28+'C+S'!R28+INFR!R28+'STR+DEV'!R28</f>
        <v>815752.08000000007</v>
      </c>
      <c r="R28" s="79">
        <f>+Cuncl!S28+MM!S28+BTO!S28+CORP!S28+'C+S'!S28+INFR!S28+'STR+DEV'!S28</f>
        <v>0</v>
      </c>
      <c r="S28" s="79">
        <f>+Cuncl!T28+MM!T28+BTO!T28+CORP!T28+'C+S'!T28+INFR!T28+'STR+DEV'!T28</f>
        <v>815752.08000000007</v>
      </c>
      <c r="T28" s="79">
        <f>+Cuncl!U28+MM!U28+BTO!U28+CORP!U28+'C+S'!U28+INFR!U28+'STR+DEV'!U28</f>
        <v>863881.45272000006</v>
      </c>
      <c r="U28" s="90">
        <f>+Cuncl!V28+MM!V28+BTO!V28+CORP!V28+'C+S'!V28+INFR!V28+'STR+DEV'!V28</f>
        <v>913122.69552504004</v>
      </c>
      <c r="W28" s="496">
        <f t="shared" si="0"/>
        <v>0</v>
      </c>
    </row>
    <row r="29" spans="1:23" s="77" customFormat="1" hidden="1" x14ac:dyDescent="0.25">
      <c r="A29" s="116" t="s">
        <v>164</v>
      </c>
      <c r="B29" s="73">
        <f>+Cuncl!B29+MM!B29+BTO!B29+CORP!B29+'C+S'!B29+INFR!B29+'STR+DEV'!B29</f>
        <v>0</v>
      </c>
      <c r="C29" s="89">
        <f>+Cuncl!C29+MM!C29+BTO!C29+CORP!C29+'C+S'!C29+INFR!C29+'STR+DEV'!C29</f>
        <v>0</v>
      </c>
      <c r="D29" s="79">
        <f>+Cuncl!D29+MM!D29+BTO!D29+CORP!D29+'C+S'!D29+INFR!D29+'STR+DEV'!D29</f>
        <v>0</v>
      </c>
      <c r="E29" s="79">
        <f>+Cuncl!E29+MM!E29+BTO!E29+CORP!E29+'C+S'!E29+INFR!E29+'STR+DEV'!E29</f>
        <v>0</v>
      </c>
      <c r="F29" s="79">
        <f>+Cuncl!F29+MM!F29+BTO!F29+CORP!F29+'C+S'!F29+INFR!F29+'STR+DEV'!F29</f>
        <v>0</v>
      </c>
      <c r="G29" s="79">
        <f>+Cuncl!G29+MM!G29+BTO!G29+CORP!G29+'C+S'!G29+INFR!G29+'STR+DEV'!G29</f>
        <v>0</v>
      </c>
      <c r="H29" s="198">
        <f>+Cuncl!H29+MM!H29+BTO!H29+CORP!H29+'C+S'!H29+INFR!H29+'STR+DEV'!H29</f>
        <v>0</v>
      </c>
      <c r="I29" s="79">
        <f>+Cuncl!I29+MM!I29+BTO!I29+CORP!I29+'C+S'!I29+INFR!I29+'STR+DEV'!I29</f>
        <v>0</v>
      </c>
      <c r="J29" s="198">
        <f>+Cuncl!J29+MM!J29+BTO!J29+CORP!J29+'C+S'!J29+INFR!J29+'STR+DEV'!J29</f>
        <v>0</v>
      </c>
      <c r="K29" s="79">
        <f>+Cuncl!K29+MM!K29+BTO!K29+CORP!K29+'C+S'!K29+INFR!K29+'STR+DEV'!K29</f>
        <v>0</v>
      </c>
      <c r="L29" s="206">
        <f>+Cuncl!L29+MM!L29+BTO!L29+CORP!L29+'C+S'!L29+INFR!L29+'STR+DEV'!L29</f>
        <v>0</v>
      </c>
      <c r="M29" s="79">
        <f>+Cuncl!M29+MM!M29+BTO!M29+CORP!M29+'C+S'!M29+INFR!M29+'STR+DEV'!M29</f>
        <v>0</v>
      </c>
      <c r="N29" s="79">
        <f>+Cuncl!O29+MM!O29+BTO!O29+CORP!O29+'C+S'!O29+INFR!O29+'STR+DEV'!O29</f>
        <v>0</v>
      </c>
      <c r="O29" s="79">
        <f>+Cuncl!P29+MM!P29+BTO!P29+CORP!P29+'C+S'!P29+INFR!P29+'STR+DEV'!P29</f>
        <v>0</v>
      </c>
      <c r="P29" s="79">
        <f>+Cuncl!Q29+MM!Q29+BTO!Q29+CORP!Q29+'C+S'!Q29+INFR!Q29+'STR+DEV'!Q29</f>
        <v>0</v>
      </c>
      <c r="Q29" s="79">
        <f>+Cuncl!R29+MM!R29+BTO!R29+CORP!R29+'C+S'!R29+INFR!R29+'STR+DEV'!R29</f>
        <v>0</v>
      </c>
      <c r="R29" s="79">
        <f>+Cuncl!S29+MM!S29+BTO!S29+CORP!S29+'C+S'!S29+INFR!S29+'STR+DEV'!S29</f>
        <v>0</v>
      </c>
      <c r="S29" s="79">
        <f>+Cuncl!T29+MM!T29+BTO!T29+CORP!T29+'C+S'!T29+INFR!T29+'STR+DEV'!T29</f>
        <v>0</v>
      </c>
      <c r="T29" s="79">
        <f>+Cuncl!U29+MM!U29+BTO!U29+CORP!U29+'C+S'!U29+INFR!U29+'STR+DEV'!U29</f>
        <v>0</v>
      </c>
      <c r="U29" s="90">
        <f>+Cuncl!V29+MM!V29+BTO!V29+CORP!V29+'C+S'!V29+INFR!V29+'STR+DEV'!V29</f>
        <v>0</v>
      </c>
      <c r="W29" s="113" t="e">
        <f t="shared" si="0"/>
        <v>#DIV/0!</v>
      </c>
    </row>
    <row r="30" spans="1:23" s="77" customFormat="1" ht="15.75" thickBot="1" x14ac:dyDescent="0.3">
      <c r="A30" s="120" t="s">
        <v>165</v>
      </c>
      <c r="B30" s="91"/>
      <c r="C30" s="92">
        <f>+Cuncl!C30+MM!C30+BTO!C30+CORP!C30+'C+S'!C30+INFR!C30+'STR+DEV'!C30</f>
        <v>0</v>
      </c>
      <c r="D30" s="91"/>
      <c r="E30" s="96">
        <f>+Cuncl!E30+MM!E30+BTO!E30+CORP!E30+'C+S'!E30+INFR!E30+'STR+DEV'!E30</f>
        <v>0</v>
      </c>
      <c r="F30" s="96">
        <f>+Cuncl!F30+MM!F30+BTO!F30+CORP!F30+'C+S'!F30+INFR!F30+'STR+DEV'!F30</f>
        <v>0</v>
      </c>
      <c r="G30" s="96">
        <f>+Cuncl!G30+MM!G30+BTO!G30+CORP!G30+'C+S'!G30+INFR!G30+'STR+DEV'!G30</f>
        <v>0</v>
      </c>
      <c r="H30" s="200">
        <f>+Cuncl!H30+MM!H30+BTO!H30+CORP!H30+'C+S'!H30+INFR!H30+'STR+DEV'!H30</f>
        <v>0</v>
      </c>
      <c r="I30" s="96">
        <f>+Cuncl!I30+MM!I30+BTO!I30+CORP!I30+'C+S'!I30+INFR!I30+'STR+DEV'!I30</f>
        <v>0</v>
      </c>
      <c r="J30" s="200">
        <f>+Cuncl!J30+MM!J30+BTO!J30+CORP!J30+'C+S'!J30+INFR!J30+'STR+DEV'!J30</f>
        <v>0</v>
      </c>
      <c r="K30" s="91"/>
      <c r="L30" s="91"/>
      <c r="M30" s="96">
        <f>+Cuncl!M30+MM!M30+BTO!M30+CORP!M30+'C+S'!M30+INFR!M30+'STR+DEV'!M30</f>
        <v>0</v>
      </c>
      <c r="N30" s="96">
        <f>+Cuncl!O30+MM!O30+BTO!O30+CORP!O30+'C+S'!O30+INFR!O30+'STR+DEV'!O30</f>
        <v>500000</v>
      </c>
      <c r="O30" s="96">
        <f>+Cuncl!P30+MM!P30+BTO!P30+CORP!P30+'C+S'!P30+INFR!P30+'STR+DEV'!P30</f>
        <v>0</v>
      </c>
      <c r="P30" s="96">
        <f>+Cuncl!Q30+MM!Q30+BTO!Q30+CORP!Q30+'C+S'!Q30+INFR!Q30+'STR+DEV'!Q30</f>
        <v>0</v>
      </c>
      <c r="Q30" s="96">
        <f>+Cuncl!R30+MM!R30+BTO!R30+CORP!R30+'C+S'!R30+INFR!R30+'STR+DEV'!R30</f>
        <v>500000</v>
      </c>
      <c r="R30" s="96">
        <f>+Cuncl!S30+MM!S30+BTO!S30+CORP!S30+'C+S'!S30+INFR!S30+'STR+DEV'!S30</f>
        <v>-500000</v>
      </c>
      <c r="S30" s="96">
        <f>+Cuncl!T30+MM!T30+BTO!T30+CORP!T30+'C+S'!T30+INFR!T30+'STR+DEV'!T30</f>
        <v>0</v>
      </c>
      <c r="T30" s="96">
        <f>+Cuncl!U30+MM!U30+BTO!U30+CORP!U30+'C+S'!U30+INFR!U30+'STR+DEV'!U30</f>
        <v>0</v>
      </c>
      <c r="U30" s="93">
        <f>+Cuncl!V30+MM!V30+BTO!V30+CORP!V30+'C+S'!V30+INFR!V30+'STR+DEV'!V30</f>
        <v>0</v>
      </c>
      <c r="W30" s="113" t="e">
        <f t="shared" si="0"/>
        <v>#DIV/0!</v>
      </c>
    </row>
    <row r="31" spans="1:23" s="77" customFormat="1" ht="15.75" thickTop="1" x14ac:dyDescent="0.25">
      <c r="A31" s="118" t="s">
        <v>166</v>
      </c>
      <c r="B31" s="76">
        <f>SUM(B8:B30)</f>
        <v>95676559.258720025</v>
      </c>
      <c r="C31" s="94">
        <f>SUM(C8:C30)+718948.33</f>
        <v>718948.33</v>
      </c>
      <c r="D31" s="76">
        <f>SUM(D8:D30)</f>
        <v>59316237.959999993</v>
      </c>
      <c r="E31" s="76">
        <f>SUM(E8:E30)</f>
        <v>110111232.17570737</v>
      </c>
      <c r="F31" s="76">
        <f t="shared" ref="F31:J31" si="1">SUM(F8:F30)</f>
        <v>0</v>
      </c>
      <c r="G31" s="76">
        <f t="shared" si="1"/>
        <v>35937359.540000014</v>
      </c>
      <c r="H31" s="188">
        <f t="shared" si="1"/>
        <v>74173872.635707423</v>
      </c>
      <c r="I31" s="76">
        <f t="shared" si="1"/>
        <v>-5953534.0511182547</v>
      </c>
      <c r="J31" s="188">
        <f t="shared" si="1"/>
        <v>68220338.584589154</v>
      </c>
      <c r="K31" s="76">
        <f>SUM(K8:K30)</f>
        <v>115684463.27661276</v>
      </c>
      <c r="L31" s="76">
        <f>SUM(L8:L30)</f>
        <v>121540010.08513792</v>
      </c>
      <c r="M31" s="188">
        <f t="shared" ref="M31" si="2">SUM(M8:M30)</f>
        <v>103974005.13873357</v>
      </c>
      <c r="N31" s="188">
        <f>SUM(N8:N30)</f>
        <v>114259428.31546606</v>
      </c>
      <c r="O31" s="188">
        <f t="shared" ref="O31:U31" si="3">SUM(O8:O30)</f>
        <v>0</v>
      </c>
      <c r="P31" s="188">
        <f t="shared" si="3"/>
        <v>-47748514</v>
      </c>
      <c r="Q31" s="188">
        <f t="shared" si="3"/>
        <v>66510914.315466106</v>
      </c>
      <c r="R31" s="188">
        <f t="shared" si="3"/>
        <v>-1061283</v>
      </c>
      <c r="S31" s="188">
        <f t="shared" si="3"/>
        <v>113198145.31546606</v>
      </c>
      <c r="T31" s="188">
        <f t="shared" si="3"/>
        <v>120471234.5860786</v>
      </c>
      <c r="U31" s="188">
        <f t="shared" si="3"/>
        <v>127338094.95748505</v>
      </c>
      <c r="W31" s="496">
        <f t="shared" si="0"/>
        <v>0.42181357182957491</v>
      </c>
    </row>
    <row r="33" spans="1:25" ht="15.75" thickBot="1" x14ac:dyDescent="0.3">
      <c r="A33" s="52" t="s">
        <v>0</v>
      </c>
    </row>
    <row r="34" spans="1:25" ht="15.75" thickTop="1" x14ac:dyDescent="0.25">
      <c r="A34" s="60" t="s">
        <v>1</v>
      </c>
      <c r="B34" s="87">
        <f>+Cuncl!B34+MM!B34+BTO!B34+CORP!B34+'C+S'!B34+INFR!B34+'STR+DEV'!B34</f>
        <v>354612.29</v>
      </c>
      <c r="C34" s="88">
        <f>+Cuncl!C34+MM!C34+BTO!C34+CORP!C34+'C+S'!C34+INFR!C34+'STR+DEV'!C34</f>
        <v>0</v>
      </c>
      <c r="D34" s="84">
        <f>+Cuncl!D34+MM!D34+BTO!D34+CORP!D34+'C+S'!D34+INFR!D34+'STR+DEV'!D34</f>
        <v>218681.5</v>
      </c>
      <c r="E34" s="84">
        <f>+Cuncl!E34+MM!E34+BTO!E34+CORP!E34+'C+S'!E34+INFR!E34+'STR+DEV'!E34</f>
        <v>250000</v>
      </c>
      <c r="F34" s="84">
        <f>+Cuncl!F34+MM!F34+BTO!F34+CORP!F34+'C+S'!F34+INFR!F34+'STR+DEV'!F34</f>
        <v>0</v>
      </c>
      <c r="G34" s="84">
        <f>+Cuncl!G34+MM!G34+BTO!G34+CORP!G34+'C+S'!G34+INFR!G34+'STR+DEV'!G34</f>
        <v>164562.5</v>
      </c>
      <c r="H34" s="199">
        <f>+Cuncl!H34+MM!H34+BTO!H34+CORP!H34+'C+S'!H34+INFR!H34+'STR+DEV'!H34</f>
        <v>85437.5</v>
      </c>
      <c r="I34" s="84">
        <f>+Cuncl!I34+MM!I34+BTO!I34+CORP!I34+'C+S'!I34+INFR!I34+'STR+DEV'!I34</f>
        <v>0</v>
      </c>
      <c r="J34" s="199">
        <f>+Cuncl!J34+MM!J34+BTO!J34+CORP!J34+'C+S'!J34+INFR!J34+'STR+DEV'!J34</f>
        <v>85437.5</v>
      </c>
      <c r="K34" s="84">
        <f>+Cuncl!K34+MM!K34+BTO!K34+CORP!K34+'C+S'!K34+INFR!K34+'STR+DEV'!K34</f>
        <v>263500</v>
      </c>
      <c r="L34" s="262">
        <f>+Cuncl!L34+MM!L34+BTO!L34+CORP!L34+'C+S'!L34+INFR!L34+'STR+DEV'!L34</f>
        <v>277729</v>
      </c>
      <c r="M34" s="74">
        <f>+Cuncl!M34+MM!M34+BTO!M34+CORP!M34+'C+S'!M34+INFR!M34+'STR+DEV'!M34</f>
        <v>250000</v>
      </c>
      <c r="N34" s="493">
        <f>+Cuncl!O34+MM!O34+BTO!O34+CORP!O34+'C+S'!O34+INFR!O34+'STR+DEV'!O34</f>
        <v>260749.99999999997</v>
      </c>
      <c r="O34" s="493">
        <f>+Cuncl!P34+MM!P34+BTO!P34+CORP!P34+'C+S'!P34+INFR!P34+'STR+DEV'!P34</f>
        <v>0</v>
      </c>
      <c r="P34" s="493">
        <f>+Cuncl!Q34+MM!Q34+BTO!Q34+CORP!Q34+'C+S'!Q34+INFR!Q34+'STR+DEV'!Q34</f>
        <v>-127807</v>
      </c>
      <c r="Q34" s="493">
        <f>+Cuncl!R34+MM!R34+BTO!R34+CORP!R34+'C+S'!R34+INFR!R34+'STR+DEV'!R34</f>
        <v>132942.99999999997</v>
      </c>
      <c r="R34" s="493">
        <f>+Cuncl!S34+MM!S34+BTO!S34+CORP!S34+'C+S'!S34+INFR!S34+'STR+DEV'!S34</f>
        <v>0</v>
      </c>
      <c r="S34" s="493">
        <f>+Cuncl!T34+MM!T34+BTO!T34+CORP!T34+'C+S'!T34+INFR!T34+'STR+DEV'!T34</f>
        <v>260749.99999999997</v>
      </c>
      <c r="T34" s="493">
        <f>+Cuncl!U34+MM!U34+BTO!U34+CORP!U34+'C+S'!U34+INFR!U34+'STR+DEV'!U34</f>
        <v>276134.24999999994</v>
      </c>
      <c r="U34" s="493">
        <f>+Cuncl!V34+MM!V34+BTO!V34+CORP!V34+'C+S'!V34+INFR!V34+'STR+DEV'!V34</f>
        <v>291873.90224999993</v>
      </c>
      <c r="W34" s="496">
        <f t="shared" ref="W34:W97" si="4">-P34/S34</f>
        <v>0.49015148609779485</v>
      </c>
    </row>
    <row r="35" spans="1:25" x14ac:dyDescent="0.25">
      <c r="A35" s="61" t="s">
        <v>2</v>
      </c>
      <c r="B35" s="73">
        <f>+Cuncl!B35+MM!B35+BTO!B35+CORP!B35+'C+S'!B35+INFR!B35+'STR+DEV'!B35</f>
        <v>3867907.74</v>
      </c>
      <c r="C35" s="89">
        <f>+Cuncl!C35+MM!C35+BTO!C35+CORP!C35+'C+S'!C35+INFR!C35+'STR+DEV'!C35</f>
        <v>400000</v>
      </c>
      <c r="D35" s="79">
        <f>+Cuncl!D35+MM!D35+BTO!D35+CORP!D35+'C+S'!D35+INFR!D35+'STR+DEV'!D35</f>
        <v>3397705.77</v>
      </c>
      <c r="E35" s="79">
        <f>+Cuncl!E35+MM!E35+BTO!E35+CORP!E35+'C+S'!E35+INFR!E35+'STR+DEV'!E35</f>
        <v>4099982.2044000006</v>
      </c>
      <c r="F35" s="79">
        <f>+Cuncl!F35+MM!F35+BTO!F35+CORP!F35+'C+S'!F35+INFR!F35+'STR+DEV'!F35</f>
        <v>103755</v>
      </c>
      <c r="G35" s="79">
        <f>+Cuncl!G35+MM!G35+BTO!G35+CORP!G35+'C+S'!G35+INFR!G35+'STR+DEV'!G35</f>
        <v>4105044.74</v>
      </c>
      <c r="H35" s="198">
        <f>+Cuncl!H35+MM!H35+BTO!H35+CORP!H35+'C+S'!H35+INFR!H35+'STR+DEV'!H35</f>
        <v>98692.46440000087</v>
      </c>
      <c r="I35" s="79">
        <f>+Cuncl!I35+MM!I35+BTO!I35+CORP!I35+'C+S'!I35+INFR!I35+'STR+DEV'!I35</f>
        <v>2000000</v>
      </c>
      <c r="J35" s="198">
        <f>+Cuncl!J35+MM!J35+BTO!J35+CORP!J35+'C+S'!J35+INFR!J35+'STR+DEV'!J35</f>
        <v>2098692.4644000009</v>
      </c>
      <c r="K35" s="79">
        <f>+Cuncl!K35+MM!K35+BTO!K35+CORP!K35+'C+S'!K35+INFR!K35+'STR+DEV'!K35</f>
        <v>4321381.2434376013</v>
      </c>
      <c r="L35" s="206">
        <f>+Cuncl!L35+MM!L35+BTO!L35+CORP!L35+'C+S'!L35+INFR!L35+'STR+DEV'!L35</f>
        <v>4554735.8305832315</v>
      </c>
      <c r="M35" s="73">
        <f>+Cuncl!M35+MM!M35+BTO!M35+CORP!M35+'C+S'!M35+INFR!M35+'STR+DEV'!M35</f>
        <v>6203737.2044000011</v>
      </c>
      <c r="N35" s="79">
        <f>+Cuncl!O35+MM!O35+BTO!O35+CORP!O35+'C+S'!O35+INFR!O35+'STR+DEV'!O35</f>
        <v>6470497.9041892011</v>
      </c>
      <c r="O35" s="79">
        <f>+Cuncl!P35+MM!P35+BTO!P35+CORP!P35+'C+S'!P35+INFR!P35+'STR+DEV'!P35</f>
        <v>0</v>
      </c>
      <c r="P35" s="79">
        <f>+Cuncl!Q35+MM!Q35+BTO!Q35+CORP!Q35+'C+S'!Q35+INFR!Q35+'STR+DEV'!Q35</f>
        <v>-4822820</v>
      </c>
      <c r="Q35" s="79">
        <f>+Cuncl!R35+MM!R35+BTO!R35+CORP!R35+'C+S'!R35+INFR!R35+'STR+DEV'!R35</f>
        <v>1647677.9041892011</v>
      </c>
      <c r="R35" s="79">
        <f>+Cuncl!S35+MM!S35+BTO!S35+CORP!S35+'C+S'!S35+INFR!S35+'STR+DEV'!S35</f>
        <v>0</v>
      </c>
      <c r="S35" s="79">
        <f>+Cuncl!T35+MM!T35+BTO!T35+CORP!T35+'C+S'!T35+INFR!T35+'STR+DEV'!T35</f>
        <v>6470497.9041892011</v>
      </c>
      <c r="T35" s="79">
        <f>+Cuncl!U35+MM!U35+BTO!U35+CORP!U35+'C+S'!U35+INFR!U35+'STR+DEV'!U35</f>
        <v>6852257.2805363638</v>
      </c>
      <c r="U35" s="79">
        <f>+Cuncl!V35+MM!V35+BTO!V35+CORP!V35+'C+S'!V35+INFR!V35+'STR+DEV'!V35</f>
        <v>7242835.9455269361</v>
      </c>
      <c r="W35" s="496">
        <f t="shared" si="4"/>
        <v>0.74535531444613512</v>
      </c>
    </row>
    <row r="36" spans="1:25" x14ac:dyDescent="0.25">
      <c r="A36" s="61" t="s">
        <v>88</v>
      </c>
      <c r="B36" s="73">
        <f>+Cuncl!B36+MM!B36+BTO!B36+CORP!B36+'C+S'!B36+INFR!B36+'STR+DEV'!B36</f>
        <v>89294.88</v>
      </c>
      <c r="C36" s="89">
        <f>+Cuncl!C36+MM!C36+BTO!C36+CORP!C36+'C+S'!C36+INFR!C36+'STR+DEV'!C36</f>
        <v>0</v>
      </c>
      <c r="D36" s="79">
        <f>+Cuncl!D36+MM!D36+BTO!D36+CORP!D36+'C+S'!D36+INFR!D36+'STR+DEV'!D36</f>
        <v>59022.98</v>
      </c>
      <c r="E36" s="79">
        <f>+Cuncl!E36+MM!E36+BTO!E36+CORP!E36+'C+S'!E36+INFR!E36+'STR+DEV'!E36</f>
        <v>89294.88</v>
      </c>
      <c r="F36" s="79">
        <f>+Cuncl!F36+MM!F36+BTO!F36+CORP!F36+'C+S'!F36+INFR!F36+'STR+DEV'!F36</f>
        <v>0</v>
      </c>
      <c r="G36" s="79">
        <f>+Cuncl!G36+MM!G36+BTO!G36+CORP!G36+'C+S'!G36+INFR!G36+'STR+DEV'!G36</f>
        <v>24000</v>
      </c>
      <c r="H36" s="198">
        <f>+Cuncl!H36+MM!H36+BTO!H36+CORP!H36+'C+S'!H36+INFR!H36+'STR+DEV'!H36</f>
        <v>65294.880000000005</v>
      </c>
      <c r="I36" s="79">
        <f>+Cuncl!I36+MM!I36+BTO!I36+CORP!I36+'C+S'!I36+INFR!I36+'STR+DEV'!I36</f>
        <v>-20000</v>
      </c>
      <c r="J36" s="198">
        <f>+Cuncl!J36+MM!J36+BTO!J36+CORP!J36+'C+S'!J36+INFR!J36+'STR+DEV'!J36</f>
        <v>45294.880000000005</v>
      </c>
      <c r="K36" s="79">
        <f>+Cuncl!K36+MM!K36+BTO!K36+CORP!K36+'C+S'!K36+INFR!K36+'STR+DEV'!K36</f>
        <v>94027.51</v>
      </c>
      <c r="L36" s="206">
        <f>+Cuncl!L36+MM!L36+BTO!L36+CORP!L36+'C+S'!L36+INFR!L36+'STR+DEV'!L36</f>
        <v>98634.86</v>
      </c>
      <c r="M36" s="73">
        <f>+Cuncl!M36+MM!M36+BTO!M36+CORP!M36+'C+S'!M36+INFR!M36+'STR+DEV'!M36</f>
        <v>69294.880000000005</v>
      </c>
      <c r="N36" s="79">
        <f>+Cuncl!O36+MM!O36+BTO!O36+CORP!O36+'C+S'!O36+INFR!O36+'STR+DEV'!O36</f>
        <v>93134</v>
      </c>
      <c r="O36" s="79">
        <f>+Cuncl!P36+MM!P36+BTO!P36+CORP!P36+'C+S'!P36+INFR!P36+'STR+DEV'!P36</f>
        <v>300000</v>
      </c>
      <c r="P36" s="79">
        <f>+Cuncl!Q36+MM!Q36+BTO!Q36+CORP!Q36+'C+S'!Q36+INFR!Q36+'STR+DEV'!Q36</f>
        <v>-154725</v>
      </c>
      <c r="Q36" s="79">
        <f>+Cuncl!R36+MM!R36+BTO!R36+CORP!R36+'C+S'!R36+INFR!R36+'STR+DEV'!R36</f>
        <v>238409</v>
      </c>
      <c r="R36" s="79">
        <f>+Cuncl!S36+MM!S36+BTO!S36+CORP!S36+'C+S'!S36+INFR!S36+'STR+DEV'!S36</f>
        <v>-150000</v>
      </c>
      <c r="S36" s="79">
        <f>+Cuncl!T36+MM!T36+BTO!T36+CORP!T36+'C+S'!T36+INFR!T36+'STR+DEV'!T36</f>
        <v>243134</v>
      </c>
      <c r="T36" s="79">
        <f>+Cuncl!U36+MM!U36+BTO!U36+CORP!U36+'C+S'!U36+INFR!U36+'STR+DEV'!U36</f>
        <v>98628.905999999988</v>
      </c>
      <c r="U36" s="79">
        <f>+Cuncl!V36+MM!V36+BTO!V36+CORP!V36+'C+S'!V36+INFR!V36+'STR+DEV'!V36</f>
        <v>104250.75364199998</v>
      </c>
      <c r="W36" s="496">
        <f t="shared" si="4"/>
        <v>0.63637747085969054</v>
      </c>
    </row>
    <row r="37" spans="1:25" x14ac:dyDescent="0.25">
      <c r="A37" s="61" t="s">
        <v>39</v>
      </c>
      <c r="B37" s="73">
        <f>+Cuncl!B37+MM!B37+BTO!B37+CORP!B37+'C+S'!B37+INFR!B37+'STR+DEV'!B37</f>
        <v>250000</v>
      </c>
      <c r="C37" s="89">
        <f>+Cuncl!C37+MM!C37+BTO!C37+CORP!C37+'C+S'!C37+INFR!C37+'STR+DEV'!C37</f>
        <v>50000</v>
      </c>
      <c r="D37" s="79">
        <f>+Cuncl!D37+MM!D37+BTO!D37+CORP!D37+'C+S'!D37+INFR!D37+'STR+DEV'!D37</f>
        <v>111608.16</v>
      </c>
      <c r="E37" s="79">
        <f>+Cuncl!E37+MM!E37+BTO!E37+CORP!E37+'C+S'!E37+INFR!E37+'STR+DEV'!E37</f>
        <v>200000</v>
      </c>
      <c r="F37" s="79">
        <f>+Cuncl!F37+MM!F37+BTO!F37+CORP!F37+'C+S'!F37+INFR!F37+'STR+DEV'!F37</f>
        <v>0</v>
      </c>
      <c r="G37" s="79">
        <f>+Cuncl!G37+MM!G37+BTO!G37+CORP!G37+'C+S'!G37+INFR!G37+'STR+DEV'!G37</f>
        <v>130306.8</v>
      </c>
      <c r="H37" s="198">
        <f>+Cuncl!H37+MM!H37+BTO!H37+CORP!H37+'C+S'!H37+INFR!H37+'STR+DEV'!H37</f>
        <v>69693.2</v>
      </c>
      <c r="I37" s="79">
        <f>+Cuncl!I37+MM!I37+BTO!I37+CORP!I37+'C+S'!I37+INFR!I37+'STR+DEV'!I37</f>
        <v>100000</v>
      </c>
      <c r="J37" s="198">
        <f>+Cuncl!J37+MM!J37+BTO!J37+CORP!J37+'C+S'!J37+INFR!J37+'STR+DEV'!J37</f>
        <v>169693.2</v>
      </c>
      <c r="K37" s="79">
        <f>+Cuncl!K37+MM!K37+BTO!K37+CORP!K37+'C+S'!K37+INFR!K37+'STR+DEV'!K37</f>
        <v>210800</v>
      </c>
      <c r="L37" s="206">
        <f>+Cuncl!L37+MM!L37+BTO!L37+CORP!L37+'C+S'!L37+INFR!L37+'STR+DEV'!L37</f>
        <v>222183.2</v>
      </c>
      <c r="M37" s="73">
        <f>+Cuncl!M37+MM!M37+BTO!M37+CORP!M37+'C+S'!M37+INFR!M37+'STR+DEV'!M37</f>
        <v>300000</v>
      </c>
      <c r="N37" s="79">
        <f>+Cuncl!O37+MM!O37+BTO!O37+CORP!O37+'C+S'!O37+INFR!O37+'STR+DEV'!O37</f>
        <v>365000</v>
      </c>
      <c r="O37" s="79">
        <f>+Cuncl!P37+MM!P37+BTO!P37+CORP!P37+'C+S'!P37+INFR!P37+'STR+DEV'!P37</f>
        <v>0</v>
      </c>
      <c r="P37" s="79">
        <f>+Cuncl!Q37+MM!Q37+BTO!Q37+CORP!Q37+'C+S'!Q37+INFR!Q37+'STR+DEV'!Q37</f>
        <v>-121072</v>
      </c>
      <c r="Q37" s="79">
        <f>+Cuncl!R37+MM!R37+BTO!R37+CORP!R37+'C+S'!R37+INFR!R37+'STR+DEV'!R37</f>
        <v>243928</v>
      </c>
      <c r="R37" s="79">
        <f>+Cuncl!S37+MM!S37+BTO!S37+CORP!S37+'C+S'!S37+INFR!S37+'STR+DEV'!S37</f>
        <v>0</v>
      </c>
      <c r="S37" s="79">
        <f>+Cuncl!T37+MM!T37+BTO!T37+CORP!T37+'C+S'!T37+INFR!T37+'STR+DEV'!T37</f>
        <v>365000</v>
      </c>
      <c r="T37" s="79">
        <f>+Cuncl!U37+MM!U37+BTO!U37+CORP!U37+'C+S'!U37+INFR!U37+'STR+DEV'!U37</f>
        <v>386535</v>
      </c>
      <c r="U37" s="79">
        <f>+Cuncl!V37+MM!V37+BTO!V37+CORP!V37+'C+S'!V37+INFR!V37+'STR+DEV'!V37</f>
        <v>408567.495</v>
      </c>
      <c r="W37" s="496">
        <f t="shared" si="4"/>
        <v>0.33170410958904112</v>
      </c>
    </row>
    <row r="38" spans="1:25" x14ac:dyDescent="0.25">
      <c r="A38" s="61" t="s">
        <v>921</v>
      </c>
      <c r="B38" s="73" t="e">
        <f>+Cuncl!B38+MM!B38+BTO!B38+CORP!B38+'C+S'!B38+INFR!B38+'STR+DEV'!B38</f>
        <v>#VALUE!</v>
      </c>
      <c r="C38" s="89">
        <f>+Cuncl!C38+MM!C38+BTO!C38+CORP!C38+'C+S'!C38+INFR!C38+'STR+DEV'!C38</f>
        <v>0</v>
      </c>
      <c r="D38" s="79">
        <f>+Cuncl!D38+MM!D38+BTO!D38+CORP!D38+'C+S'!D38+INFR!D38+'STR+DEV'!D38</f>
        <v>0</v>
      </c>
      <c r="E38" s="79">
        <f>+Cuncl!E38+MM!E38+BTO!E38+CORP!E38+'C+S'!E38+INFR!E38+'STR+DEV'!E38</f>
        <v>0</v>
      </c>
      <c r="F38" s="79">
        <f>+Cuncl!F38+MM!F38+BTO!F38+CORP!F38+'C+S'!F38+INFR!F38+'STR+DEV'!F38</f>
        <v>0</v>
      </c>
      <c r="G38" s="79">
        <f>+Cuncl!G38+MM!G38+BTO!G38+CORP!G38+'C+S'!G38+INFR!G38+'STR+DEV'!G38</f>
        <v>0</v>
      </c>
      <c r="H38" s="198">
        <f>+Cuncl!H38+MM!H38+BTO!H38+CORP!H38+'C+S'!H38+INFR!H38+'STR+DEV'!H38</f>
        <v>0</v>
      </c>
      <c r="I38" s="79">
        <f>+Cuncl!I38+MM!I38+BTO!I38+CORP!I38+'C+S'!I38+INFR!I38+'STR+DEV'!I38</f>
        <v>0</v>
      </c>
      <c r="J38" s="198">
        <f>+Cuncl!J38+MM!J38+BTO!J38+CORP!J38+'C+S'!J38+INFR!J38+'STR+DEV'!J38</f>
        <v>0</v>
      </c>
      <c r="K38" s="79">
        <f>+Cuncl!K38+MM!K38+BTO!K38+CORP!K38+'C+S'!K38+INFR!K38+'STR+DEV'!K38</f>
        <v>0</v>
      </c>
      <c r="L38" s="206">
        <f>+Cuncl!L38+MM!L38+BTO!L38+CORP!L38+'C+S'!L38+INFR!L38+'STR+DEV'!L38</f>
        <v>0</v>
      </c>
      <c r="M38" s="73">
        <f>+Cuncl!M38+MM!M38+BTO!M38+CORP!M38+'C+S'!M38+INFR!M38+'STR+DEV'!M38</f>
        <v>0</v>
      </c>
      <c r="N38" s="79">
        <f>+Cuncl!O38+MM!O38+BTO!O38+CORP!O38+'C+S'!O38+INFR!O38+'STR+DEV'!O38</f>
        <v>300000</v>
      </c>
      <c r="O38" s="79">
        <f>+Cuncl!P38+MM!P38+BTO!P38+CORP!P38+'C+S'!P38+INFR!P38+'STR+DEV'!P38</f>
        <v>0</v>
      </c>
      <c r="P38" s="79">
        <f>+Cuncl!Q38+MM!Q38+BTO!Q38+CORP!Q38+'C+S'!Q38+INFR!Q38+'STR+DEV'!Q38</f>
        <v>-7000</v>
      </c>
      <c r="Q38" s="79">
        <f>+Cuncl!R38+MM!R38+BTO!R38+CORP!R38+'C+S'!R38+INFR!R38+'STR+DEV'!R38</f>
        <v>293000</v>
      </c>
      <c r="R38" s="79">
        <f>+Cuncl!S38+MM!S38+BTO!S38+CORP!S38+'C+S'!S38+INFR!S38+'STR+DEV'!S38</f>
        <v>0</v>
      </c>
      <c r="S38" s="79">
        <f>+Cuncl!T38+MM!T38+BTO!T38+CORP!T38+'C+S'!T38+INFR!T38+'STR+DEV'!T38</f>
        <v>300000</v>
      </c>
      <c r="T38" s="79">
        <f>+Cuncl!U38+MM!U38+BTO!U38+CORP!U38+'C+S'!U38+INFR!U38+'STR+DEV'!U38</f>
        <v>317700</v>
      </c>
      <c r="U38" s="79">
        <f>+Cuncl!V38+MM!V38+BTO!V38+CORP!V38+'C+S'!V38+INFR!V38+'STR+DEV'!V38</f>
        <v>335808.89999999997</v>
      </c>
      <c r="W38" s="496">
        <f t="shared" si="4"/>
        <v>2.3333333333333334E-2</v>
      </c>
    </row>
    <row r="39" spans="1:25" x14ac:dyDescent="0.25">
      <c r="A39" s="61" t="s">
        <v>5</v>
      </c>
      <c r="B39" s="73">
        <f>+Cuncl!B39+MM!B39+BTO!B39+CORP!B39+'C+S'!B39+INFR!B39+'STR+DEV'!B39</f>
        <v>111618.6</v>
      </c>
      <c r="C39" s="89">
        <f>+Cuncl!C39+MM!C39+BTO!C39+CORP!C39+'C+S'!C39+INFR!C39+'STR+DEV'!C39</f>
        <v>0</v>
      </c>
      <c r="D39" s="79">
        <f>+Cuncl!D39+MM!D39+BTO!D39+CORP!D39+'C+S'!D39+INFR!D39+'STR+DEV'!D39</f>
        <v>83456.09</v>
      </c>
      <c r="E39" s="79">
        <f>+Cuncl!E39+MM!E39+BTO!E39+CORP!E39+'C+S'!E39+INFR!E39+'STR+DEV'!E39</f>
        <v>100000</v>
      </c>
      <c r="F39" s="79">
        <f>+Cuncl!F39+MM!F39+BTO!F39+CORP!F39+'C+S'!F39+INFR!F39+'STR+DEV'!F39</f>
        <v>0</v>
      </c>
      <c r="G39" s="79">
        <f>+Cuncl!G39+MM!G39+BTO!G39+CORP!G39+'C+S'!G39+INFR!G39+'STR+DEV'!G39</f>
        <v>57557.279999999999</v>
      </c>
      <c r="H39" s="198">
        <f>+Cuncl!H39+MM!H39+BTO!H39+CORP!H39+'C+S'!H39+INFR!H39+'STR+DEV'!H39</f>
        <v>42442.720000000001</v>
      </c>
      <c r="I39" s="79">
        <f>+Cuncl!I39+MM!I39+BTO!I39+CORP!I39+'C+S'!I39+INFR!I39+'STR+DEV'!I39</f>
        <v>0</v>
      </c>
      <c r="J39" s="198">
        <f>+Cuncl!J39+MM!J39+BTO!J39+CORP!J39+'C+S'!J39+INFR!J39+'STR+DEV'!J39</f>
        <v>42442.720000000001</v>
      </c>
      <c r="K39" s="79">
        <f>+Cuncl!K39+MM!K39+BTO!K39+CORP!K39+'C+S'!K39+INFR!K39+'STR+DEV'!K39</f>
        <v>105400</v>
      </c>
      <c r="L39" s="206">
        <f>+Cuncl!L39+MM!L39+BTO!L39+CORP!L39+'C+S'!L39+INFR!L39+'STR+DEV'!L39</f>
        <v>111091.6</v>
      </c>
      <c r="M39" s="73">
        <f>+Cuncl!M39+MM!M39+BTO!M39+CORP!M39+'C+S'!M39+INFR!M39+'STR+DEV'!M39</f>
        <v>100000</v>
      </c>
      <c r="N39" s="79">
        <f>+Cuncl!O39+MM!O39+BTO!O39+CORP!O39+'C+S'!O39+INFR!O39+'STR+DEV'!O39</f>
        <v>104299.99999999999</v>
      </c>
      <c r="O39" s="79">
        <f>+Cuncl!P39+MM!P39+BTO!P39+CORP!P39+'C+S'!P39+INFR!P39+'STR+DEV'!P39</f>
        <v>0</v>
      </c>
      <c r="P39" s="79">
        <f>+Cuncl!Q39+MM!Q39+BTO!Q39+CORP!Q39+'C+S'!Q39+INFR!Q39+'STR+DEV'!Q39</f>
        <v>-33443</v>
      </c>
      <c r="Q39" s="79">
        <f>+Cuncl!R39+MM!R39+BTO!R39+CORP!R39+'C+S'!R39+INFR!R39+'STR+DEV'!R39</f>
        <v>70856.999999999985</v>
      </c>
      <c r="R39" s="79">
        <f>+Cuncl!S39+MM!S39+BTO!S39+CORP!S39+'C+S'!S39+INFR!S39+'STR+DEV'!S39</f>
        <v>-10000</v>
      </c>
      <c r="S39" s="79">
        <f>+Cuncl!T39+MM!T39+BTO!T39+CORP!T39+'C+S'!T39+INFR!T39+'STR+DEV'!T39</f>
        <v>94299.999999999985</v>
      </c>
      <c r="T39" s="79">
        <f>+Cuncl!U39+MM!U39+BTO!U39+CORP!U39+'C+S'!U39+INFR!U39+'STR+DEV'!U39</f>
        <v>110453.69999999998</v>
      </c>
      <c r="U39" s="79">
        <f>+Cuncl!V39+MM!V39+BTO!V39+CORP!V39+'C+S'!V39+INFR!V39+'STR+DEV'!V39</f>
        <v>116749.56089999997</v>
      </c>
      <c r="W39" s="496">
        <f t="shared" si="4"/>
        <v>0.35464475079533408</v>
      </c>
    </row>
    <row r="40" spans="1:25" x14ac:dyDescent="0.25">
      <c r="A40" s="61" t="s">
        <v>17</v>
      </c>
      <c r="B40" s="73">
        <f>+Cuncl!B40+MM!B40+BTO!B40+CORP!B40+'C+S'!B40+INFR!B40+'STR+DEV'!B40</f>
        <v>211618.6</v>
      </c>
      <c r="C40" s="89">
        <f>+Cuncl!C40+MM!C40+BTO!C40+CORP!C40+'C+S'!C40+INFR!C40+'STR+DEV'!C40</f>
        <v>100000</v>
      </c>
      <c r="D40" s="79">
        <f>+Cuncl!D40+MM!D40+BTO!D40+CORP!D40+'C+S'!D40+INFR!D40+'STR+DEV'!D40</f>
        <v>113450</v>
      </c>
      <c r="E40" s="79">
        <f>+Cuncl!E40+MM!E40+BTO!E40+CORP!E40+'C+S'!E40+INFR!E40+'STR+DEV'!E40</f>
        <v>160000</v>
      </c>
      <c r="F40" s="79">
        <f>+Cuncl!F40+MM!F40+BTO!F40+CORP!F40+'C+S'!F40+INFR!F40+'STR+DEV'!F40</f>
        <v>0</v>
      </c>
      <c r="G40" s="79">
        <f>+Cuncl!G40+MM!G40+BTO!G40+CORP!G40+'C+S'!G40+INFR!G40+'STR+DEV'!G40</f>
        <v>0</v>
      </c>
      <c r="H40" s="198">
        <f>+Cuncl!H40+MM!H40+BTO!H40+CORP!H40+'C+S'!H40+INFR!H40+'STR+DEV'!H40</f>
        <v>160000</v>
      </c>
      <c r="I40" s="79">
        <f>+Cuncl!I40+MM!I40+BTO!I40+CORP!I40+'C+S'!I40+INFR!I40+'STR+DEV'!I40</f>
        <v>0</v>
      </c>
      <c r="J40" s="198">
        <f>+Cuncl!J40+MM!J40+BTO!J40+CORP!J40+'C+S'!J40+INFR!J40+'STR+DEV'!J40</f>
        <v>160000</v>
      </c>
      <c r="K40" s="79">
        <f>+Cuncl!K40+MM!K40+BTO!K40+CORP!K40+'C+S'!K40+INFR!K40+'STR+DEV'!K40</f>
        <v>117534.39</v>
      </c>
      <c r="L40" s="206">
        <f>+Cuncl!L40+MM!L40+BTO!L40+CORP!L40+'C+S'!L40+INFR!L40+'STR+DEV'!L40</f>
        <v>123293.57</v>
      </c>
      <c r="M40" s="73">
        <f>+Cuncl!M40+MM!M40+BTO!M40+CORP!M40+'C+S'!M40+INFR!M40+'STR+DEV'!M40</f>
        <v>160000</v>
      </c>
      <c r="N40" s="79">
        <f>+Cuncl!O40+MM!O40+BTO!O40+CORP!O40+'C+S'!O40+INFR!O40+'STR+DEV'!O40</f>
        <v>166880</v>
      </c>
      <c r="O40" s="79">
        <f>+Cuncl!P40+MM!P40+BTO!P40+CORP!P40+'C+S'!P40+INFR!P40+'STR+DEV'!P40</f>
        <v>0</v>
      </c>
      <c r="P40" s="79">
        <f>+Cuncl!Q40+MM!Q40+BTO!Q40+CORP!Q40+'C+S'!Q40+INFR!Q40+'STR+DEV'!Q40</f>
        <v>0</v>
      </c>
      <c r="Q40" s="79">
        <f>+Cuncl!R40+MM!R40+BTO!R40+CORP!R40+'C+S'!R40+INFR!R40+'STR+DEV'!R40</f>
        <v>166880</v>
      </c>
      <c r="R40" s="79">
        <f>+Cuncl!S40+MM!S40+BTO!S40+CORP!S40+'C+S'!S40+INFR!S40+'STR+DEV'!S40</f>
        <v>55000</v>
      </c>
      <c r="S40" s="79">
        <f>+Cuncl!T40+MM!T40+BTO!T40+CORP!T40+'C+S'!T40+INFR!T40+'STR+DEV'!T40</f>
        <v>221880</v>
      </c>
      <c r="T40" s="79">
        <f>+Cuncl!U40+MM!U40+BTO!U40+CORP!U40+'C+S'!U40+INFR!U40+'STR+DEV'!U40</f>
        <v>176725.91999999998</v>
      </c>
      <c r="U40" s="79">
        <f>+Cuncl!V40+MM!V40+BTO!V40+CORP!V40+'C+S'!V40+INFR!V40+'STR+DEV'!V40</f>
        <v>186799.29743999997</v>
      </c>
      <c r="W40" s="496">
        <f t="shared" si="4"/>
        <v>0</v>
      </c>
      <c r="Y40" s="53">
        <f>500*308</f>
        <v>154000</v>
      </c>
    </row>
    <row r="41" spans="1:25" x14ac:dyDescent="0.25">
      <c r="A41" s="61" t="s">
        <v>922</v>
      </c>
      <c r="B41" s="73" t="e">
        <f>+Cuncl!B41+MM!B41+BTO!B41+CORP!B41+'C+S'!B41+INFR!B41+'STR+DEV'!B41</f>
        <v>#VALUE!</v>
      </c>
      <c r="C41" s="89">
        <f>+Cuncl!C41+MM!C41+BTO!C41+CORP!C41+'C+S'!C41+INFR!C41+'STR+DEV'!C41</f>
        <v>0</v>
      </c>
      <c r="D41" s="79">
        <f>+Cuncl!D41+MM!D41+BTO!D41+CORP!D41+'C+S'!D41+INFR!D41+'STR+DEV'!D41</f>
        <v>0</v>
      </c>
      <c r="E41" s="79">
        <f>+Cuncl!E41+MM!E41+BTO!E41+CORP!E41+'C+S'!E41+INFR!E41+'STR+DEV'!E41</f>
        <v>0</v>
      </c>
      <c r="F41" s="79">
        <f>+Cuncl!F41+MM!F41+BTO!F41+CORP!F41+'C+S'!F41+INFR!F41+'STR+DEV'!F41</f>
        <v>0</v>
      </c>
      <c r="G41" s="79">
        <f>+Cuncl!G41+MM!G41+BTO!G41+CORP!G41+'C+S'!G41+INFR!G41+'STR+DEV'!G41</f>
        <v>0</v>
      </c>
      <c r="H41" s="198">
        <f>+Cuncl!H41+MM!H41+BTO!H41+CORP!H41+'C+S'!H41+INFR!H41+'STR+DEV'!H41</f>
        <v>0</v>
      </c>
      <c r="I41" s="79">
        <f>+Cuncl!I41+MM!I41+BTO!I41+CORP!I41+'C+S'!I41+INFR!I41+'STR+DEV'!I41</f>
        <v>0</v>
      </c>
      <c r="J41" s="198">
        <f>+Cuncl!J41+MM!J41+BTO!J41+CORP!J41+'C+S'!J41+INFR!J41+'STR+DEV'!J41</f>
        <v>0</v>
      </c>
      <c r="K41" s="79">
        <f>+Cuncl!K41+MM!K41+BTO!K41+CORP!K41+'C+S'!K41+INFR!K41+'STR+DEV'!K41</f>
        <v>0</v>
      </c>
      <c r="L41" s="206">
        <f>+Cuncl!L41+MM!L41+BTO!L41+CORP!L41+'C+S'!L41+INFR!L41+'STR+DEV'!L41</f>
        <v>0</v>
      </c>
      <c r="M41" s="73">
        <f>+Cuncl!M41+MM!M41+BTO!M41+CORP!M41+'C+S'!M41+INFR!M41+'STR+DEV'!M41</f>
        <v>0</v>
      </c>
      <c r="N41" s="79">
        <f>+Cuncl!O41+MM!O41+BTO!O41+CORP!O41+'C+S'!O41+INFR!O41+'STR+DEV'!O41</f>
        <v>300000</v>
      </c>
      <c r="O41" s="79">
        <f>+Cuncl!P41+MM!P41+BTO!P41+CORP!P41+'C+S'!P41+INFR!P41+'STR+DEV'!P41</f>
        <v>0</v>
      </c>
      <c r="P41" s="79">
        <f>+Cuncl!Q41+MM!Q41+BTO!Q41+CORP!Q41+'C+S'!Q41+INFR!Q41+'STR+DEV'!Q41</f>
        <v>0</v>
      </c>
      <c r="Q41" s="79">
        <f>+Cuncl!R41+MM!R41+BTO!R41+CORP!R41+'C+S'!R41+INFR!R41+'STR+DEV'!R41</f>
        <v>300000</v>
      </c>
      <c r="R41" s="79">
        <f>+Cuncl!S41+MM!S41+BTO!S41+CORP!S41+'C+S'!S41+INFR!S41+'STR+DEV'!S41</f>
        <v>-200000</v>
      </c>
      <c r="S41" s="79">
        <f>+Cuncl!T41+MM!T41+BTO!T41+CORP!T41+'C+S'!T41+INFR!T41+'STR+DEV'!T41</f>
        <v>100000</v>
      </c>
      <c r="T41" s="79">
        <f>+Cuncl!U41+MM!U41+BTO!U41+CORP!U41+'C+S'!U41+INFR!U41+'STR+DEV'!U41</f>
        <v>317700</v>
      </c>
      <c r="U41" s="79">
        <f>+Cuncl!V41+MM!V41+BTO!V41+CORP!V41+'C+S'!V41+INFR!V41+'STR+DEV'!V41</f>
        <v>335808.89999999997</v>
      </c>
      <c r="W41" s="496">
        <f t="shared" si="4"/>
        <v>0</v>
      </c>
      <c r="Y41" s="53">
        <f>+Y40*5</f>
        <v>770000</v>
      </c>
    </row>
    <row r="42" spans="1:25" x14ac:dyDescent="0.25">
      <c r="A42" s="61" t="s">
        <v>10</v>
      </c>
      <c r="B42" s="73">
        <f>+Cuncl!B42+MM!B42+BTO!B42+CORP!B42+'C+S'!B42+INFR!B42+'STR+DEV'!B42</f>
        <v>287469.48</v>
      </c>
      <c r="C42" s="89">
        <f>+Cuncl!C42+MM!C42+BTO!C42+CORP!C42+'C+S'!C42+INFR!C42+'STR+DEV'!C42</f>
        <v>-150000</v>
      </c>
      <c r="D42" s="79">
        <f>+Cuncl!D42+MM!D42+BTO!D42+CORP!D42+'C+S'!D42+INFR!D42+'STR+DEV'!D42</f>
        <v>108984</v>
      </c>
      <c r="E42" s="79">
        <f>+Cuncl!E42+MM!E42+BTO!E42+CORP!E42+'C+S'!E42+INFR!E42+'STR+DEV'!E42</f>
        <v>437469.48</v>
      </c>
      <c r="F42" s="79">
        <f>+Cuncl!F42+MM!F42+BTO!F42+CORP!F42+'C+S'!F42+INFR!F42+'STR+DEV'!F42</f>
        <v>0</v>
      </c>
      <c r="G42" s="79">
        <f>+Cuncl!G42+MM!G42+BTO!G42+CORP!G42+'C+S'!G42+INFR!G42+'STR+DEV'!G42</f>
        <v>78771</v>
      </c>
      <c r="H42" s="198">
        <f>+Cuncl!H42+MM!H42+BTO!H42+CORP!H42+'C+S'!H42+INFR!H42+'STR+DEV'!H42</f>
        <v>358698.48</v>
      </c>
      <c r="I42" s="79">
        <f>+Cuncl!I42+MM!I42+BTO!I42+CORP!I42+'C+S'!I42+INFR!I42+'STR+DEV'!I42</f>
        <v>0</v>
      </c>
      <c r="J42" s="198">
        <f>+Cuncl!J42+MM!J42+BTO!J42+CORP!J42+'C+S'!J42+INFR!J42+'STR+DEV'!J42</f>
        <v>358698.48</v>
      </c>
      <c r="K42" s="79">
        <f>+Cuncl!K42+MM!K42+BTO!K42+CORP!K42+'C+S'!K42+INFR!K42+'STR+DEV'!K42</f>
        <v>460655.35999999999</v>
      </c>
      <c r="L42" s="206">
        <f>+Cuncl!L42+MM!L42+BTO!L42+CORP!L42+'C+S'!L42+INFR!L42+'STR+DEV'!L42</f>
        <v>483227.47</v>
      </c>
      <c r="M42" s="73">
        <f>+Cuncl!M42+MM!M42+BTO!M42+CORP!M42+'C+S'!M42+INFR!M42+'STR+DEV'!M42</f>
        <v>437469.48</v>
      </c>
      <c r="N42" s="79">
        <f>+Cuncl!O42+MM!O42+BTO!O42+CORP!O42+'C+S'!O42+INFR!O42+'STR+DEV'!O42</f>
        <v>400000</v>
      </c>
      <c r="O42" s="79">
        <f>+Cuncl!P42+MM!P42+BTO!P42+CORP!P42+'C+S'!P42+INFR!P42+'STR+DEV'!P42</f>
        <v>0</v>
      </c>
      <c r="P42" s="79">
        <f>+Cuncl!Q42+MM!Q42+BTO!Q42+CORP!Q42+'C+S'!Q42+INFR!Q42+'STR+DEV'!Q42</f>
        <v>-53825</v>
      </c>
      <c r="Q42" s="79">
        <f>+Cuncl!R42+MM!R42+BTO!R42+CORP!R42+'C+S'!R42+INFR!R42+'STR+DEV'!R42</f>
        <v>346175</v>
      </c>
      <c r="R42" s="79">
        <f>+Cuncl!S42+MM!S42+BTO!S42+CORP!S42+'C+S'!S42+INFR!S42+'STR+DEV'!S42</f>
        <v>0</v>
      </c>
      <c r="S42" s="79">
        <f>+Cuncl!T42+MM!T42+BTO!T42+CORP!T42+'C+S'!T42+INFR!T42+'STR+DEV'!T42</f>
        <v>400000</v>
      </c>
      <c r="T42" s="79">
        <f>+Cuncl!U42+MM!U42+BTO!U42+CORP!U42+'C+S'!U42+INFR!U42+'STR+DEV'!U42</f>
        <v>423600</v>
      </c>
      <c r="U42" s="79">
        <f>+Cuncl!V42+MM!V42+BTO!V42+CORP!V42+'C+S'!V42+INFR!V42+'STR+DEV'!V42</f>
        <v>447745.19999999995</v>
      </c>
      <c r="W42" s="496">
        <f t="shared" si="4"/>
        <v>0.1345625</v>
      </c>
    </row>
    <row r="43" spans="1:25" x14ac:dyDescent="0.25">
      <c r="A43" s="61" t="s">
        <v>92</v>
      </c>
      <c r="B43" s="73">
        <f>+Cuncl!B43+MM!B43+BTO!B43+CORP!B43+'C+S'!B43+INFR!B43+'STR+DEV'!B43</f>
        <v>150000</v>
      </c>
      <c r="C43" s="89">
        <f>+Cuncl!C43+MM!C43+BTO!C43+CORP!C43+'C+S'!C43+INFR!C43+'STR+DEV'!C43</f>
        <v>0</v>
      </c>
      <c r="D43" s="79">
        <f>+Cuncl!D43+MM!D43+BTO!D43+CORP!D43+'C+S'!D43+INFR!D43+'STR+DEV'!D43</f>
        <v>23428.41</v>
      </c>
      <c r="E43" s="79">
        <f>+Cuncl!E43+MM!E43+BTO!E43+CORP!E43+'C+S'!E43+INFR!E43+'STR+DEV'!E43</f>
        <v>50000</v>
      </c>
      <c r="F43" s="79">
        <f>+Cuncl!F43+MM!F43+BTO!F43+CORP!F43+'C+S'!F43+INFR!F43+'STR+DEV'!F43</f>
        <v>0</v>
      </c>
      <c r="G43" s="79">
        <f>+Cuncl!G43+MM!G43+BTO!G43+CORP!G43+'C+S'!G43+INFR!G43+'STR+DEV'!G43</f>
        <v>18914.099999999999</v>
      </c>
      <c r="H43" s="198">
        <f>+Cuncl!H43+MM!H43+BTO!H43+CORP!H43+'C+S'!H43+INFR!H43+'STR+DEV'!H43</f>
        <v>31085.9</v>
      </c>
      <c r="I43" s="79">
        <f>+Cuncl!I43+MM!I43+BTO!I43+CORP!I43+'C+S'!I43+INFR!I43+'STR+DEV'!I43</f>
        <v>0</v>
      </c>
      <c r="J43" s="198">
        <f>+Cuncl!J43+MM!J43+BTO!J43+CORP!J43+'C+S'!J43+INFR!J43+'STR+DEV'!J43</f>
        <v>31085.9</v>
      </c>
      <c r="K43" s="79">
        <f>+Cuncl!K43+MM!K43+BTO!K43+CORP!K43+'C+S'!K43+INFR!K43+'STR+DEV'!K43</f>
        <v>150000</v>
      </c>
      <c r="L43" s="206">
        <f>+Cuncl!L43+MM!L43+BTO!L43+CORP!L43+'C+S'!L43+INFR!L43+'STR+DEV'!L43</f>
        <v>157350</v>
      </c>
      <c r="M43" s="73">
        <f>+Cuncl!M43+MM!M43+BTO!M43+CORP!M43+'C+S'!M43+INFR!M43+'STR+DEV'!M43</f>
        <v>50000</v>
      </c>
      <c r="N43" s="79">
        <f>+Cuncl!O43+MM!O43+BTO!O43+CORP!O43+'C+S'!O43+INFR!O43+'STR+DEV'!O43</f>
        <v>52150</v>
      </c>
      <c r="O43" s="79">
        <f>+Cuncl!P43+MM!P43+BTO!P43+CORP!P43+'C+S'!P43+INFR!P43+'STR+DEV'!P43</f>
        <v>0</v>
      </c>
      <c r="P43" s="79">
        <f>+Cuncl!Q43+MM!Q43+BTO!Q43+CORP!Q43+'C+S'!Q43+INFR!Q43+'STR+DEV'!Q43</f>
        <v>0</v>
      </c>
      <c r="Q43" s="79">
        <f>+Cuncl!R43+MM!R43+BTO!R43+CORP!R43+'C+S'!R43+INFR!R43+'STR+DEV'!R43</f>
        <v>52150</v>
      </c>
      <c r="R43" s="79">
        <f>+Cuncl!S43+MM!S43+BTO!S43+CORP!S43+'C+S'!S43+INFR!S43+'STR+DEV'!S43</f>
        <v>-40000</v>
      </c>
      <c r="S43" s="79">
        <f>+Cuncl!T43+MM!T43+BTO!T43+CORP!T43+'C+S'!T43+INFR!T43+'STR+DEV'!T43</f>
        <v>12150</v>
      </c>
      <c r="T43" s="79">
        <f>+Cuncl!U43+MM!U43+BTO!U43+CORP!U43+'C+S'!U43+INFR!U43+'STR+DEV'!U43</f>
        <v>55226.85</v>
      </c>
      <c r="U43" s="79">
        <f>+Cuncl!V43+MM!V43+BTO!V43+CORP!V43+'C+S'!V43+INFR!V43+'STR+DEV'!V43</f>
        <v>58374.780449999998</v>
      </c>
      <c r="W43" s="496">
        <f t="shared" si="4"/>
        <v>0</v>
      </c>
    </row>
    <row r="44" spans="1:25" x14ac:dyDescent="0.25">
      <c r="A44" s="61" t="s">
        <v>11</v>
      </c>
      <c r="B44" s="73">
        <f>+Cuncl!B44+MM!B44+BTO!B44+CORP!B44+'C+S'!B44+INFR!B44+'STR+DEV'!B44</f>
        <v>66971.16</v>
      </c>
      <c r="C44" s="89">
        <f>+Cuncl!C44+MM!C44+BTO!C44+CORP!C44+'C+S'!C44+INFR!C44+'STR+DEV'!C44</f>
        <v>0</v>
      </c>
      <c r="D44" s="79">
        <f>+Cuncl!D44+MM!D44+BTO!D44+CORP!D44+'C+S'!D44+INFR!D44+'STR+DEV'!D44</f>
        <v>37600.699999999997</v>
      </c>
      <c r="E44" s="79">
        <f>+Cuncl!E44+MM!E44+BTO!E44+CORP!E44+'C+S'!E44+INFR!E44+'STR+DEV'!E44</f>
        <v>66971.16</v>
      </c>
      <c r="F44" s="79">
        <f>+Cuncl!F44+MM!F44+BTO!F44+CORP!F44+'C+S'!F44+INFR!F44+'STR+DEV'!F44</f>
        <v>150000</v>
      </c>
      <c r="G44" s="79">
        <f>+Cuncl!G44+MM!G44+BTO!G44+CORP!G44+'C+S'!G44+INFR!G44+'STR+DEV'!G44</f>
        <v>24538.68</v>
      </c>
      <c r="H44" s="198">
        <f>+Cuncl!H44+MM!H44+BTO!H44+CORP!H44+'C+S'!H44+INFR!H44+'STR+DEV'!H44</f>
        <v>192432.48</v>
      </c>
      <c r="I44" s="79">
        <f>+Cuncl!I44+MM!I44+BTO!I44+CORP!I44+'C+S'!I44+INFR!I44+'STR+DEV'!I44</f>
        <v>0</v>
      </c>
      <c r="J44" s="198">
        <f>+Cuncl!J44+MM!J44+BTO!J44+CORP!J44+'C+S'!J44+INFR!J44+'STR+DEV'!J44</f>
        <v>192432.48</v>
      </c>
      <c r="K44" s="79">
        <f>+Cuncl!K44+MM!K44+BTO!K44+CORP!K44+'C+S'!K44+INFR!K44+'STR+DEV'!K44</f>
        <v>70520.63</v>
      </c>
      <c r="L44" s="206">
        <f>+Cuncl!L44+MM!L44+BTO!L44+CORP!L44+'C+S'!L44+INFR!L44+'STR+DEV'!L44</f>
        <v>73976.14</v>
      </c>
      <c r="M44" s="73">
        <f>+Cuncl!M44+MM!M44+BTO!M44+CORP!M44+'C+S'!M44+INFR!M44+'STR+DEV'!M44</f>
        <v>216971.16</v>
      </c>
      <c r="N44" s="79">
        <f>+Cuncl!O44+MM!O44+BTO!O44+CORP!O44+'C+S'!O44+INFR!O44+'STR+DEV'!O44</f>
        <v>200000</v>
      </c>
      <c r="O44" s="79">
        <f>+Cuncl!P44+MM!P44+BTO!P44+CORP!P44+'C+S'!P44+INFR!P44+'STR+DEV'!P44</f>
        <v>0</v>
      </c>
      <c r="P44" s="79">
        <f>+Cuncl!Q44+MM!Q44+BTO!Q44+CORP!Q44+'C+S'!Q44+INFR!Q44+'STR+DEV'!Q44</f>
        <v>-49356</v>
      </c>
      <c r="Q44" s="79">
        <f>+Cuncl!R44+MM!R44+BTO!R44+CORP!R44+'C+S'!R44+INFR!R44+'STR+DEV'!R44</f>
        <v>150644</v>
      </c>
      <c r="R44" s="79">
        <f>+Cuncl!S44+MM!S44+BTO!S44+CORP!S44+'C+S'!S44+INFR!S44+'STR+DEV'!S44</f>
        <v>0</v>
      </c>
      <c r="S44" s="79">
        <f>+Cuncl!T44+MM!T44+BTO!T44+CORP!T44+'C+S'!T44+INFR!T44+'STR+DEV'!T44</f>
        <v>200000</v>
      </c>
      <c r="T44" s="79">
        <f>+Cuncl!U44+MM!U44+BTO!U44+CORP!U44+'C+S'!U44+INFR!U44+'STR+DEV'!U44</f>
        <v>211800</v>
      </c>
      <c r="U44" s="79">
        <f>+Cuncl!V44+MM!V44+BTO!V44+CORP!V44+'C+S'!V44+INFR!V44+'STR+DEV'!V44</f>
        <v>223872.59999999998</v>
      </c>
      <c r="W44" s="496">
        <f t="shared" si="4"/>
        <v>0.24678</v>
      </c>
    </row>
    <row r="45" spans="1:25" x14ac:dyDescent="0.25">
      <c r="A45" s="61" t="s">
        <v>29</v>
      </c>
      <c r="B45" s="73">
        <f>+Cuncl!B45+MM!B45+BTO!B45+CORP!B45+'C+S'!B45+INFR!B45+'STR+DEV'!B45</f>
        <v>400520</v>
      </c>
      <c r="C45" s="89">
        <f>+Cuncl!C45+MM!C45+BTO!C45+CORP!C45+'C+S'!C45+INFR!C45+'STR+DEV'!C45</f>
        <v>0</v>
      </c>
      <c r="D45" s="79">
        <f>+Cuncl!D45+MM!D45+BTO!D45+CORP!D45+'C+S'!D45+INFR!D45+'STR+DEV'!D45</f>
        <v>187314.86</v>
      </c>
      <c r="E45" s="79">
        <f>+Cuncl!E45+MM!E45+BTO!E45+CORP!E45+'C+S'!E45+INFR!E45+'STR+DEV'!E45</f>
        <v>424551.2</v>
      </c>
      <c r="F45" s="79">
        <f>+Cuncl!F45+MM!F45+BTO!F45+CORP!F45+'C+S'!F45+INFR!F45+'STR+DEV'!F45</f>
        <v>0</v>
      </c>
      <c r="G45" s="79">
        <f>+Cuncl!G45+MM!G45+BTO!G45+CORP!G45+'C+S'!G45+INFR!G45+'STR+DEV'!G45</f>
        <v>99627.3</v>
      </c>
      <c r="H45" s="198">
        <f>+Cuncl!H45+MM!H45+BTO!H45+CORP!H45+'C+S'!H45+INFR!H45+'STR+DEV'!H45</f>
        <v>324923.90000000002</v>
      </c>
      <c r="I45" s="79">
        <f>+Cuncl!I45+MM!I45+BTO!I45+CORP!I45+'C+S'!I45+INFR!I45+'STR+DEV'!I45</f>
        <v>0</v>
      </c>
      <c r="J45" s="198">
        <f>+Cuncl!J45+MM!J45+BTO!J45+CORP!J45+'C+S'!J45+INFR!J45+'STR+DEV'!J45</f>
        <v>324923.90000000002</v>
      </c>
      <c r="K45" s="79">
        <f>+Cuncl!K45+MM!K45+BTO!K45+CORP!K45+'C+S'!K45+INFR!K45+'STR+DEV'!K45</f>
        <v>447476.96480000002</v>
      </c>
      <c r="L45" s="206">
        <f>+Cuncl!L45+MM!L45+BTO!L45+CORP!L45+'C+S'!L45+INFR!L45+'STR+DEV'!L45</f>
        <v>471640.72089920007</v>
      </c>
      <c r="M45" s="73">
        <f>+Cuncl!M45+MM!M45+BTO!M45+CORP!M45+'C+S'!M45+INFR!M45+'STR+DEV'!M45</f>
        <v>424551.2</v>
      </c>
      <c r="N45" s="79">
        <f>+Cuncl!O45+MM!O45+BTO!O45+CORP!O45+'C+S'!O45+INFR!O45+'STR+DEV'!O45</f>
        <v>442806</v>
      </c>
      <c r="O45" s="79">
        <f>+Cuncl!P45+MM!P45+BTO!P45+CORP!P45+'C+S'!P45+INFR!P45+'STR+DEV'!P45</f>
        <v>0</v>
      </c>
      <c r="P45" s="79">
        <f>+Cuncl!Q45+MM!Q45+BTO!Q45+CORP!Q45+'C+S'!Q45+INFR!Q45+'STR+DEV'!Q45</f>
        <v>-185231</v>
      </c>
      <c r="Q45" s="79">
        <f>+Cuncl!R45+MM!R45+BTO!R45+CORP!R45+'C+S'!R45+INFR!R45+'STR+DEV'!R45</f>
        <v>257575</v>
      </c>
      <c r="R45" s="79">
        <f>+Cuncl!S45+MM!S45+BTO!S45+CORP!S45+'C+S'!S45+INFR!S45+'STR+DEV'!S45</f>
        <v>228584</v>
      </c>
      <c r="S45" s="79">
        <f>+Cuncl!T45+MM!T45+BTO!T45+CORP!T45+'C+S'!T45+INFR!T45+'STR+DEV'!T45</f>
        <v>671390</v>
      </c>
      <c r="T45" s="79">
        <f>+Cuncl!U45+MM!U45+BTO!U45+CORP!U45+'C+S'!U45+INFR!U45+'STR+DEV'!U45</f>
        <v>468931.55399999995</v>
      </c>
      <c r="U45" s="79">
        <f>+Cuncl!V45+MM!V45+BTO!V45+CORP!V45+'C+S'!V45+INFR!V45+'STR+DEV'!V45</f>
        <v>495660.65257799992</v>
      </c>
      <c r="W45" s="496">
        <f t="shared" si="4"/>
        <v>0.27589180655058909</v>
      </c>
    </row>
    <row r="46" spans="1:25" x14ac:dyDescent="0.25">
      <c r="A46" s="61" t="s">
        <v>923</v>
      </c>
      <c r="B46" s="73" t="e">
        <f>+Cuncl!B46+MM!B46+BTO!B46+CORP!B46+'C+S'!B46+INFR!B46+'STR+DEV'!B46</f>
        <v>#VALUE!</v>
      </c>
      <c r="C46" s="89">
        <f>+Cuncl!C46+MM!C46+BTO!C46+CORP!C46+'C+S'!C46+INFR!C46+'STR+DEV'!C46</f>
        <v>0</v>
      </c>
      <c r="D46" s="79">
        <f>+Cuncl!D46+MM!D46+BTO!D46+CORP!D46+'C+S'!D46+INFR!D46+'STR+DEV'!D46</f>
        <v>0</v>
      </c>
      <c r="E46" s="79">
        <f>+Cuncl!E46+MM!E46+BTO!E46+CORP!E46+'C+S'!E46+INFR!E46+'STR+DEV'!E46</f>
        <v>0</v>
      </c>
      <c r="F46" s="79">
        <f>+Cuncl!F46+MM!F46+BTO!F46+CORP!F46+'C+S'!F46+INFR!F46+'STR+DEV'!F46</f>
        <v>0</v>
      </c>
      <c r="G46" s="79">
        <f>+Cuncl!G46+MM!G46+BTO!G46+CORP!G46+'C+S'!G46+INFR!G46+'STR+DEV'!G46</f>
        <v>0</v>
      </c>
      <c r="H46" s="198">
        <f>+Cuncl!H46+MM!H46+BTO!H46+CORP!H46+'C+S'!H46+INFR!H46+'STR+DEV'!H46</f>
        <v>0</v>
      </c>
      <c r="I46" s="79">
        <f>+Cuncl!I46+MM!I46+BTO!I46+CORP!I46+'C+S'!I46+INFR!I46+'STR+DEV'!I46</f>
        <v>0</v>
      </c>
      <c r="J46" s="198">
        <f>+Cuncl!J46+MM!J46+BTO!J46+CORP!J46+'C+S'!J46+INFR!J46+'STR+DEV'!J46</f>
        <v>0</v>
      </c>
      <c r="K46" s="79">
        <f>+Cuncl!K46+MM!K46+BTO!K46+CORP!K46+'C+S'!K46+INFR!K46+'STR+DEV'!K46</f>
        <v>0</v>
      </c>
      <c r="L46" s="206">
        <f>+Cuncl!L46+MM!L46+BTO!L46+CORP!L46+'C+S'!L46+INFR!L46+'STR+DEV'!L46</f>
        <v>0</v>
      </c>
      <c r="M46" s="73">
        <f>+Cuncl!M46+MM!M46+BTO!M46+CORP!M46+'C+S'!M46+INFR!M46+'STR+DEV'!M46</f>
        <v>0</v>
      </c>
      <c r="N46" s="79">
        <f>+Cuncl!O46+MM!O46+BTO!O46+CORP!O46+'C+S'!O46+INFR!O46+'STR+DEV'!O46</f>
        <v>200000</v>
      </c>
      <c r="O46" s="79">
        <f>+Cuncl!P46+MM!P46+BTO!P46+CORP!P46+'C+S'!P46+INFR!P46+'STR+DEV'!P46</f>
        <v>0</v>
      </c>
      <c r="P46" s="79">
        <f>+Cuncl!Q46+MM!Q46+BTO!Q46+CORP!Q46+'C+S'!Q46+INFR!Q46+'STR+DEV'!Q46</f>
        <v>-16200</v>
      </c>
      <c r="Q46" s="79">
        <f>+Cuncl!R46+MM!R46+BTO!R46+CORP!R46+'C+S'!R46+INFR!R46+'STR+DEV'!R46</f>
        <v>183800</v>
      </c>
      <c r="R46" s="79">
        <f>+Cuncl!S46+MM!S46+BTO!S46+CORP!S46+'C+S'!S46+INFR!S46+'STR+DEV'!S46</f>
        <v>0</v>
      </c>
      <c r="S46" s="79">
        <f>+Cuncl!T46+MM!T46+BTO!T46+CORP!T46+'C+S'!T46+INFR!T46+'STR+DEV'!T46</f>
        <v>200000</v>
      </c>
      <c r="T46" s="79">
        <f>+Cuncl!U46+MM!U46+BTO!U46+CORP!U46+'C+S'!U46+INFR!U46+'STR+DEV'!U46</f>
        <v>211800</v>
      </c>
      <c r="U46" s="79">
        <f>+Cuncl!V46+MM!V46+BTO!V46+CORP!V46+'C+S'!V46+INFR!V46+'STR+DEV'!V46</f>
        <v>223872.59999999998</v>
      </c>
      <c r="W46" s="496">
        <f t="shared" si="4"/>
        <v>8.1000000000000003E-2</v>
      </c>
    </row>
    <row r="47" spans="1:25" x14ac:dyDescent="0.25">
      <c r="A47" s="61" t="s">
        <v>20</v>
      </c>
      <c r="B47" s="73">
        <f>+Cuncl!B47+MM!B47+BTO!B47+CORP!B47+'C+S'!B47+INFR!B47+'STR+DEV'!B47</f>
        <v>10000</v>
      </c>
      <c r="C47" s="89">
        <f>+Cuncl!C47+MM!C47+BTO!C47+CORP!C47+'C+S'!C47+INFR!C47+'STR+DEV'!C47</f>
        <v>0</v>
      </c>
      <c r="D47" s="79">
        <f>+Cuncl!D47+MM!D47+BTO!D47+CORP!D47+'C+S'!D47+INFR!D47+'STR+DEV'!D47</f>
        <v>1473</v>
      </c>
      <c r="E47" s="79">
        <f>+Cuncl!E47+MM!E47+BTO!E47+CORP!E47+'C+S'!E47+INFR!E47+'STR+DEV'!E47</f>
        <v>10000</v>
      </c>
      <c r="F47" s="79">
        <f>+Cuncl!F47+MM!F47+BTO!F47+CORP!F47+'C+S'!F47+INFR!F47+'STR+DEV'!F47</f>
        <v>0</v>
      </c>
      <c r="G47" s="79">
        <f>+Cuncl!G47+MM!G47+BTO!G47+CORP!G47+'C+S'!G47+INFR!G47+'STR+DEV'!G47</f>
        <v>132</v>
      </c>
      <c r="H47" s="198">
        <f>+Cuncl!H47+MM!H47+BTO!H47+CORP!H47+'C+S'!H47+INFR!H47+'STR+DEV'!H47</f>
        <v>9868</v>
      </c>
      <c r="I47" s="79">
        <f>+Cuncl!I47+MM!I47+BTO!I47+CORP!I47+'C+S'!I47+INFR!I47+'STR+DEV'!I47</f>
        <v>150000</v>
      </c>
      <c r="J47" s="198">
        <f>+Cuncl!J47+MM!J47+BTO!J47+CORP!J47+'C+S'!J47+INFR!J47+'STR+DEV'!J47</f>
        <v>159868</v>
      </c>
      <c r="K47" s="79">
        <f>+Cuncl!K47+MM!K47+BTO!K47+CORP!K47+'C+S'!K47+INFR!K47+'STR+DEV'!K47</f>
        <v>0</v>
      </c>
      <c r="L47" s="206">
        <f>+Cuncl!L47+MM!L47+BTO!L47+CORP!L47+'C+S'!L47+INFR!L47+'STR+DEV'!L47</f>
        <v>0</v>
      </c>
      <c r="M47" s="73">
        <f>+Cuncl!M47+MM!M47+BTO!M47+CORP!M47+'C+S'!M47+INFR!M47+'STR+DEV'!M47</f>
        <v>160000</v>
      </c>
      <c r="N47" s="79">
        <f>+Cuncl!O47+MM!O47+BTO!O47+CORP!O47+'C+S'!O47+INFR!O47+'STR+DEV'!O47</f>
        <v>150000</v>
      </c>
      <c r="O47" s="79">
        <f>+Cuncl!P47+MM!P47+BTO!P47+CORP!P47+'C+S'!P47+INFR!P47+'STR+DEV'!P47</f>
        <v>0</v>
      </c>
      <c r="P47" s="79">
        <f>+Cuncl!Q47+MM!Q47+BTO!Q47+CORP!Q47+'C+S'!Q47+INFR!Q47+'STR+DEV'!Q47</f>
        <v>-35147</v>
      </c>
      <c r="Q47" s="79">
        <f>+Cuncl!R47+MM!R47+BTO!R47+CORP!R47+'C+S'!R47+INFR!R47+'STR+DEV'!R47</f>
        <v>114853</v>
      </c>
      <c r="R47" s="79">
        <f>+Cuncl!S47+MM!S47+BTO!S47+CORP!S47+'C+S'!S47+INFR!S47+'STR+DEV'!S47</f>
        <v>0</v>
      </c>
      <c r="S47" s="79">
        <f>+Cuncl!T47+MM!T47+BTO!T47+CORP!T47+'C+S'!T47+INFR!T47+'STR+DEV'!T47</f>
        <v>150000</v>
      </c>
      <c r="T47" s="79">
        <f>+Cuncl!U47+MM!U47+BTO!U47+CORP!U47+'C+S'!U47+INFR!U47+'STR+DEV'!U47</f>
        <v>158850</v>
      </c>
      <c r="U47" s="79">
        <f>+Cuncl!V47+MM!V47+BTO!V47+CORP!V47+'C+S'!V47+INFR!V47+'STR+DEV'!V47</f>
        <v>167904.44999999998</v>
      </c>
      <c r="W47" s="496">
        <f t="shared" si="4"/>
        <v>0.23431333333333335</v>
      </c>
    </row>
    <row r="48" spans="1:25" x14ac:dyDescent="0.25">
      <c r="A48" s="61" t="s">
        <v>926</v>
      </c>
      <c r="B48" s="73" t="e">
        <f>+Cuncl!B48+MM!B48+BTO!B48+CORP!B48+'C+S'!B48+INFR!B48+'STR+DEV'!B48</f>
        <v>#VALUE!</v>
      </c>
      <c r="C48" s="89">
        <f>+Cuncl!C48+MM!C48+BTO!C48+CORP!C48+'C+S'!C48+INFR!C48+'STR+DEV'!C48</f>
        <v>0</v>
      </c>
      <c r="D48" s="79">
        <f>+Cuncl!D48+MM!D48+BTO!D48+CORP!D48+'C+S'!D48+INFR!D48+'STR+DEV'!D48</f>
        <v>0</v>
      </c>
      <c r="E48" s="79">
        <f>+Cuncl!E48+MM!E48+BTO!E48+CORP!E48+'C+S'!E48+INFR!E48+'STR+DEV'!E48</f>
        <v>0</v>
      </c>
      <c r="F48" s="79">
        <f>+Cuncl!F48+MM!F48+BTO!F48+CORP!F48+'C+S'!F48+INFR!F48+'STR+DEV'!F48</f>
        <v>0</v>
      </c>
      <c r="G48" s="79">
        <f>+Cuncl!G48+MM!G48+BTO!G48+CORP!G48+'C+S'!G48+INFR!G48+'STR+DEV'!G48</f>
        <v>0</v>
      </c>
      <c r="H48" s="198">
        <f>+Cuncl!H48+MM!H48+BTO!H48+CORP!H48+'C+S'!H48+INFR!H48+'STR+DEV'!H48</f>
        <v>0</v>
      </c>
      <c r="I48" s="79">
        <f>+Cuncl!I48+MM!I48+BTO!I48+CORP!I48+'C+S'!I48+INFR!I48+'STR+DEV'!I48</f>
        <v>0</v>
      </c>
      <c r="J48" s="198">
        <f>+Cuncl!J48+MM!J48+BTO!J48+CORP!J48+'C+S'!J48+INFR!J48+'STR+DEV'!J48</f>
        <v>0</v>
      </c>
      <c r="K48" s="79">
        <f>+Cuncl!K48+MM!K48+BTO!K48+CORP!K48+'C+S'!K48+INFR!K48+'STR+DEV'!K48</f>
        <v>0</v>
      </c>
      <c r="L48" s="206">
        <f>+Cuncl!L48+MM!L48+BTO!L48+CORP!L48+'C+S'!L48+INFR!L48+'STR+DEV'!L48</f>
        <v>0</v>
      </c>
      <c r="M48" s="73">
        <f>+Cuncl!M48+MM!M48+BTO!M48+CORP!M48+'C+S'!M48+INFR!M48+'STR+DEV'!M48</f>
        <v>0</v>
      </c>
      <c r="N48" s="79">
        <f>+Cuncl!O48+MM!O48+BTO!O48+CORP!O48+'C+S'!O48+INFR!O48+'STR+DEV'!O48</f>
        <v>50000</v>
      </c>
      <c r="O48" s="79">
        <f>+Cuncl!P48+MM!P48+BTO!P48+CORP!P48+'C+S'!P48+INFR!P48+'STR+DEV'!P48</f>
        <v>0</v>
      </c>
      <c r="P48" s="79">
        <f>+Cuncl!Q48+MM!Q48+BTO!Q48+CORP!Q48+'C+S'!Q48+INFR!Q48+'STR+DEV'!Q48</f>
        <v>-9000</v>
      </c>
      <c r="Q48" s="79">
        <f>+Cuncl!R48+MM!R48+BTO!R48+CORP!R48+'C+S'!R48+INFR!R48+'STR+DEV'!R48</f>
        <v>41000</v>
      </c>
      <c r="R48" s="79">
        <f>+Cuncl!S48+MM!S48+BTO!S48+CORP!S48+'C+S'!S48+INFR!S48+'STR+DEV'!S48</f>
        <v>-40000</v>
      </c>
      <c r="S48" s="79">
        <f>+Cuncl!T48+MM!T48+BTO!T48+CORP!T48+'C+S'!T48+INFR!T48+'STR+DEV'!T48</f>
        <v>10000</v>
      </c>
      <c r="T48" s="79">
        <f>+Cuncl!U48+MM!U48+BTO!U48+CORP!U48+'C+S'!U48+INFR!U48+'STR+DEV'!U48</f>
        <v>52950</v>
      </c>
      <c r="U48" s="79">
        <f>+Cuncl!V48+MM!V48+BTO!V48+CORP!V48+'C+S'!V48+INFR!V48+'STR+DEV'!V48</f>
        <v>55968.149999999994</v>
      </c>
      <c r="W48" s="496">
        <f t="shared" si="4"/>
        <v>0.9</v>
      </c>
    </row>
    <row r="49" spans="1:23" x14ac:dyDescent="0.25">
      <c r="A49" s="61" t="s">
        <v>18</v>
      </c>
      <c r="B49" s="73">
        <f>+Cuncl!B49+MM!B49+BTO!B49+CORP!B49+'C+S'!B49+INFR!B49+'STR+DEV'!B49</f>
        <v>2300000</v>
      </c>
      <c r="C49" s="89">
        <f>+Cuncl!C49+MM!C49+BTO!C49+CORP!C49+'C+S'!C49+INFR!C49+'STR+DEV'!C49</f>
        <v>300000</v>
      </c>
      <c r="D49" s="79">
        <f>+Cuncl!D49+MM!D49+BTO!D49+CORP!D49+'C+S'!D49+INFR!D49+'STR+DEV'!D49</f>
        <v>1568909.89</v>
      </c>
      <c r="E49" s="79">
        <f>+Cuncl!E49+MM!E49+BTO!E49+CORP!E49+'C+S'!E49+INFR!E49+'STR+DEV'!E49</f>
        <v>2300000</v>
      </c>
      <c r="F49" s="79">
        <f>+Cuncl!F49+MM!F49+BTO!F49+CORP!F49+'C+S'!F49+INFR!F49+'STR+DEV'!F49</f>
        <v>0</v>
      </c>
      <c r="G49" s="79">
        <f>+Cuncl!G49+MM!G49+BTO!G49+CORP!G49+'C+S'!G49+INFR!G49+'STR+DEV'!G49</f>
        <v>464628.3</v>
      </c>
      <c r="H49" s="198">
        <f>+Cuncl!H49+MM!H49+BTO!H49+CORP!H49+'C+S'!H49+INFR!H49+'STR+DEV'!H49</f>
        <v>1835371.7</v>
      </c>
      <c r="I49" s="79">
        <f>+Cuncl!I49+MM!I49+BTO!I49+CORP!I49+'C+S'!I49+INFR!I49+'STR+DEV'!I49</f>
        <v>0</v>
      </c>
      <c r="J49" s="198">
        <f>+Cuncl!J49+MM!J49+BTO!J49+CORP!J49+'C+S'!J49+INFR!J49+'STR+DEV'!J49</f>
        <v>1835371.7</v>
      </c>
      <c r="K49" s="79">
        <f>+Cuncl!K49+MM!K49+BTO!K49+CORP!K49+'C+S'!K49+INFR!K49+'STR+DEV'!K49</f>
        <v>2424200</v>
      </c>
      <c r="L49" s="206">
        <f>+Cuncl!L49+MM!L49+BTO!L49+CORP!L49+'C+S'!L49+INFR!L49+'STR+DEV'!L49</f>
        <v>2555106.8000000003</v>
      </c>
      <c r="M49" s="73">
        <f>+Cuncl!M49+MM!M49+BTO!M49+CORP!M49+'C+S'!M49+INFR!M49+'STR+DEV'!M49</f>
        <v>2300000</v>
      </c>
      <c r="N49" s="79">
        <f>+Cuncl!O49+MM!O49+BTO!O49+CORP!O49+'C+S'!O49+INFR!O49+'STR+DEV'!O49</f>
        <v>2718360</v>
      </c>
      <c r="O49" s="79">
        <f>+Cuncl!P49+MM!P49+BTO!P49+CORP!P49+'C+S'!P49+INFR!P49+'STR+DEV'!P49</f>
        <v>0</v>
      </c>
      <c r="P49" s="79">
        <f>+Cuncl!Q49+MM!Q49+BTO!Q49+CORP!Q49+'C+S'!Q49+INFR!Q49+'STR+DEV'!Q49</f>
        <v>-476567</v>
      </c>
      <c r="Q49" s="79">
        <f>+Cuncl!R49+MM!R49+BTO!R49+CORP!R49+'C+S'!R49+INFR!R49+'STR+DEV'!R49</f>
        <v>2241793</v>
      </c>
      <c r="R49" s="79">
        <f>+Cuncl!S49+MM!S49+BTO!S49+CORP!S49+'C+S'!S49+INFR!S49+'STR+DEV'!S49</f>
        <v>-215000</v>
      </c>
      <c r="S49" s="79">
        <f>+Cuncl!T49+MM!T49+BTO!T49+CORP!T49+'C+S'!T49+INFR!T49+'STR+DEV'!T49</f>
        <v>2503360</v>
      </c>
      <c r="T49" s="79">
        <f>+Cuncl!U49+MM!U49+BTO!U49+CORP!U49+'C+S'!U49+INFR!U49+'STR+DEV'!U49</f>
        <v>2878743.2399999998</v>
      </c>
      <c r="U49" s="79">
        <f>+Cuncl!V49+MM!V49+BTO!V49+CORP!V49+'C+S'!V49+INFR!V49+'STR+DEV'!V49</f>
        <v>3042831.6046799994</v>
      </c>
      <c r="W49" s="496">
        <f t="shared" si="4"/>
        <v>0.19037094145468492</v>
      </c>
    </row>
    <row r="50" spans="1:23" hidden="1" x14ac:dyDescent="0.25">
      <c r="A50" s="61" t="s">
        <v>77</v>
      </c>
      <c r="B50" s="73">
        <f>+Cuncl!B50+MM!B50+BTO!B50+CORP!B50+'C+S'!B50+INFR!B50+'STR+DEV'!B50</f>
        <v>0</v>
      </c>
      <c r="C50" s="89">
        <f>+Cuncl!C50+MM!C50+BTO!C50+CORP!C50+'C+S'!C50+INFR!C50+'STR+DEV'!C50</f>
        <v>0</v>
      </c>
      <c r="D50" s="79">
        <f>+Cuncl!D50+MM!D50+BTO!D50+CORP!D50+'C+S'!D50+INFR!D50+'STR+DEV'!D50</f>
        <v>0</v>
      </c>
      <c r="E50" s="79">
        <f>+Cuncl!E50+MM!E50+BTO!E50+CORP!E50+'C+S'!E50+INFR!E50+'STR+DEV'!E50</f>
        <v>0</v>
      </c>
      <c r="F50" s="79">
        <f>+Cuncl!F50+MM!F50+BTO!F50+CORP!F50+'C+S'!F50+INFR!F50+'STR+DEV'!F50</f>
        <v>0</v>
      </c>
      <c r="G50" s="79">
        <f>+Cuncl!G50+MM!G50+BTO!G50+CORP!G50+'C+S'!G50+INFR!G50+'STR+DEV'!G50</f>
        <v>0</v>
      </c>
      <c r="H50" s="198">
        <f>+Cuncl!H50+MM!H50+BTO!H50+CORP!H50+'C+S'!H50+INFR!H50+'STR+DEV'!H50</f>
        <v>0</v>
      </c>
      <c r="I50" s="79">
        <f>+Cuncl!I50+MM!I50+BTO!I50+CORP!I50+'C+S'!I50+INFR!I50+'STR+DEV'!I50</f>
        <v>0</v>
      </c>
      <c r="J50" s="198">
        <f>+Cuncl!J50+MM!J50+BTO!J50+CORP!J50+'C+S'!J50+INFR!J50+'STR+DEV'!J50</f>
        <v>0</v>
      </c>
      <c r="K50" s="79">
        <f>+Cuncl!K50+MM!K50+BTO!K50+CORP!K50+'C+S'!K50+INFR!K50+'STR+DEV'!K50</f>
        <v>0</v>
      </c>
      <c r="L50" s="206">
        <f>+Cuncl!L50+MM!L50+BTO!L50+CORP!L50+'C+S'!L50+INFR!L50+'STR+DEV'!L50</f>
        <v>0</v>
      </c>
      <c r="M50" s="73">
        <f>+Cuncl!M50+MM!M50+BTO!M50+CORP!M50+'C+S'!M50+INFR!M50+'STR+DEV'!M50</f>
        <v>0</v>
      </c>
      <c r="N50" s="79">
        <f>+Cuncl!O50+MM!O50+BTO!O50+CORP!O50+'C+S'!O50+INFR!O50+'STR+DEV'!O50</f>
        <v>0</v>
      </c>
      <c r="O50" s="79">
        <f>+Cuncl!P50+MM!P50+BTO!P50+CORP!P50+'C+S'!P50+INFR!P50+'STR+DEV'!P50</f>
        <v>0</v>
      </c>
      <c r="P50" s="79">
        <f>+Cuncl!Q50+MM!Q50+BTO!Q50+CORP!Q50+'C+S'!Q50+INFR!Q50+'STR+DEV'!Q50</f>
        <v>0</v>
      </c>
      <c r="Q50" s="79">
        <f>+Cuncl!R50+MM!R50+BTO!R50+CORP!R50+'C+S'!R50+INFR!R50+'STR+DEV'!R50</f>
        <v>0</v>
      </c>
      <c r="R50" s="79">
        <f>+Cuncl!S50+MM!S50+BTO!S50+CORP!S50+'C+S'!S50+INFR!S50+'STR+DEV'!S50</f>
        <v>0</v>
      </c>
      <c r="S50" s="79">
        <f>+Cuncl!T50+MM!T50+BTO!T50+CORP!T50+'C+S'!T50+INFR!T50+'STR+DEV'!T50</f>
        <v>0</v>
      </c>
      <c r="T50" s="79">
        <f>+Cuncl!U50+MM!U50+BTO!U50+CORP!U50+'C+S'!U50+INFR!U50+'STR+DEV'!U50</f>
        <v>0</v>
      </c>
      <c r="U50" s="79">
        <f>+Cuncl!V50+MM!V50+BTO!V50+CORP!V50+'C+S'!V50+INFR!V50+'STR+DEV'!V50</f>
        <v>0</v>
      </c>
      <c r="W50" s="496" t="e">
        <f t="shared" si="4"/>
        <v>#DIV/0!</v>
      </c>
    </row>
    <row r="51" spans="1:23" x14ac:dyDescent="0.25">
      <c r="A51" s="61" t="s">
        <v>24</v>
      </c>
      <c r="B51" s="73">
        <f>+Cuncl!B51+MM!B51+BTO!B51+CORP!B51+'C+S'!B51+INFR!B51+'STR+DEV'!B51</f>
        <v>140665.1</v>
      </c>
      <c r="C51" s="89">
        <f>+Cuncl!C51+MM!C51+BTO!C51+CORP!C51+'C+S'!C51+INFR!C51+'STR+DEV'!C51</f>
        <v>-100000</v>
      </c>
      <c r="D51" s="79">
        <f>+Cuncl!D51+MM!D51+BTO!D51+CORP!D51+'C+S'!D51+INFR!D51+'STR+DEV'!D51</f>
        <v>104870</v>
      </c>
      <c r="E51" s="79">
        <f>+Cuncl!E51+MM!E51+BTO!E51+CORP!E51+'C+S'!E51+INFR!E51+'STR+DEV'!E51</f>
        <v>200000</v>
      </c>
      <c r="F51" s="79">
        <f>+Cuncl!F51+MM!F51+BTO!F51+CORP!F51+'C+S'!F51+INFR!F51+'STR+DEV'!F51</f>
        <v>-86100</v>
      </c>
      <c r="G51" s="79">
        <f>+Cuncl!G51+MM!G51+BTO!G51+CORP!G51+'C+S'!G51+INFR!G51+'STR+DEV'!G51</f>
        <v>32130</v>
      </c>
      <c r="H51" s="198">
        <f>+Cuncl!H51+MM!H51+BTO!H51+CORP!H51+'C+S'!H51+INFR!H51+'STR+DEV'!H51</f>
        <v>81770</v>
      </c>
      <c r="I51" s="79">
        <f>+Cuncl!I51+MM!I51+BTO!I51+CORP!I51+'C+S'!I51+INFR!I51+'STR+DEV'!I51</f>
        <v>-15000</v>
      </c>
      <c r="J51" s="198">
        <f>+Cuncl!J51+MM!J51+BTO!J51+CORP!J51+'C+S'!J51+INFR!J51+'STR+DEV'!J51</f>
        <v>66770</v>
      </c>
      <c r="K51" s="79">
        <f>+Cuncl!K51+MM!K51+BTO!K51+CORP!K51+'C+S'!K51+INFR!K51+'STR+DEV'!K51</f>
        <v>358720.35</v>
      </c>
      <c r="L51" s="206">
        <f>+Cuncl!L51+MM!L51+BTO!L51+CORP!L51+'C+S'!L51+INFR!L51+'STR+DEV'!L51</f>
        <v>376297.69</v>
      </c>
      <c r="M51" s="73">
        <f>+Cuncl!M51+MM!M51+BTO!M51+CORP!M51+'C+S'!M51+INFR!M51+'STR+DEV'!M51</f>
        <v>98900</v>
      </c>
      <c r="N51" s="79">
        <f>+Cuncl!O51+MM!O51+BTO!O51+CORP!O51+'C+S'!O51+INFR!O51+'STR+DEV'!O51</f>
        <v>148797.70000000001</v>
      </c>
      <c r="O51" s="79">
        <f>+Cuncl!P51+MM!P51+BTO!P51+CORP!P51+'C+S'!P51+INFR!P51+'STR+DEV'!P51</f>
        <v>0</v>
      </c>
      <c r="P51" s="79">
        <f>+Cuncl!Q51+MM!Q51+BTO!Q51+CORP!Q51+'C+S'!Q51+INFR!Q51+'STR+DEV'!Q51</f>
        <v>-82760</v>
      </c>
      <c r="Q51" s="79">
        <f>+Cuncl!R51+MM!R51+BTO!R51+CORP!R51+'C+S'!R51+INFR!R51+'STR+DEV'!R51</f>
        <v>66037.700000000012</v>
      </c>
      <c r="R51" s="79">
        <f>+Cuncl!S51+MM!S51+BTO!S51+CORP!S51+'C+S'!S51+INFR!S51+'STR+DEV'!S51</f>
        <v>0</v>
      </c>
      <c r="S51" s="79">
        <f>+Cuncl!T51+MM!T51+BTO!T51+CORP!T51+'C+S'!T51+INFR!T51+'STR+DEV'!T51</f>
        <v>148797.70000000001</v>
      </c>
      <c r="T51" s="79">
        <f>+Cuncl!U51+MM!U51+BTO!U51+CORP!U51+'C+S'!U51+INFR!U51+'STR+DEV'!U51</f>
        <v>157576.76430000001</v>
      </c>
      <c r="U51" s="79">
        <f>+Cuncl!V51+MM!V51+BTO!V51+CORP!V51+'C+S'!V51+INFR!V51+'STR+DEV'!V51</f>
        <v>166558.63986510001</v>
      </c>
      <c r="W51" s="496">
        <f t="shared" si="4"/>
        <v>0.55619139274330176</v>
      </c>
    </row>
    <row r="52" spans="1:23" x14ac:dyDescent="0.25">
      <c r="A52" s="61" t="s">
        <v>56</v>
      </c>
      <c r="B52" s="73">
        <f>+Cuncl!B52+MM!B52+BTO!B52+CORP!B52+'C+S'!B52+INFR!B52+'STR+DEV'!B52</f>
        <v>70807.899999999994</v>
      </c>
      <c r="C52" s="89">
        <f>+Cuncl!C52+MM!C52+BTO!C52+CORP!C52+'C+S'!C52+INFR!C52+'STR+DEV'!C52</f>
        <v>0</v>
      </c>
      <c r="D52" s="79">
        <f>+Cuncl!D52+MM!D52+BTO!D52+CORP!D52+'C+S'!D52+INFR!D52+'STR+DEV'!D52</f>
        <v>22460</v>
      </c>
      <c r="E52" s="79">
        <f>+Cuncl!E52+MM!E52+BTO!E52+CORP!E52+'C+S'!E52+INFR!E52+'STR+DEV'!E52</f>
        <v>50000</v>
      </c>
      <c r="F52" s="79">
        <f>+Cuncl!F52+MM!F52+BTO!F52+CORP!F52+'C+S'!F52+INFR!F52+'STR+DEV'!F52</f>
        <v>0</v>
      </c>
      <c r="G52" s="79">
        <f>+Cuncl!G52+MM!G52+BTO!G52+CORP!G52+'C+S'!G52+INFR!G52+'STR+DEV'!G52</f>
        <v>8400</v>
      </c>
      <c r="H52" s="198">
        <f>+Cuncl!H52+MM!H52+BTO!H52+CORP!H52+'C+S'!H52+INFR!H52+'STR+DEV'!H52</f>
        <v>41600</v>
      </c>
      <c r="I52" s="79">
        <f>+Cuncl!I52+MM!I52+BTO!I52+CORP!I52+'C+S'!I52+INFR!I52+'STR+DEV'!I52</f>
        <v>0</v>
      </c>
      <c r="J52" s="198">
        <f>+Cuncl!J52+MM!J52+BTO!J52+CORP!J52+'C+S'!J52+INFR!J52+'STR+DEV'!J52</f>
        <v>41600</v>
      </c>
      <c r="K52" s="79">
        <f>+Cuncl!K52+MM!K52+BTO!K52+CORP!K52+'C+S'!K52+INFR!K52+'STR+DEV'!K52</f>
        <v>52700</v>
      </c>
      <c r="L52" s="206">
        <f>+Cuncl!L52+MM!L52+BTO!L52+CORP!L52+'C+S'!L52+INFR!L52+'STR+DEV'!L52</f>
        <v>55545.8</v>
      </c>
      <c r="M52" s="73">
        <f>+Cuncl!M52+MM!M52+BTO!M52+CORP!M52+'C+S'!M52+INFR!M52+'STR+DEV'!M52</f>
        <v>50000</v>
      </c>
      <c r="N52" s="79">
        <f>+Cuncl!O52+MM!O52+BTO!O52+CORP!O52+'C+S'!O52+INFR!O52+'STR+DEV'!O52</f>
        <v>52149.999999999993</v>
      </c>
      <c r="O52" s="79">
        <f>+Cuncl!P52+MM!P52+BTO!P52+CORP!P52+'C+S'!P52+INFR!P52+'STR+DEV'!P52</f>
        <v>0</v>
      </c>
      <c r="P52" s="79">
        <f>+Cuncl!Q52+MM!Q52+BTO!Q52+CORP!Q52+'C+S'!Q52+INFR!Q52+'STR+DEV'!Q52</f>
        <v>-11053</v>
      </c>
      <c r="Q52" s="79">
        <f>+Cuncl!R52+MM!R52+BTO!R52+CORP!R52+'C+S'!R52+INFR!R52+'STR+DEV'!R52</f>
        <v>41096.999999999993</v>
      </c>
      <c r="R52" s="79">
        <f>+Cuncl!S52+MM!S52+BTO!S52+CORP!S52+'C+S'!S52+INFR!S52+'STR+DEV'!S52</f>
        <v>-10000</v>
      </c>
      <c r="S52" s="79">
        <f>+Cuncl!T52+MM!T52+BTO!T52+CORP!T52+'C+S'!T52+INFR!T52+'STR+DEV'!T52</f>
        <v>42149.999999999993</v>
      </c>
      <c r="T52" s="79">
        <f>+Cuncl!U52+MM!U52+BTO!U52+CORP!U52+'C+S'!U52+INFR!U52+'STR+DEV'!U52</f>
        <v>55226.849999999991</v>
      </c>
      <c r="U52" s="79">
        <f>+Cuncl!V52+MM!V52+BTO!V52+CORP!V52+'C+S'!V52+INFR!V52+'STR+DEV'!V52</f>
        <v>58374.780449999984</v>
      </c>
      <c r="W52" s="496">
        <f t="shared" si="4"/>
        <v>0.26223013048635829</v>
      </c>
    </row>
    <row r="53" spans="1:23" x14ac:dyDescent="0.25">
      <c r="A53" s="61" t="s">
        <v>57</v>
      </c>
      <c r="B53" s="73">
        <f>+Cuncl!B53+MM!B53+BTO!B53+CORP!B53+'C+S'!B53+INFR!B53+'STR+DEV'!B53</f>
        <v>496586.33</v>
      </c>
      <c r="C53" s="89">
        <f>+Cuncl!C53+MM!C53+BTO!C53+CORP!C53+'C+S'!C53+INFR!C53+'STR+DEV'!C53</f>
        <v>0</v>
      </c>
      <c r="D53" s="79">
        <f>+Cuncl!D53+MM!D53+BTO!D53+CORP!D53+'C+S'!D53+INFR!D53+'STR+DEV'!D53</f>
        <v>233704.01</v>
      </c>
      <c r="E53" s="79">
        <f>+Cuncl!E53+MM!E53+BTO!E53+CORP!E53+'C+S'!E53+INFR!E53+'STR+DEV'!E53</f>
        <v>496586.33</v>
      </c>
      <c r="F53" s="79">
        <f>+Cuncl!F53+MM!F53+BTO!F53+CORP!F53+'C+S'!F53+INFR!F53+'STR+DEV'!F53</f>
        <v>0</v>
      </c>
      <c r="G53" s="79">
        <f>+Cuncl!G53+MM!G53+BTO!G53+CORP!G53+'C+S'!G53+INFR!G53+'STR+DEV'!G53</f>
        <v>231058.39</v>
      </c>
      <c r="H53" s="198">
        <f>+Cuncl!H53+MM!H53+BTO!H53+CORP!H53+'C+S'!H53+INFR!H53+'STR+DEV'!H53</f>
        <v>265527.94</v>
      </c>
      <c r="I53" s="79">
        <f>+Cuncl!I53+MM!I53+BTO!I53+CORP!I53+'C+S'!I53+INFR!I53+'STR+DEV'!I53</f>
        <v>0</v>
      </c>
      <c r="J53" s="198">
        <f>+Cuncl!J53+MM!J53+BTO!J53+CORP!J53+'C+S'!J53+INFR!J53+'STR+DEV'!J53</f>
        <v>265527.94</v>
      </c>
      <c r="K53" s="79">
        <f>+Cuncl!K53+MM!K53+BTO!K53+CORP!K53+'C+S'!K53+INFR!K53+'STR+DEV'!K53</f>
        <v>523401.99182000005</v>
      </c>
      <c r="L53" s="206">
        <f>+Cuncl!L53+MM!L53+BTO!L53+CORP!L53+'C+S'!L53+INFR!L53+'STR+DEV'!L53</f>
        <v>551665.69937828009</v>
      </c>
      <c r="M53" s="73">
        <f>+Cuncl!M53+MM!M53+BTO!M53+CORP!M53+'C+S'!M53+INFR!M53+'STR+DEV'!M53</f>
        <v>496586.33</v>
      </c>
      <c r="N53" s="79">
        <f>+Cuncl!O53+MM!O53+BTO!O53+CORP!O53+'C+S'!O53+INFR!O53+'STR+DEV'!O53</f>
        <v>517939.54219000001</v>
      </c>
      <c r="O53" s="79">
        <f>+Cuncl!P53+MM!P53+BTO!P53+CORP!P53+'C+S'!P53+INFR!P53+'STR+DEV'!P53</f>
        <v>0</v>
      </c>
      <c r="P53" s="79">
        <f>+Cuncl!Q53+MM!Q53+BTO!Q53+CORP!Q53+'C+S'!Q53+INFR!Q53+'STR+DEV'!Q53</f>
        <v>-231128</v>
      </c>
      <c r="Q53" s="79">
        <f>+Cuncl!R53+MM!R53+BTO!R53+CORP!R53+'C+S'!R53+INFR!R53+'STR+DEV'!R53</f>
        <v>286811.54219000001</v>
      </c>
      <c r="R53" s="79">
        <f>+Cuncl!S53+MM!S53+BTO!S53+CORP!S53+'C+S'!S53+INFR!S53+'STR+DEV'!S53</f>
        <v>0</v>
      </c>
      <c r="S53" s="79">
        <f>+Cuncl!T53+MM!T53+BTO!T53+CORP!T53+'C+S'!T53+INFR!T53+'STR+DEV'!T53</f>
        <v>517939.54219000001</v>
      </c>
      <c r="T53" s="79">
        <f>+Cuncl!U53+MM!U53+BTO!U53+CORP!U53+'C+S'!U53+INFR!U53+'STR+DEV'!U53</f>
        <v>548497.97517920996</v>
      </c>
      <c r="U53" s="79">
        <f>+Cuncl!V53+MM!V53+BTO!V53+CORP!V53+'C+S'!V53+INFR!V53+'STR+DEV'!V53</f>
        <v>579762.35976442485</v>
      </c>
      <c r="W53" s="496">
        <f t="shared" si="4"/>
        <v>0.44624513321134579</v>
      </c>
    </row>
    <row r="54" spans="1:23" hidden="1" x14ac:dyDescent="0.25">
      <c r="A54" s="61" t="s">
        <v>69</v>
      </c>
      <c r="B54" s="73">
        <f>+Cuncl!B54+MM!B54+BTO!B54+CORP!B54+'C+S'!B54+INFR!B54+'STR+DEV'!B54</f>
        <v>0</v>
      </c>
      <c r="C54" s="89">
        <f>+Cuncl!C54+MM!C54+BTO!C54+CORP!C54+'C+S'!C54+INFR!C54+'STR+DEV'!C54</f>
        <v>0</v>
      </c>
      <c r="D54" s="79">
        <f>+Cuncl!D54+MM!D54+BTO!D54+CORP!D54+'C+S'!D54+INFR!D54+'STR+DEV'!D54</f>
        <v>0</v>
      </c>
      <c r="E54" s="79">
        <f>+Cuncl!E54+MM!E54+BTO!E54+CORP!E54+'C+S'!E54+INFR!E54+'STR+DEV'!E54</f>
        <v>0</v>
      </c>
      <c r="F54" s="79">
        <f>+Cuncl!F54+MM!F54+BTO!F54+CORP!F54+'C+S'!F54+INFR!F54+'STR+DEV'!F54</f>
        <v>0</v>
      </c>
      <c r="G54" s="79">
        <f>+Cuncl!G54+MM!G54+BTO!G54+CORP!G54+'C+S'!G54+INFR!G54+'STR+DEV'!G54</f>
        <v>0</v>
      </c>
      <c r="H54" s="198">
        <f>+Cuncl!H54+MM!H54+BTO!H54+CORP!H54+'C+S'!H54+INFR!H54+'STR+DEV'!H54</f>
        <v>0</v>
      </c>
      <c r="I54" s="79">
        <f>+Cuncl!I54+MM!I54+BTO!I54+CORP!I54+'C+S'!I54+INFR!I54+'STR+DEV'!I54</f>
        <v>0</v>
      </c>
      <c r="J54" s="198">
        <f>+Cuncl!J54+MM!J54+BTO!J54+CORP!J54+'C+S'!J54+INFR!J54+'STR+DEV'!J54</f>
        <v>0</v>
      </c>
      <c r="K54" s="79">
        <f>+Cuncl!K54+MM!K54+BTO!K54+CORP!K54+'C+S'!K54+INFR!K54+'STR+DEV'!K54</f>
        <v>0</v>
      </c>
      <c r="L54" s="206">
        <f>+Cuncl!L54+MM!L54+BTO!L54+CORP!L54+'C+S'!L54+INFR!L54+'STR+DEV'!L54</f>
        <v>0</v>
      </c>
      <c r="M54" s="73">
        <f>+Cuncl!M54+MM!M54+BTO!M54+CORP!M54+'C+S'!M54+INFR!M54+'STR+DEV'!M54</f>
        <v>0</v>
      </c>
      <c r="N54" s="79">
        <f>+Cuncl!O54+MM!O54+BTO!O54+CORP!O54+'C+S'!O54+INFR!O54+'STR+DEV'!O54</f>
        <v>0</v>
      </c>
      <c r="O54" s="79">
        <f>+Cuncl!P54+MM!P54+BTO!P54+CORP!P54+'C+S'!P54+INFR!P54+'STR+DEV'!P54</f>
        <v>0</v>
      </c>
      <c r="P54" s="79">
        <f>+Cuncl!Q54+MM!Q54+BTO!Q54+CORP!Q54+'C+S'!Q54+INFR!Q54+'STR+DEV'!Q54</f>
        <v>0</v>
      </c>
      <c r="Q54" s="79">
        <f>+Cuncl!R54+MM!R54+BTO!R54+CORP!R54+'C+S'!R54+INFR!R54+'STR+DEV'!R54</f>
        <v>0</v>
      </c>
      <c r="R54" s="79">
        <f>+Cuncl!S54+MM!S54+BTO!S54+CORP!S54+'C+S'!S54+INFR!S54+'STR+DEV'!S54</f>
        <v>0</v>
      </c>
      <c r="S54" s="79">
        <f>+Cuncl!T54+MM!T54+BTO!T54+CORP!T54+'C+S'!T54+INFR!T54+'STR+DEV'!T54</f>
        <v>0</v>
      </c>
      <c r="T54" s="79">
        <f>+Cuncl!U54+MM!U54+BTO!U54+CORP!U54+'C+S'!U54+INFR!U54+'STR+DEV'!U54</f>
        <v>0</v>
      </c>
      <c r="U54" s="79">
        <f>+Cuncl!V54+MM!V54+BTO!V54+CORP!V54+'C+S'!V54+INFR!V54+'STR+DEV'!V54</f>
        <v>0</v>
      </c>
      <c r="W54" s="496" t="e">
        <f t="shared" si="4"/>
        <v>#DIV/0!</v>
      </c>
    </row>
    <row r="55" spans="1:23" hidden="1" x14ac:dyDescent="0.25">
      <c r="A55" s="61" t="s">
        <v>36</v>
      </c>
      <c r="B55" s="73">
        <f>+Cuncl!B55+MM!B55+BTO!B55+CORP!B55+'C+S'!B55+INFR!B55+'STR+DEV'!B55</f>
        <v>0</v>
      </c>
      <c r="C55" s="89">
        <f>+Cuncl!C55+MM!C55+BTO!C55+CORP!C55+'C+S'!C55+INFR!C55+'STR+DEV'!C55</f>
        <v>0</v>
      </c>
      <c r="D55" s="79">
        <f>+Cuncl!D55+MM!D55+BTO!D55+CORP!D55+'C+S'!D55+INFR!D55+'STR+DEV'!D55</f>
        <v>0</v>
      </c>
      <c r="E55" s="79">
        <f>+Cuncl!E55+MM!E55+BTO!E55+CORP!E55+'C+S'!E55+INFR!E55+'STR+DEV'!E55</f>
        <v>0</v>
      </c>
      <c r="F55" s="79">
        <f>+Cuncl!F55+MM!F55+BTO!F55+CORP!F55+'C+S'!F55+INFR!F55+'STR+DEV'!F55</f>
        <v>0</v>
      </c>
      <c r="G55" s="79">
        <f>+Cuncl!G55+MM!G55+BTO!G55+CORP!G55+'C+S'!G55+INFR!G55+'STR+DEV'!G55</f>
        <v>0</v>
      </c>
      <c r="H55" s="198">
        <f>+Cuncl!H55+MM!H55+BTO!H55+CORP!H55+'C+S'!H55+INFR!H55+'STR+DEV'!H55</f>
        <v>0</v>
      </c>
      <c r="I55" s="79">
        <f>+Cuncl!I55+MM!I55+BTO!I55+CORP!I55+'C+S'!I55+INFR!I55+'STR+DEV'!I55</f>
        <v>0</v>
      </c>
      <c r="J55" s="198">
        <f>+Cuncl!J55+MM!J55+BTO!J55+CORP!J55+'C+S'!J55+INFR!J55+'STR+DEV'!J55</f>
        <v>0</v>
      </c>
      <c r="K55" s="79">
        <f>+Cuncl!K55+MM!K55+BTO!K55+CORP!K55+'C+S'!K55+INFR!K55+'STR+DEV'!K55</f>
        <v>0</v>
      </c>
      <c r="L55" s="206">
        <f>+Cuncl!L55+MM!L55+BTO!L55+CORP!L55+'C+S'!L55+INFR!L55+'STR+DEV'!L55</f>
        <v>0</v>
      </c>
      <c r="M55" s="73">
        <f>+Cuncl!M55+MM!M55+BTO!M55+CORP!M55+'C+S'!M55+INFR!M55+'STR+DEV'!M55</f>
        <v>0</v>
      </c>
      <c r="N55" s="79">
        <f>+Cuncl!O55+MM!O55+BTO!O55+CORP!O55+'C+S'!O55+INFR!O55+'STR+DEV'!O55</f>
        <v>0</v>
      </c>
      <c r="O55" s="79">
        <f>+Cuncl!P55+MM!P55+BTO!P55+CORP!P55+'C+S'!P55+INFR!P55+'STR+DEV'!P55</f>
        <v>0</v>
      </c>
      <c r="P55" s="79">
        <f>+Cuncl!Q55+MM!Q55+BTO!Q55+CORP!Q55+'C+S'!Q55+INFR!Q55+'STR+DEV'!Q55</f>
        <v>0</v>
      </c>
      <c r="Q55" s="79">
        <f>+Cuncl!R55+MM!R55+BTO!R55+CORP!R55+'C+S'!R55+INFR!R55+'STR+DEV'!R55</f>
        <v>0</v>
      </c>
      <c r="R55" s="79">
        <f>+Cuncl!S55+MM!S55+BTO!S55+CORP!S55+'C+S'!S55+INFR!S55+'STR+DEV'!S55</f>
        <v>0</v>
      </c>
      <c r="S55" s="79">
        <f>+Cuncl!T55+MM!T55+BTO!T55+CORP!T55+'C+S'!T55+INFR!T55+'STR+DEV'!T55</f>
        <v>0</v>
      </c>
      <c r="T55" s="79">
        <f>+Cuncl!U55+MM!U55+BTO!U55+CORP!U55+'C+S'!U55+INFR!U55+'STR+DEV'!U55</f>
        <v>0</v>
      </c>
      <c r="U55" s="79">
        <f>+Cuncl!V55+MM!V55+BTO!V55+CORP!V55+'C+S'!V55+INFR!V55+'STR+DEV'!V55</f>
        <v>0</v>
      </c>
      <c r="W55" s="496" t="e">
        <f t="shared" si="4"/>
        <v>#DIV/0!</v>
      </c>
    </row>
    <row r="56" spans="1:23" hidden="1" x14ac:dyDescent="0.25">
      <c r="A56" s="61" t="s">
        <v>47</v>
      </c>
      <c r="B56" s="73">
        <f>+Cuncl!B56+MM!B56+BTO!B56+CORP!B56+'C+S'!B56+INFR!B56+'STR+DEV'!B56</f>
        <v>0</v>
      </c>
      <c r="C56" s="89">
        <f>+Cuncl!C56+MM!C56+BTO!C56+CORP!C56+'C+S'!C56+INFR!C56+'STR+DEV'!C56</f>
        <v>0</v>
      </c>
      <c r="D56" s="79">
        <f>+Cuncl!D56+MM!D56+BTO!D56+CORP!D56+'C+S'!D56+INFR!D56+'STR+DEV'!D56</f>
        <v>0</v>
      </c>
      <c r="E56" s="79">
        <f>+Cuncl!E56+MM!E56+BTO!E56+CORP!E56+'C+S'!E56+INFR!E56+'STR+DEV'!E56</f>
        <v>0</v>
      </c>
      <c r="F56" s="79">
        <f>+Cuncl!F56+MM!F56+BTO!F56+CORP!F56+'C+S'!F56+INFR!F56+'STR+DEV'!F56</f>
        <v>0</v>
      </c>
      <c r="G56" s="79">
        <f>+Cuncl!G56+MM!G56+BTO!G56+CORP!G56+'C+S'!G56+INFR!G56+'STR+DEV'!G56</f>
        <v>0</v>
      </c>
      <c r="H56" s="198">
        <f>+Cuncl!H56+MM!H56+BTO!H56+CORP!H56+'C+S'!H56+INFR!H56+'STR+DEV'!H56</f>
        <v>0</v>
      </c>
      <c r="I56" s="79">
        <f>+Cuncl!I56+MM!I56+BTO!I56+CORP!I56+'C+S'!I56+INFR!I56+'STR+DEV'!I56</f>
        <v>0</v>
      </c>
      <c r="J56" s="198">
        <f>+Cuncl!J56+MM!J56+BTO!J56+CORP!J56+'C+S'!J56+INFR!J56+'STR+DEV'!J56</f>
        <v>0</v>
      </c>
      <c r="K56" s="79">
        <f>+Cuncl!K56+MM!K56+BTO!K56+CORP!K56+'C+S'!K56+INFR!K56+'STR+DEV'!K56</f>
        <v>0</v>
      </c>
      <c r="L56" s="206">
        <f>+Cuncl!L56+MM!L56+BTO!L56+CORP!L56+'C+S'!L56+INFR!L56+'STR+DEV'!L56</f>
        <v>0</v>
      </c>
      <c r="M56" s="73">
        <f>+Cuncl!M56+MM!M56+BTO!M56+CORP!M56+'C+S'!M56+INFR!M56+'STR+DEV'!M56</f>
        <v>0</v>
      </c>
      <c r="N56" s="79">
        <f>+Cuncl!O56+MM!O56+BTO!O56+CORP!O56+'C+S'!O56+INFR!O56+'STR+DEV'!O56</f>
        <v>0</v>
      </c>
      <c r="O56" s="79">
        <f>+Cuncl!P56+MM!P56+BTO!P56+CORP!P56+'C+S'!P56+INFR!P56+'STR+DEV'!P56</f>
        <v>0</v>
      </c>
      <c r="P56" s="79">
        <f>+Cuncl!Q56+MM!Q56+BTO!Q56+CORP!Q56+'C+S'!Q56+INFR!Q56+'STR+DEV'!Q56</f>
        <v>0</v>
      </c>
      <c r="Q56" s="79">
        <f>+Cuncl!R56+MM!R56+BTO!R56+CORP!R56+'C+S'!R56+INFR!R56+'STR+DEV'!R56</f>
        <v>0</v>
      </c>
      <c r="R56" s="79">
        <f>+Cuncl!S56+MM!S56+BTO!S56+CORP!S56+'C+S'!S56+INFR!S56+'STR+DEV'!S56</f>
        <v>0</v>
      </c>
      <c r="S56" s="79">
        <f>+Cuncl!T56+MM!T56+BTO!T56+CORP!T56+'C+S'!T56+INFR!T56+'STR+DEV'!T56</f>
        <v>0</v>
      </c>
      <c r="T56" s="79">
        <f>+Cuncl!U56+MM!U56+BTO!U56+CORP!U56+'C+S'!U56+INFR!U56+'STR+DEV'!U56</f>
        <v>0</v>
      </c>
      <c r="U56" s="79">
        <f>+Cuncl!V56+MM!V56+BTO!V56+CORP!V56+'C+S'!V56+INFR!V56+'STR+DEV'!V56</f>
        <v>0</v>
      </c>
      <c r="W56" s="496" t="e">
        <f t="shared" si="4"/>
        <v>#DIV/0!</v>
      </c>
    </row>
    <row r="57" spans="1:23" hidden="1" x14ac:dyDescent="0.25">
      <c r="A57" s="61" t="s">
        <v>13</v>
      </c>
      <c r="B57" s="73">
        <f>+Cuncl!B57+MM!B57+BTO!B57+CORP!B57+'C+S'!B57+INFR!B57+'STR+DEV'!B57</f>
        <v>11618.600000000006</v>
      </c>
      <c r="C57" s="89">
        <f>+Cuncl!C57+MM!C57+BTO!C57+CORP!C57+'C+S'!C57+INFR!C57+'STR+DEV'!C57</f>
        <v>-100000</v>
      </c>
      <c r="D57" s="79">
        <f>+Cuncl!D57+MM!D57+BTO!D57+CORP!D57+'C+S'!D57+INFR!D57+'STR+DEV'!D57</f>
        <v>0</v>
      </c>
      <c r="E57" s="79">
        <f>+Cuncl!E57+MM!E57+BTO!E57+CORP!E57+'C+S'!E57+INFR!E57+'STR+DEV'!E57</f>
        <v>111618.6</v>
      </c>
      <c r="F57" s="79">
        <f>+Cuncl!F57+MM!F57+BTO!F57+CORP!F57+'C+S'!F57+INFR!F57+'STR+DEV'!F57</f>
        <v>0</v>
      </c>
      <c r="G57" s="79">
        <f>+Cuncl!G57+MM!G57+BTO!G57+CORP!G57+'C+S'!G57+INFR!G57+'STR+DEV'!G57</f>
        <v>13400</v>
      </c>
      <c r="H57" s="198">
        <f>+Cuncl!H57+MM!H57+BTO!H57+CORP!H57+'C+S'!H57+INFR!H57+'STR+DEV'!H57</f>
        <v>98218.6</v>
      </c>
      <c r="I57" s="79">
        <f>+Cuncl!I57+MM!I57+BTO!I57+CORP!I57+'C+S'!I57+INFR!I57+'STR+DEV'!I57</f>
        <v>-50000</v>
      </c>
      <c r="J57" s="198">
        <f>+Cuncl!J57+MM!J57+BTO!J57+CORP!J57+'C+S'!J57+INFR!J57+'STR+DEV'!J57</f>
        <v>48218.600000000006</v>
      </c>
      <c r="K57" s="79">
        <f>+Cuncl!K57+MM!K57+BTO!K57+CORP!K57+'C+S'!K57+INFR!K57+'STR+DEV'!K57</f>
        <v>117534.39</v>
      </c>
      <c r="L57" s="206">
        <f>+Cuncl!L57+MM!L57+BTO!L57+CORP!L57+'C+S'!L57+INFR!L57+'STR+DEV'!L57</f>
        <v>123293.57</v>
      </c>
      <c r="M57" s="73">
        <f>+Cuncl!M57+MM!M57+BTO!M57+CORP!M57+'C+S'!M57+INFR!M57+'STR+DEV'!M57</f>
        <v>61618.600000000006</v>
      </c>
      <c r="N57" s="79">
        <f>+Cuncl!O57+MM!O57+BTO!O57+CORP!O57+'C+S'!O57+INFR!O57+'STR+DEV'!O57</f>
        <v>0</v>
      </c>
      <c r="O57" s="79">
        <f>+Cuncl!P57+MM!P57+BTO!P57+CORP!P57+'C+S'!P57+INFR!P57+'STR+DEV'!P57</f>
        <v>0</v>
      </c>
      <c r="P57" s="79">
        <f>+Cuncl!Q57+MM!Q57+BTO!Q57+CORP!Q57+'C+S'!Q57+INFR!Q57+'STR+DEV'!Q57</f>
        <v>0</v>
      </c>
      <c r="Q57" s="79">
        <f>+Cuncl!R57+MM!R57+BTO!R57+CORP!R57+'C+S'!R57+INFR!R57+'STR+DEV'!R57</f>
        <v>0</v>
      </c>
      <c r="R57" s="79">
        <f>+Cuncl!S57+MM!S57+BTO!S57+CORP!S57+'C+S'!S57+INFR!S57+'STR+DEV'!S57</f>
        <v>0</v>
      </c>
      <c r="S57" s="79">
        <f>+Cuncl!T57+MM!T57+BTO!T57+CORP!T57+'C+S'!T57+INFR!T57+'STR+DEV'!T57</f>
        <v>0</v>
      </c>
      <c r="T57" s="79">
        <f>+Cuncl!U57+MM!U57+BTO!U57+CORP!U57+'C+S'!U57+INFR!U57+'STR+DEV'!U57</f>
        <v>0</v>
      </c>
      <c r="U57" s="79">
        <f>+Cuncl!V57+MM!V57+BTO!V57+CORP!V57+'C+S'!V57+INFR!V57+'STR+DEV'!V57</f>
        <v>0</v>
      </c>
      <c r="W57" s="496" t="e">
        <f t="shared" si="4"/>
        <v>#DIV/0!</v>
      </c>
    </row>
    <row r="58" spans="1:23" x14ac:dyDescent="0.25">
      <c r="A58" s="61" t="s">
        <v>73</v>
      </c>
      <c r="B58" s="73">
        <f>+Cuncl!B58+MM!B58+BTO!B58+CORP!B58+'C+S'!B58+INFR!B58+'STR+DEV'!B58</f>
        <v>300000</v>
      </c>
      <c r="C58" s="89">
        <f>+Cuncl!C58+MM!C58+BTO!C58+CORP!C58+'C+S'!C58+INFR!C58+'STR+DEV'!C58</f>
        <v>0</v>
      </c>
      <c r="D58" s="79">
        <f>+Cuncl!D58+MM!D58+BTO!D58+CORP!D58+'C+S'!D58+INFR!D58+'STR+DEV'!D58</f>
        <v>175167</v>
      </c>
      <c r="E58" s="79">
        <f>+Cuncl!E58+MM!E58+BTO!E58+CORP!E58+'C+S'!E58+INFR!E58+'STR+DEV'!E58</f>
        <v>300000</v>
      </c>
      <c r="F58" s="79">
        <f>+Cuncl!F58+MM!F58+BTO!F58+CORP!F58+'C+S'!F58+INFR!F58+'STR+DEV'!F58</f>
        <v>0</v>
      </c>
      <c r="G58" s="79">
        <f>+Cuncl!G58+MM!G58+BTO!G58+CORP!G58+'C+S'!G58+INFR!G58+'STR+DEV'!G58</f>
        <v>40750</v>
      </c>
      <c r="H58" s="198">
        <f>+Cuncl!H58+MM!H58+BTO!H58+CORP!H58+'C+S'!H58+INFR!H58+'STR+DEV'!H58</f>
        <v>259250</v>
      </c>
      <c r="I58" s="79">
        <f>+Cuncl!I58+MM!I58+BTO!I58+CORP!I58+'C+S'!I58+INFR!I58+'STR+DEV'!I58</f>
        <v>0</v>
      </c>
      <c r="J58" s="198">
        <f>+Cuncl!J58+MM!J58+BTO!J58+CORP!J58+'C+S'!J58+INFR!J58+'STR+DEV'!J58</f>
        <v>259250</v>
      </c>
      <c r="K58" s="79">
        <f>+Cuncl!K58+MM!K58+BTO!K58+CORP!K58+'C+S'!K58+INFR!K58+'STR+DEV'!K58</f>
        <v>0</v>
      </c>
      <c r="L58" s="206">
        <f>+Cuncl!L58+MM!L58+BTO!L58+CORP!L58+'C+S'!L58+INFR!L58+'STR+DEV'!L58</f>
        <v>0</v>
      </c>
      <c r="M58" s="73">
        <f>+Cuncl!M58+MM!M58+BTO!M58+CORP!M58+'C+S'!M58+INFR!M58+'STR+DEV'!M58</f>
        <v>300000</v>
      </c>
      <c r="N58" s="79">
        <f>+Cuncl!O58+MM!O58+BTO!O58+CORP!O58+'C+S'!O58+INFR!O58+'STR+DEV'!O58</f>
        <v>200000</v>
      </c>
      <c r="O58" s="79">
        <f>+Cuncl!P58+MM!P58+BTO!P58+CORP!P58+'C+S'!P58+INFR!P58+'STR+DEV'!P58</f>
        <v>0</v>
      </c>
      <c r="P58" s="79">
        <f>+Cuncl!Q58+MM!Q58+BTO!Q58+CORP!Q58+'C+S'!Q58+INFR!Q58+'STR+DEV'!Q58</f>
        <v>-39720</v>
      </c>
      <c r="Q58" s="79">
        <f>+Cuncl!R58+MM!R58+BTO!R58+CORP!R58+'C+S'!R58+INFR!R58+'STR+DEV'!R58</f>
        <v>160280</v>
      </c>
      <c r="R58" s="79">
        <f>+Cuncl!S58+MM!S58+BTO!S58+CORP!S58+'C+S'!S58+INFR!S58+'STR+DEV'!S58</f>
        <v>0</v>
      </c>
      <c r="S58" s="79">
        <f>+Cuncl!T58+MM!T58+BTO!T58+CORP!T58+'C+S'!T58+INFR!T58+'STR+DEV'!T58</f>
        <v>200000</v>
      </c>
      <c r="T58" s="79">
        <f>+Cuncl!U58+MM!U58+BTO!U58+CORP!U58+'C+S'!U58+INFR!U58+'STR+DEV'!U58</f>
        <v>211800</v>
      </c>
      <c r="U58" s="79">
        <f>+Cuncl!V58+MM!V58+BTO!V58+CORP!V58+'C+S'!V58+INFR!V58+'STR+DEV'!V58</f>
        <v>223872.59999999998</v>
      </c>
      <c r="W58" s="496">
        <f t="shared" si="4"/>
        <v>0.1986</v>
      </c>
    </row>
    <row r="59" spans="1:23" x14ac:dyDescent="0.25">
      <c r="A59" s="80" t="s">
        <v>91</v>
      </c>
      <c r="B59" s="73">
        <f>+Cuncl!B59+MM!B59+BTO!B59+CORP!B59+'C+S'!B59+INFR!B59+'STR+DEV'!B59</f>
        <v>78133.02</v>
      </c>
      <c r="C59" s="89">
        <f>+Cuncl!C59+MM!C59+BTO!C59+CORP!C59+'C+S'!C59+INFR!C59+'STR+DEV'!C59</f>
        <v>0</v>
      </c>
      <c r="D59" s="79">
        <f>+Cuncl!D59+MM!D59+BTO!D59+CORP!D59+'C+S'!D59+INFR!D59+'STR+DEV'!D59</f>
        <v>0</v>
      </c>
      <c r="E59" s="79">
        <f>+Cuncl!E59+MM!E59+BTO!E59+CORP!E59+'C+S'!E59+INFR!E59+'STR+DEV'!E59</f>
        <v>78133.02</v>
      </c>
      <c r="F59" s="79">
        <f>+Cuncl!F59+MM!F59+BTO!F59+CORP!F59+'C+S'!F59+INFR!F59+'STR+DEV'!F59</f>
        <v>0</v>
      </c>
      <c r="G59" s="79">
        <f>+Cuncl!G59+MM!G59+BTO!G59+CORP!G59+'C+S'!G59+INFR!G59+'STR+DEV'!G59</f>
        <v>0</v>
      </c>
      <c r="H59" s="198">
        <f>+Cuncl!H59+MM!H59+BTO!H59+CORP!H59+'C+S'!H59+INFR!H59+'STR+DEV'!H59</f>
        <v>78133.02</v>
      </c>
      <c r="I59" s="79">
        <f>+Cuncl!I59+MM!I59+BTO!I59+CORP!I59+'C+S'!I59+INFR!I59+'STR+DEV'!I59</f>
        <v>15000</v>
      </c>
      <c r="J59" s="198">
        <f>+Cuncl!J59+MM!J59+BTO!J59+CORP!J59+'C+S'!J59+INFR!J59+'STR+DEV'!J59</f>
        <v>93133.02</v>
      </c>
      <c r="K59" s="78">
        <f>+Cuncl!K59+MM!K59+BTO!K59+CORP!K59+'C+S'!K59+INFR!K59+'STR+DEV'!K59</f>
        <v>82274.070000000007</v>
      </c>
      <c r="L59" s="263">
        <f>+Cuncl!L59+MM!L59+BTO!L59+CORP!L59+'C+S'!L59+INFR!L59+'STR+DEV'!L59</f>
        <v>86305.5</v>
      </c>
      <c r="M59" s="73">
        <f>+Cuncl!M59+MM!M59+BTO!M59+CORP!M59+'C+S'!M59+INFR!M59+'STR+DEV'!M59</f>
        <v>93133.02</v>
      </c>
      <c r="N59" s="79">
        <f>+Cuncl!O59+MM!O59+BTO!O59+CORP!O59+'C+S'!O59+INFR!O59+'STR+DEV'!O59</f>
        <v>81492</v>
      </c>
      <c r="O59" s="79">
        <f>+Cuncl!P59+MM!P59+BTO!P59+CORP!P59+'C+S'!P59+INFR!P59+'STR+DEV'!P59</f>
        <v>0</v>
      </c>
      <c r="P59" s="79">
        <f>+Cuncl!Q59+MM!Q59+BTO!Q59+CORP!Q59+'C+S'!Q59+INFR!Q59+'STR+DEV'!Q59</f>
        <v>-69906</v>
      </c>
      <c r="Q59" s="79">
        <f>+Cuncl!R59+MM!R59+BTO!R59+CORP!R59+'C+S'!R59+INFR!R59+'STR+DEV'!R59</f>
        <v>11586</v>
      </c>
      <c r="R59" s="79">
        <f>+Cuncl!S59+MM!S59+BTO!S59+CORP!S59+'C+S'!S59+INFR!S59+'STR+DEV'!S59</f>
        <v>0</v>
      </c>
      <c r="S59" s="79">
        <f>+Cuncl!T59+MM!T59+BTO!T59+CORP!T59+'C+S'!T59+INFR!T59+'STR+DEV'!T59</f>
        <v>81492</v>
      </c>
      <c r="T59" s="79">
        <f>+Cuncl!U59+MM!U59+BTO!U59+CORP!U59+'C+S'!U59+INFR!U59+'STR+DEV'!U59</f>
        <v>86300.027999999991</v>
      </c>
      <c r="U59" s="79">
        <f>+Cuncl!V59+MM!V59+BTO!V59+CORP!V59+'C+S'!V59+INFR!V59+'STR+DEV'!V59</f>
        <v>91219.129595999984</v>
      </c>
      <c r="W59" s="496">
        <f t="shared" si="4"/>
        <v>0.85782653512001183</v>
      </c>
    </row>
    <row r="60" spans="1:23" hidden="1" x14ac:dyDescent="0.25">
      <c r="A60" s="80" t="s">
        <v>21</v>
      </c>
      <c r="B60" s="73">
        <f>+Cuncl!B60+MM!B60+BTO!B60+CORP!B60+'C+S'!B60+INFR!B60+'STR+DEV'!B60</f>
        <v>173237.7</v>
      </c>
      <c r="C60" s="89">
        <f>+Cuncl!C60+MM!C60+BTO!C60+CORP!C60+'C+S'!C60+INFR!C60+'STR+DEV'!C60</f>
        <v>0</v>
      </c>
      <c r="D60" s="79">
        <f>+Cuncl!D60+MM!D60+BTO!D60+CORP!D60+'C+S'!D60+INFR!D60+'STR+DEV'!D60</f>
        <v>0</v>
      </c>
      <c r="E60" s="79">
        <f>+Cuncl!E60+MM!E60+BTO!E60+CORP!E60+'C+S'!E60+INFR!E60+'STR+DEV'!E60</f>
        <v>50000</v>
      </c>
      <c r="F60" s="79">
        <f>+Cuncl!F60+MM!F60+BTO!F60+CORP!F60+'C+S'!F60+INFR!F60+'STR+DEV'!F60</f>
        <v>0</v>
      </c>
      <c r="G60" s="79">
        <f>+Cuncl!G60+MM!G60+BTO!G60+CORP!G60+'C+S'!G60+INFR!G60+'STR+DEV'!G60</f>
        <v>0</v>
      </c>
      <c r="H60" s="198">
        <f>+Cuncl!H60+MM!H60+BTO!H60+CORP!H60+'C+S'!H60+INFR!H60+'STR+DEV'!H60</f>
        <v>50000</v>
      </c>
      <c r="I60" s="79">
        <f>+Cuncl!I60+MM!I60+BTO!I60+CORP!I60+'C+S'!I60+INFR!I60+'STR+DEV'!I60</f>
        <v>0</v>
      </c>
      <c r="J60" s="198">
        <f>+Cuncl!J60+MM!J60+BTO!J60+CORP!J60+'C+S'!J60+INFR!J60+'STR+DEV'!J60</f>
        <v>50000</v>
      </c>
      <c r="K60" s="78">
        <f>+Cuncl!K60+MM!K60+BTO!K60+CORP!K60+'C+S'!K60+INFR!K60+'STR+DEV'!K60</f>
        <v>182418.77</v>
      </c>
      <c r="L60" s="263">
        <f>+Cuncl!L60+MM!L60+BTO!L60+CORP!L60+'C+S'!L60+INFR!L60+'STR+DEV'!L60</f>
        <v>191357.29</v>
      </c>
      <c r="M60" s="73">
        <f>+Cuncl!M60+MM!M60+BTO!M60+CORP!M60+'C+S'!M60+INFR!M60+'STR+DEV'!M60</f>
        <v>50000</v>
      </c>
      <c r="N60" s="79">
        <f>+Cuncl!O60+MM!O60+BTO!O60+CORP!O60+'C+S'!O60+INFR!O60+'STR+DEV'!O60</f>
        <v>0</v>
      </c>
      <c r="O60" s="79">
        <f>+Cuncl!P60+MM!P60+BTO!P60+CORP!P60+'C+S'!P60+INFR!P60+'STR+DEV'!P60</f>
        <v>0</v>
      </c>
      <c r="P60" s="79">
        <f>+Cuncl!Q60+MM!Q60+BTO!Q60+CORP!Q60+'C+S'!Q60+INFR!Q60+'STR+DEV'!Q60</f>
        <v>0</v>
      </c>
      <c r="Q60" s="79">
        <f>+Cuncl!R60+MM!R60+BTO!R60+CORP!R60+'C+S'!R60+INFR!R60+'STR+DEV'!R60</f>
        <v>0</v>
      </c>
      <c r="R60" s="79">
        <f>+Cuncl!S60+MM!S60+BTO!S60+CORP!S60+'C+S'!S60+INFR!S60+'STR+DEV'!S60</f>
        <v>0</v>
      </c>
      <c r="S60" s="79">
        <f>+Cuncl!T60+MM!T60+BTO!T60+CORP!T60+'C+S'!T60+INFR!T60+'STR+DEV'!T60</f>
        <v>0</v>
      </c>
      <c r="T60" s="79">
        <f>+Cuncl!U60+MM!U60+BTO!U60+CORP!U60+'C+S'!U60+INFR!U60+'STR+DEV'!U60</f>
        <v>0</v>
      </c>
      <c r="U60" s="79">
        <f>+Cuncl!V60+MM!V60+BTO!V60+CORP!V60+'C+S'!V60+INFR!V60+'STR+DEV'!V60</f>
        <v>0</v>
      </c>
      <c r="W60" s="496" t="e">
        <f t="shared" si="4"/>
        <v>#DIV/0!</v>
      </c>
    </row>
    <row r="61" spans="1:23" hidden="1" x14ac:dyDescent="0.25">
      <c r="A61" s="80" t="s">
        <v>21</v>
      </c>
      <c r="B61" s="73">
        <f>+Cuncl!B61+MM!B61+BTO!B61+CORP!B61+'C+S'!B61+INFR!B61+'STR+DEV'!B61</f>
        <v>0</v>
      </c>
      <c r="C61" s="89">
        <f>+Cuncl!C61+MM!C61+BTO!C61+CORP!C61+'C+S'!C61+INFR!C61+'STR+DEV'!C61</f>
        <v>0</v>
      </c>
      <c r="D61" s="79">
        <f>+Cuncl!D61+MM!D61+BTO!D61+CORP!D61+'C+S'!D61+INFR!D61+'STR+DEV'!D61</f>
        <v>0</v>
      </c>
      <c r="E61" s="79">
        <f>+Cuncl!E61+MM!E61+BTO!E61+CORP!E61+'C+S'!E61+INFR!E61+'STR+DEV'!E61</f>
        <v>0</v>
      </c>
      <c r="F61" s="79">
        <f>+Cuncl!F61+MM!F61+BTO!F61+CORP!F61+'C+S'!F61+INFR!F61+'STR+DEV'!F61</f>
        <v>0</v>
      </c>
      <c r="G61" s="79">
        <f>+Cuncl!G61+MM!G61+BTO!G61+CORP!G61+'C+S'!G61+INFR!G61+'STR+DEV'!G61</f>
        <v>0</v>
      </c>
      <c r="H61" s="198">
        <f>+Cuncl!H61+MM!H61+BTO!H61+CORP!H61+'C+S'!H61+INFR!H61+'STR+DEV'!H61</f>
        <v>0</v>
      </c>
      <c r="I61" s="79">
        <f>+Cuncl!I61+MM!I61+BTO!I61+CORP!I61+'C+S'!I61+INFR!I61+'STR+DEV'!I61</f>
        <v>0</v>
      </c>
      <c r="J61" s="198">
        <f>+Cuncl!J61+MM!J61+BTO!J61+CORP!J61+'C+S'!J61+INFR!J61+'STR+DEV'!J61</f>
        <v>0</v>
      </c>
      <c r="K61" s="79">
        <f>+Cuncl!K61+MM!K61+BTO!K61+CORP!K61+'C+S'!K61+INFR!K61+'STR+DEV'!K61</f>
        <v>0</v>
      </c>
      <c r="L61" s="206">
        <f>+Cuncl!L61+MM!L61+BTO!L61+CORP!L61+'C+S'!L61+INFR!L61+'STR+DEV'!L61</f>
        <v>0</v>
      </c>
      <c r="M61" s="73">
        <f>+Cuncl!M61+MM!M61+BTO!M61+CORP!M61+'C+S'!M61+INFR!M61+'STR+DEV'!M61</f>
        <v>0</v>
      </c>
      <c r="N61" s="79">
        <f>+Cuncl!O61+MM!O61+BTO!O61+CORP!O61+'C+S'!O61+INFR!O61+'STR+DEV'!O61</f>
        <v>0</v>
      </c>
      <c r="O61" s="79">
        <f>+Cuncl!P61+MM!P61+BTO!P61+CORP!P61+'C+S'!P61+INFR!P61+'STR+DEV'!P61</f>
        <v>0</v>
      </c>
      <c r="P61" s="79">
        <f>+Cuncl!Q61+MM!Q61+BTO!Q61+CORP!Q61+'C+S'!Q61+INFR!Q61+'STR+DEV'!Q61</f>
        <v>0</v>
      </c>
      <c r="Q61" s="79">
        <f>+Cuncl!R61+MM!R61+BTO!R61+CORP!R61+'C+S'!R61+INFR!R61+'STR+DEV'!R61</f>
        <v>0</v>
      </c>
      <c r="R61" s="79">
        <f>+Cuncl!S61+MM!S61+BTO!S61+CORP!S61+'C+S'!S61+INFR!S61+'STR+DEV'!S61</f>
        <v>0</v>
      </c>
      <c r="S61" s="79">
        <f>+Cuncl!T61+MM!T61+BTO!T61+CORP!T61+'C+S'!T61+INFR!T61+'STR+DEV'!T61</f>
        <v>0</v>
      </c>
      <c r="T61" s="79">
        <f>+Cuncl!U61+MM!U61+BTO!U61+CORP!U61+'C+S'!U61+INFR!U61+'STR+DEV'!U61</f>
        <v>0</v>
      </c>
      <c r="U61" s="79">
        <f>+Cuncl!V61+MM!V61+BTO!V61+CORP!V61+'C+S'!V61+INFR!V61+'STR+DEV'!V61</f>
        <v>0</v>
      </c>
      <c r="W61" s="496" t="e">
        <f t="shared" si="4"/>
        <v>#DIV/0!</v>
      </c>
    </row>
    <row r="62" spans="1:23" x14ac:dyDescent="0.25">
      <c r="A62" s="80" t="s">
        <v>4</v>
      </c>
      <c r="B62" s="73">
        <f>+Cuncl!B62+MM!B62+BTO!B62+CORP!B62+'C+S'!B62+INFR!B62+'STR+DEV'!B62</f>
        <v>423600</v>
      </c>
      <c r="C62" s="89">
        <f>+Cuncl!C62+MM!C62+BTO!C62+CORP!C62+'C+S'!C62+INFR!C62+'STR+DEV'!C62</f>
        <v>0</v>
      </c>
      <c r="D62" s="79">
        <f>+Cuncl!D62+MM!D62+BTO!D62+CORP!D62+'C+S'!D62+INFR!D62+'STR+DEV'!D62</f>
        <v>251300.93</v>
      </c>
      <c r="E62" s="79">
        <f>+Cuncl!E62+MM!E62+BTO!E62+CORP!E62+'C+S'!E62+INFR!E62+'STR+DEV'!E62</f>
        <v>423600</v>
      </c>
      <c r="F62" s="79">
        <f>+Cuncl!F62+MM!F62+BTO!F62+CORP!F62+'C+S'!F62+INFR!F62+'STR+DEV'!F62</f>
        <v>0</v>
      </c>
      <c r="G62" s="79">
        <f>+Cuncl!G62+MM!G62+BTO!G62+CORP!G62+'C+S'!G62+INFR!G62+'STR+DEV'!G62</f>
        <v>109199.38</v>
      </c>
      <c r="H62" s="198">
        <f>+Cuncl!H62+MM!H62+BTO!H62+CORP!H62+'C+S'!H62+INFR!H62+'STR+DEV'!H62</f>
        <v>314400.62</v>
      </c>
      <c r="I62" s="79">
        <f>+Cuncl!I62+MM!I62+BTO!I62+CORP!I62+'C+S'!I62+INFR!I62+'STR+DEV'!I62</f>
        <v>0</v>
      </c>
      <c r="J62" s="198">
        <f>+Cuncl!J62+MM!J62+BTO!J62+CORP!J62+'C+S'!J62+INFR!J62+'STR+DEV'!J62</f>
        <v>314400.62</v>
      </c>
      <c r="K62" s="79">
        <f>+Cuncl!K62+MM!K62+BTO!K62+CORP!K62+'C+S'!K62+INFR!K62+'STR+DEV'!K62</f>
        <v>446474.4</v>
      </c>
      <c r="L62" s="206">
        <f>+Cuncl!L62+MM!L62+BTO!L62+CORP!L62+'C+S'!L62+INFR!L62+'STR+DEV'!L62</f>
        <v>470584.01760000002</v>
      </c>
      <c r="M62" s="73">
        <f>+Cuncl!M62+MM!M62+BTO!M62+CORP!M62+'C+S'!M62+INFR!M62+'STR+DEV'!M62</f>
        <v>423600</v>
      </c>
      <c r="N62" s="79">
        <f>+Cuncl!O62+MM!O62+BTO!O62+CORP!O62+'C+S'!O62+INFR!O62+'STR+DEV'!O62</f>
        <v>441814.8</v>
      </c>
      <c r="O62" s="79">
        <f>+Cuncl!P62+MM!P62+BTO!P62+CORP!P62+'C+S'!P62+INFR!P62+'STR+DEV'!P62</f>
        <v>0</v>
      </c>
      <c r="P62" s="79">
        <f>+Cuncl!Q62+MM!Q62+BTO!Q62+CORP!Q62+'C+S'!Q62+INFR!Q62+'STR+DEV'!Q62</f>
        <v>-80247</v>
      </c>
      <c r="Q62" s="79">
        <f>+Cuncl!R62+MM!R62+BTO!R62+CORP!R62+'C+S'!R62+INFR!R62+'STR+DEV'!R62</f>
        <v>361567.8</v>
      </c>
      <c r="R62" s="79">
        <f>+Cuncl!S62+MM!S62+BTO!S62+CORP!S62+'C+S'!S62+INFR!S62+'STR+DEV'!S62</f>
        <v>0</v>
      </c>
      <c r="S62" s="79">
        <f>+Cuncl!T62+MM!T62+BTO!T62+CORP!T62+'C+S'!T62+INFR!T62+'STR+DEV'!T62</f>
        <v>441814.8</v>
      </c>
      <c r="T62" s="79">
        <f>+Cuncl!U62+MM!U62+BTO!U62+CORP!U62+'C+S'!U62+INFR!U62+'STR+DEV'!U62</f>
        <v>467881.87319999997</v>
      </c>
      <c r="U62" s="79">
        <f>+Cuncl!V62+MM!V62+BTO!V62+CORP!V62+'C+S'!V62+INFR!V62+'STR+DEV'!V62</f>
        <v>494551.13997239992</v>
      </c>
      <c r="W62" s="496">
        <f t="shared" si="4"/>
        <v>0.18163040260308166</v>
      </c>
    </row>
    <row r="63" spans="1:23" hidden="1" x14ac:dyDescent="0.25">
      <c r="A63" s="80" t="s">
        <v>31</v>
      </c>
      <c r="B63" s="73">
        <f>+Cuncl!B63+MM!B63+BTO!B63+CORP!B63+'C+S'!B63+INFR!B63+'STR+DEV'!B63</f>
        <v>0</v>
      </c>
      <c r="C63" s="89">
        <f>+Cuncl!C63+MM!C63+BTO!C63+CORP!C63+'C+S'!C63+INFR!C63+'STR+DEV'!C63</f>
        <v>0</v>
      </c>
      <c r="D63" s="79">
        <f>+Cuncl!D63+MM!D63+BTO!D63+CORP!D63+'C+S'!D63+INFR!D63+'STR+DEV'!D63</f>
        <v>0</v>
      </c>
      <c r="E63" s="79">
        <f>+Cuncl!E63+MM!E63+BTO!E63+CORP!E63+'C+S'!E63+INFR!E63+'STR+DEV'!E63</f>
        <v>0</v>
      </c>
      <c r="F63" s="79">
        <f>+Cuncl!F63+MM!F63+BTO!F63+CORP!F63+'C+S'!F63+INFR!F63+'STR+DEV'!F63</f>
        <v>0</v>
      </c>
      <c r="G63" s="79">
        <f>+Cuncl!G63+MM!G63+BTO!G63+CORP!G63+'C+S'!G63+INFR!G63+'STR+DEV'!G63</f>
        <v>0</v>
      </c>
      <c r="H63" s="198">
        <f>+Cuncl!H63+MM!H63+BTO!H63+CORP!H63+'C+S'!H63+INFR!H63+'STR+DEV'!H63</f>
        <v>0</v>
      </c>
      <c r="I63" s="79">
        <f>+Cuncl!I63+MM!I63+BTO!I63+CORP!I63+'C+S'!I63+INFR!I63+'STR+DEV'!I63</f>
        <v>0</v>
      </c>
      <c r="J63" s="198">
        <f>+Cuncl!J63+MM!J63+BTO!J63+CORP!J63+'C+S'!J63+INFR!J63+'STR+DEV'!J63</f>
        <v>0</v>
      </c>
      <c r="K63" s="79">
        <f>+Cuncl!K63+MM!K63+BTO!K63+CORP!K63+'C+S'!K63+INFR!K63+'STR+DEV'!K63</f>
        <v>0</v>
      </c>
      <c r="L63" s="206">
        <f>+Cuncl!L63+MM!L63+BTO!L63+CORP!L63+'C+S'!L63+INFR!L63+'STR+DEV'!L63</f>
        <v>0</v>
      </c>
      <c r="M63" s="73">
        <f>+Cuncl!M63+MM!M63+BTO!M63+CORP!M63+'C+S'!M63+INFR!M63+'STR+DEV'!M63</f>
        <v>0</v>
      </c>
      <c r="N63" s="79">
        <f>+Cuncl!O63+MM!O63+BTO!O63+CORP!O63+'C+S'!O63+INFR!O63+'STR+DEV'!O63</f>
        <v>0</v>
      </c>
      <c r="O63" s="79">
        <f>+Cuncl!P63+MM!P63+BTO!P63+CORP!P63+'C+S'!P63+INFR!P63+'STR+DEV'!P63</f>
        <v>0</v>
      </c>
      <c r="P63" s="79">
        <f>+Cuncl!Q63+MM!Q63+BTO!Q63+CORP!Q63+'C+S'!Q63+INFR!Q63+'STR+DEV'!Q63</f>
        <v>0</v>
      </c>
      <c r="Q63" s="79">
        <f>+Cuncl!R63+MM!R63+BTO!R63+CORP!R63+'C+S'!R63+INFR!R63+'STR+DEV'!R63</f>
        <v>0</v>
      </c>
      <c r="R63" s="79">
        <f>+Cuncl!S63+MM!S63+BTO!S63+CORP!S63+'C+S'!S63+INFR!S63+'STR+DEV'!S63</f>
        <v>0</v>
      </c>
      <c r="S63" s="79">
        <f>+Cuncl!T63+MM!T63+BTO!T63+CORP!T63+'C+S'!T63+INFR!T63+'STR+DEV'!T63</f>
        <v>0</v>
      </c>
      <c r="T63" s="79">
        <f>+Cuncl!U63+MM!U63+BTO!U63+CORP!U63+'C+S'!U63+INFR!U63+'STR+DEV'!U63</f>
        <v>0</v>
      </c>
      <c r="U63" s="79">
        <f>+Cuncl!V63+MM!V63+BTO!V63+CORP!V63+'C+S'!V63+INFR!V63+'STR+DEV'!V63</f>
        <v>0</v>
      </c>
      <c r="W63" s="496" t="e">
        <f t="shared" si="4"/>
        <v>#DIV/0!</v>
      </c>
    </row>
    <row r="64" spans="1:23" hidden="1" x14ac:dyDescent="0.25">
      <c r="A64" s="80" t="s">
        <v>82</v>
      </c>
      <c r="B64" s="73">
        <f>+Cuncl!B64+MM!B64+BTO!B64+CORP!B64+'C+S'!B64+INFR!B64+'STR+DEV'!B64</f>
        <v>2863718</v>
      </c>
      <c r="C64" s="89">
        <f>+Cuncl!C64+MM!C64+BTO!C64+CORP!C64+'C+S'!C64+INFR!C64+'STR+DEV'!C64</f>
        <v>0</v>
      </c>
      <c r="D64" s="79">
        <f>+Cuncl!D64+MM!D64+BTO!D64+CORP!D64+'C+S'!D64+INFR!D64+'STR+DEV'!D64</f>
        <v>1790379.27</v>
      </c>
      <c r="E64" s="79">
        <f>+Cuncl!E64+MM!E64+BTO!E64+CORP!E64+'C+S'!E64+INFR!E64+'STR+DEV'!E64</f>
        <v>2863718</v>
      </c>
      <c r="F64" s="79">
        <f>+Cuncl!F64+MM!F64+BTO!F64+CORP!F64+'C+S'!F64+INFR!F64+'STR+DEV'!F64</f>
        <v>0</v>
      </c>
      <c r="G64" s="79">
        <f>+Cuncl!G64+MM!G64+BTO!G64+CORP!G64+'C+S'!G64+INFR!G64+'STR+DEV'!G64</f>
        <v>868802</v>
      </c>
      <c r="H64" s="198">
        <f>+Cuncl!H64+MM!H64+BTO!H64+CORP!H64+'C+S'!H64+INFR!H64+'STR+DEV'!H64</f>
        <v>1994916</v>
      </c>
      <c r="I64" s="79">
        <f>+Cuncl!I64+MM!I64+BTO!I64+CORP!I64+'C+S'!I64+INFR!I64+'STR+DEV'!I64</f>
        <v>-200000</v>
      </c>
      <c r="J64" s="198">
        <f>+Cuncl!J64+MM!J64+BTO!J64+CORP!J64+'C+S'!J64+INFR!J64+'STR+DEV'!J64</f>
        <v>1794916</v>
      </c>
      <c r="K64" s="79">
        <f>+Cuncl!K64+MM!K64+BTO!K64+CORP!K64+'C+S'!K64+INFR!K64+'STR+DEV'!K64</f>
        <v>3015495.05</v>
      </c>
      <c r="L64" s="206">
        <f>+Cuncl!L64+MM!L64+BTO!L64+CORP!L64+'C+S'!L64+INFR!L64+'STR+DEV'!L64</f>
        <v>3163254.31</v>
      </c>
      <c r="M64" s="73">
        <f>+Cuncl!M64+MM!M64+BTO!M64+CORP!M64+'C+S'!M64+INFR!M64+'STR+DEV'!M64</f>
        <v>2663718</v>
      </c>
      <c r="N64" s="79">
        <f>+Cuncl!O64+MM!O64+BTO!O64+CORP!O64+'C+S'!O64+INFR!O64+'STR+DEV'!O64</f>
        <v>0</v>
      </c>
      <c r="O64" s="79">
        <f>+Cuncl!P64+MM!P64+BTO!P64+CORP!P64+'C+S'!P64+INFR!P64+'STR+DEV'!P64</f>
        <v>0</v>
      </c>
      <c r="P64" s="79">
        <f>+Cuncl!Q64+MM!Q64+BTO!Q64+CORP!Q64+'C+S'!Q64+INFR!Q64+'STR+DEV'!Q64</f>
        <v>0</v>
      </c>
      <c r="Q64" s="79">
        <f>+Cuncl!R64+MM!R64+BTO!R64+CORP!R64+'C+S'!R64+INFR!R64+'STR+DEV'!R64</f>
        <v>0</v>
      </c>
      <c r="R64" s="79">
        <f>+Cuncl!S64+MM!S64+BTO!S64+CORP!S64+'C+S'!S64+INFR!S64+'STR+DEV'!S64</f>
        <v>0</v>
      </c>
      <c r="S64" s="79">
        <f>+Cuncl!T64+MM!T64+BTO!T64+CORP!T64+'C+S'!T64+INFR!T64+'STR+DEV'!T64</f>
        <v>0</v>
      </c>
      <c r="T64" s="79">
        <f>+Cuncl!U64+MM!U64+BTO!U64+CORP!U64+'C+S'!U64+INFR!U64+'STR+DEV'!U64</f>
        <v>0</v>
      </c>
      <c r="U64" s="79">
        <f>+Cuncl!V64+MM!V64+BTO!V64+CORP!V64+'C+S'!V64+INFR!V64+'STR+DEV'!V64</f>
        <v>0</v>
      </c>
      <c r="W64" s="496" t="e">
        <f t="shared" si="4"/>
        <v>#DIV/0!</v>
      </c>
    </row>
    <row r="65" spans="1:23" x14ac:dyDescent="0.25">
      <c r="A65" s="80" t="s">
        <v>30</v>
      </c>
      <c r="B65" s="73">
        <f>+Cuncl!B65+MM!B65+BTO!B65+CORP!B65+'C+S'!B65+INFR!B65+'STR+DEV'!B65</f>
        <v>2201400</v>
      </c>
      <c r="C65" s="89">
        <f>+Cuncl!C65+MM!C65+BTO!C65+CORP!C65+'C+S'!C65+INFR!C65+'STR+DEV'!C65</f>
        <v>0</v>
      </c>
      <c r="D65" s="79">
        <f>+Cuncl!D65+MM!D65+BTO!D65+CORP!D65+'C+S'!D65+INFR!D65+'STR+DEV'!D65</f>
        <v>265815.40999999997</v>
      </c>
      <c r="E65" s="79">
        <f>+Cuncl!E65+MM!E65+BTO!E65+CORP!E65+'C+S'!E65+INFR!E65+'STR+DEV'!E65</f>
        <v>2201400</v>
      </c>
      <c r="F65" s="79">
        <f>+Cuncl!F65+MM!F65+BTO!F65+CORP!F65+'C+S'!F65+INFR!F65+'STR+DEV'!F65</f>
        <v>0</v>
      </c>
      <c r="G65" s="79">
        <f>+Cuncl!G65+MM!G65+BTO!G65+CORP!G65+'C+S'!G65+INFR!G65+'STR+DEV'!G65</f>
        <v>230102.59</v>
      </c>
      <c r="H65" s="198">
        <f>+Cuncl!H65+MM!H65+BTO!H65+CORP!H65+'C+S'!H65+INFR!H65+'STR+DEV'!H65</f>
        <v>1971297.41</v>
      </c>
      <c r="I65" s="79">
        <f>+Cuncl!I65+MM!I65+BTO!I65+CORP!I65+'C+S'!I65+INFR!I65+'STR+DEV'!I65</f>
        <v>0</v>
      </c>
      <c r="J65" s="198">
        <f>+Cuncl!J65+MM!J65+BTO!J65+CORP!J65+'C+S'!J65+INFR!J65+'STR+DEV'!J65</f>
        <v>1971297.41</v>
      </c>
      <c r="K65" s="78">
        <f>+Cuncl!K65+MM!K65+BTO!K65+CORP!K65+'C+S'!K65+INFR!K65+'STR+DEV'!K65</f>
        <v>2318074.2000000002</v>
      </c>
      <c r="L65" s="263">
        <f>+Cuncl!L65+MM!L65+BTO!L65+CORP!L65+'C+S'!L65+INFR!L65+'STR+DEV'!L65</f>
        <v>2431659.84</v>
      </c>
      <c r="M65" s="73">
        <f>+Cuncl!M65+MM!M65+BTO!M65+CORP!M65+'C+S'!M65+INFR!M65+'STR+DEV'!M65</f>
        <v>2201400</v>
      </c>
      <c r="N65" s="79">
        <f>+Cuncl!O65+MM!O65+BTO!O65+CORP!O65+'C+S'!O65+INFR!O65+'STR+DEV'!O65</f>
        <v>2296060</v>
      </c>
      <c r="O65" s="79">
        <f>+Cuncl!P65+MM!P65+BTO!P65+CORP!P65+'C+S'!P65+INFR!P65+'STR+DEV'!P65</f>
        <v>-300000</v>
      </c>
      <c r="P65" s="79">
        <f>+Cuncl!Q65+MM!Q65+BTO!Q65+CORP!Q65+'C+S'!Q65+INFR!Q65+'STR+DEV'!Q65</f>
        <v>-320521</v>
      </c>
      <c r="Q65" s="79">
        <f>+Cuncl!R65+MM!R65+BTO!R65+CORP!R65+'C+S'!R65+INFR!R65+'STR+DEV'!R65</f>
        <v>1675539</v>
      </c>
      <c r="R65" s="79">
        <f>+Cuncl!S65+MM!S65+BTO!S65+CORP!S65+'C+S'!S65+INFR!S65+'STR+DEV'!S65</f>
        <v>0</v>
      </c>
      <c r="S65" s="79">
        <f>+Cuncl!T65+MM!T65+BTO!T65+CORP!T65+'C+S'!T65+INFR!T65+'STR+DEV'!T65</f>
        <v>1996060</v>
      </c>
      <c r="T65" s="79">
        <f>+Cuncl!U65+MM!U65+BTO!U65+CORP!U65+'C+S'!U65+INFR!U65+'STR+DEV'!U65</f>
        <v>2431527.54</v>
      </c>
      <c r="U65" s="79">
        <f>+Cuncl!V65+MM!V65+BTO!V65+CORP!V65+'C+S'!V65+INFR!V65+'STR+DEV'!V65</f>
        <v>2570124.6097800001</v>
      </c>
      <c r="W65" s="496">
        <f t="shared" si="4"/>
        <v>0.16057683636764425</v>
      </c>
    </row>
    <row r="66" spans="1:23" s="77" customFormat="1" x14ac:dyDescent="0.25">
      <c r="A66" s="80" t="s">
        <v>726</v>
      </c>
      <c r="B66" s="73">
        <f>+Cuncl!B66+MM!B66+BTO!B66+CORP!B66+'C+S'!B66+INFR!B66+'STR+DEV'!B66</f>
        <v>1359000</v>
      </c>
      <c r="C66" s="89">
        <f>+Cuncl!C66+MM!C66+BTO!C66+CORP!C66+'C+S'!C66+INFR!C66+'STR+DEV'!C66</f>
        <v>0</v>
      </c>
      <c r="D66" s="79">
        <f>+Cuncl!D66+MM!D66+BTO!D66+CORP!D66+'C+S'!D66+INFR!D66+'STR+DEV'!D66</f>
        <v>74000</v>
      </c>
      <c r="E66" s="79">
        <f>+Cuncl!E66+MM!E66+BTO!E66+CORP!E66+'C+S'!E66+INFR!E66+'STR+DEV'!E66</f>
        <v>1359000</v>
      </c>
      <c r="F66" s="79">
        <f>+Cuncl!F66+MM!F66+BTO!F66+CORP!F66+'C+S'!F66+INFR!F66+'STR+DEV'!F66</f>
        <v>0</v>
      </c>
      <c r="G66" s="79">
        <f>+Cuncl!G66+MM!G66+BTO!G66+CORP!G66+'C+S'!G66+INFR!G66+'STR+DEV'!G66</f>
        <v>49000</v>
      </c>
      <c r="H66" s="198">
        <f>+Cuncl!H66+MM!H66+BTO!H66+CORP!H66+'C+S'!H66+INFR!H66+'STR+DEV'!H66</f>
        <v>1310000</v>
      </c>
      <c r="I66" s="79">
        <f>+Cuncl!I66+MM!I66+BTO!I66+CORP!I66+'C+S'!I66+INFR!I66+'STR+DEV'!I66</f>
        <v>-900000</v>
      </c>
      <c r="J66" s="198">
        <f>+Cuncl!J66+MM!J66+BTO!J66+CORP!J66+'C+S'!J66+INFR!J66+'STR+DEV'!J66</f>
        <v>410000</v>
      </c>
      <c r="K66" s="79">
        <f>+Cuncl!K66+MM!K66+BTO!K66+CORP!K66+'C+S'!K66+INFR!K66+'STR+DEV'!K66</f>
        <v>1000000</v>
      </c>
      <c r="L66" s="206">
        <f>+Cuncl!L66+MM!L66+BTO!L66+CORP!L66+'C+S'!L66+INFR!L66+'STR+DEV'!L66</f>
        <v>1000000</v>
      </c>
      <c r="M66" s="73">
        <f>+Cuncl!M66+MM!M66+BTO!M66+CORP!M66+'C+S'!M66+INFR!M66+'STR+DEV'!M66</f>
        <v>459000</v>
      </c>
      <c r="N66" s="79">
        <f>+Cuncl!O66+MM!O66+BTO!O66+CORP!O66+'C+S'!O66+INFR!O66+'STR+DEV'!O66</f>
        <v>250000</v>
      </c>
      <c r="O66" s="79">
        <f>+Cuncl!P66+MM!P66+BTO!P66+CORP!P66+'C+S'!P66+INFR!P66+'STR+DEV'!P66</f>
        <v>0</v>
      </c>
      <c r="P66" s="79">
        <f>+Cuncl!Q66+MM!Q66+BTO!Q66+CORP!Q66+'C+S'!Q66+INFR!Q66+'STR+DEV'!Q66</f>
        <v>-222000</v>
      </c>
      <c r="Q66" s="79">
        <f>+Cuncl!R66+MM!R66+BTO!R66+CORP!R66+'C+S'!R66+INFR!R66+'STR+DEV'!R66</f>
        <v>28000</v>
      </c>
      <c r="R66" s="79">
        <f>+Cuncl!S66+MM!S66+BTO!S66+CORP!S66+'C+S'!S66+INFR!S66+'STR+DEV'!S66</f>
        <v>0</v>
      </c>
      <c r="S66" s="79">
        <f>+Cuncl!T66+MM!T66+BTO!T66+CORP!T66+'C+S'!T66+INFR!T66+'STR+DEV'!T66</f>
        <v>250000</v>
      </c>
      <c r="T66" s="79">
        <f>+Cuncl!U66+MM!U66+BTO!U66+CORP!U66+'C+S'!U66+INFR!U66+'STR+DEV'!U66</f>
        <v>264750</v>
      </c>
      <c r="U66" s="79">
        <f>+Cuncl!V66+MM!V66+BTO!V66+CORP!V66+'C+S'!V66+INFR!V66+'STR+DEV'!V66</f>
        <v>279840.75</v>
      </c>
      <c r="W66" s="496">
        <f t="shared" si="4"/>
        <v>0.88800000000000001</v>
      </c>
    </row>
    <row r="67" spans="1:23" x14ac:dyDescent="0.25">
      <c r="A67" s="80" t="s">
        <v>6</v>
      </c>
      <c r="B67" s="73">
        <f>+Cuncl!B67+MM!B67+BTO!B67+CORP!B67+'C+S'!B67+INFR!B67+'STR+DEV'!B67</f>
        <v>873371.24</v>
      </c>
      <c r="C67" s="89">
        <f>+Cuncl!C67+MM!C67+BTO!C67+CORP!C67+'C+S'!C67+INFR!C67+'STR+DEV'!C67</f>
        <v>0</v>
      </c>
      <c r="D67" s="79">
        <f>+Cuncl!D67+MM!D67+BTO!D67+CORP!D67+'C+S'!D67+INFR!D67+'STR+DEV'!D67</f>
        <v>873371.24</v>
      </c>
      <c r="E67" s="79">
        <f>+Cuncl!E67+MM!E67+BTO!E67+CORP!E67+'C+S'!E67+INFR!E67+'STR+DEV'!E67</f>
        <v>1600000</v>
      </c>
      <c r="F67" s="79">
        <f>+Cuncl!F67+MM!F67+BTO!F67+CORP!F67+'C+S'!F67+INFR!F67+'STR+DEV'!F67</f>
        <v>-303755</v>
      </c>
      <c r="G67" s="79">
        <f>+Cuncl!G67+MM!G67+BTO!G67+CORP!G67+'C+S'!G67+INFR!G67+'STR+DEV'!G67</f>
        <v>789815.89</v>
      </c>
      <c r="H67" s="198">
        <f>+Cuncl!H67+MM!H67+BTO!H67+CORP!H67+'C+S'!H67+INFR!H67+'STR+DEV'!H67</f>
        <v>506429.11</v>
      </c>
      <c r="I67" s="79">
        <f>+Cuncl!I67+MM!I67+BTO!I67+CORP!I67+'C+S'!I67+INFR!I67+'STR+DEV'!I67</f>
        <v>0</v>
      </c>
      <c r="J67" s="198">
        <f>+Cuncl!J67+MM!J67+BTO!J67+CORP!J67+'C+S'!J67+INFR!J67+'STR+DEV'!J67</f>
        <v>506429.11</v>
      </c>
      <c r="K67" s="79">
        <f>+Cuncl!K67+MM!K67+BTO!K67+CORP!K67+'C+S'!K67+INFR!K67+'STR+DEV'!K67</f>
        <v>1650000</v>
      </c>
      <c r="L67" s="206">
        <f>+Cuncl!L67+MM!L67+BTO!L67+CORP!L67+'C+S'!L67+INFR!L67+'STR+DEV'!L67</f>
        <v>1700000</v>
      </c>
      <c r="M67" s="73">
        <f>+Cuncl!M67+MM!M67+BTO!M67+CORP!M67+'C+S'!M67+INFR!M67+'STR+DEV'!M67</f>
        <v>1296245</v>
      </c>
      <c r="N67" s="79">
        <f>+Cuncl!O67+MM!O67+BTO!O67+CORP!O67+'C+S'!O67+INFR!O67+'STR+DEV'!O67</f>
        <v>1351983.5349999999</v>
      </c>
      <c r="O67" s="79">
        <f>+Cuncl!P67+MM!P67+BTO!P67+CORP!P67+'C+S'!P67+INFR!P67+'STR+DEV'!P67</f>
        <v>0</v>
      </c>
      <c r="P67" s="79">
        <f>+Cuncl!Q67+MM!Q67+BTO!Q67+CORP!Q67+'C+S'!Q67+INFR!Q67+'STR+DEV'!Q67</f>
        <v>-1232043</v>
      </c>
      <c r="Q67" s="79">
        <f>+Cuncl!R67+MM!R67+BTO!R67+CORP!R67+'C+S'!R67+INFR!R67+'STR+DEV'!R67</f>
        <v>119940.53499999992</v>
      </c>
      <c r="R67" s="79">
        <f>+Cuncl!S67+MM!S67+BTO!S67+CORP!S67+'C+S'!S67+INFR!S67+'STR+DEV'!S67</f>
        <v>0</v>
      </c>
      <c r="S67" s="79">
        <f>+Cuncl!T67+MM!T67+BTO!T67+CORP!T67+'C+S'!T67+INFR!T67+'STR+DEV'!T67</f>
        <v>1351983.5349999999</v>
      </c>
      <c r="T67" s="79">
        <f>+Cuncl!U67+MM!U67+BTO!U67+CORP!U67+'C+S'!U67+INFR!U67+'STR+DEV'!U67</f>
        <v>1431750.5635649997</v>
      </c>
      <c r="U67" s="79">
        <f>+Cuncl!V67+MM!V67+BTO!V67+CORP!V67+'C+S'!V67+INFR!V67+'STR+DEV'!V67</f>
        <v>1513360.3456882045</v>
      </c>
      <c r="W67" s="496">
        <f t="shared" si="4"/>
        <v>0.91128550615078319</v>
      </c>
    </row>
    <row r="68" spans="1:23" x14ac:dyDescent="0.25">
      <c r="A68" s="80" t="s">
        <v>16</v>
      </c>
      <c r="B68" s="73">
        <f>+Cuncl!B68+MM!B68+BTO!B68+CORP!B68+'C+S'!B68+INFR!B68+'STR+DEV'!B68</f>
        <v>0</v>
      </c>
      <c r="C68" s="89">
        <f>+Cuncl!C68+MM!C68+BTO!C68+CORP!C68+'C+S'!C68+INFR!C68+'STR+DEV'!C68</f>
        <v>-600000</v>
      </c>
      <c r="D68" s="79">
        <f>+Cuncl!D68+MM!D68+BTO!D68+CORP!D68+'C+S'!D68+INFR!D68+'STR+DEV'!D68</f>
        <v>0</v>
      </c>
      <c r="E68" s="79">
        <f>+Cuncl!E68+MM!E68+BTO!E68+CORP!E68+'C+S'!E68+INFR!E68+'STR+DEV'!E68</f>
        <v>0</v>
      </c>
      <c r="F68" s="79">
        <f>+Cuncl!F68+MM!F68+BTO!F68+CORP!F68+'C+S'!F68+INFR!F68+'STR+DEV'!F68</f>
        <v>0</v>
      </c>
      <c r="G68" s="79">
        <f>+Cuncl!G68+MM!G68+BTO!G68+CORP!G68+'C+S'!G68+INFR!G68+'STR+DEV'!G68</f>
        <v>0</v>
      </c>
      <c r="H68" s="198">
        <f>+Cuncl!H68+MM!H68+BTO!H68+CORP!H68+'C+S'!H68+INFR!H68+'STR+DEV'!H68</f>
        <v>0</v>
      </c>
      <c r="I68" s="79">
        <f>+Cuncl!I68+MM!I68+BTO!I68+CORP!I68+'C+S'!I68+INFR!I68+'STR+DEV'!I68</f>
        <v>0</v>
      </c>
      <c r="J68" s="198">
        <f>+Cuncl!J68+MM!J68+BTO!J68+CORP!J68+'C+S'!J68+INFR!J68+'STR+DEV'!J68</f>
        <v>0</v>
      </c>
      <c r="K68" s="78">
        <f>+Cuncl!K68+MM!K68+BTO!K68+CORP!K68+'C+S'!K68+INFR!K68+'STR+DEV'!K68</f>
        <v>0</v>
      </c>
      <c r="L68" s="263">
        <f>+Cuncl!L68+MM!L68+BTO!L68+CORP!L68+'C+S'!L68+INFR!L68+'STR+DEV'!L68</f>
        <v>0</v>
      </c>
      <c r="M68" s="73">
        <f>+Cuncl!M68+MM!M68+BTO!M68+CORP!M68+'C+S'!M68+INFR!M68+'STR+DEV'!M68</f>
        <v>0</v>
      </c>
      <c r="N68" s="79">
        <f>+Cuncl!O68+MM!O68+BTO!O68+CORP!O68+'C+S'!O68+INFR!O68+'STR+DEV'!O68</f>
        <v>0</v>
      </c>
      <c r="O68" s="79">
        <f>+Cuncl!P68+MM!P68+BTO!P68+CORP!P68+'C+S'!P68+INFR!P68+'STR+DEV'!P68</f>
        <v>0</v>
      </c>
      <c r="P68" s="79">
        <f>+Cuncl!Q68+MM!Q68+BTO!Q68+CORP!Q68+'C+S'!Q68+INFR!Q68+'STR+DEV'!Q68</f>
        <v>0</v>
      </c>
      <c r="Q68" s="79">
        <f>+Cuncl!R68+MM!R68+BTO!R68+CORP!R68+'C+S'!R68+INFR!R68+'STR+DEV'!R68</f>
        <v>0</v>
      </c>
      <c r="R68" s="79">
        <f>+Cuncl!S68+MM!S68+BTO!S68+CORP!S68+'C+S'!S68+INFR!S68+'STR+DEV'!S68</f>
        <v>693000</v>
      </c>
      <c r="S68" s="79">
        <f>+Cuncl!T68+MM!T68+BTO!T68+CORP!T68+'C+S'!T68+INFR!T68+'STR+DEV'!T68</f>
        <v>693000</v>
      </c>
      <c r="T68" s="79">
        <f>+Cuncl!U68+MM!U68+BTO!U68+CORP!U68+'C+S'!U68+INFR!U68+'STR+DEV'!U68</f>
        <v>0</v>
      </c>
      <c r="U68" s="79">
        <f>+Cuncl!V68+MM!V68+BTO!V68+CORP!V68+'C+S'!V68+INFR!V68+'STR+DEV'!V68</f>
        <v>0</v>
      </c>
      <c r="W68" s="496">
        <f t="shared" si="4"/>
        <v>0</v>
      </c>
    </row>
    <row r="69" spans="1:23" hidden="1" x14ac:dyDescent="0.25">
      <c r="A69" s="80" t="s">
        <v>27</v>
      </c>
      <c r="B69" s="73">
        <f>+Cuncl!B69+MM!B69+BTO!B69+CORP!B69+'C+S'!B69+INFR!B69+'STR+DEV'!B69</f>
        <v>0</v>
      </c>
      <c r="C69" s="89">
        <f>+Cuncl!C69+MM!C69+BTO!C69+CORP!C69+'C+S'!C69+INFR!C69+'STR+DEV'!C69</f>
        <v>0</v>
      </c>
      <c r="D69" s="79">
        <f>+Cuncl!D69+MM!D69+BTO!D69+CORP!D69+'C+S'!D69+INFR!D69+'STR+DEV'!D69</f>
        <v>0</v>
      </c>
      <c r="E69" s="79">
        <f>+Cuncl!E69+MM!E69+BTO!E69+CORP!E69+'C+S'!E69+INFR!E69+'STR+DEV'!E69</f>
        <v>0</v>
      </c>
      <c r="F69" s="79">
        <f>+Cuncl!F69+MM!F69+BTO!F69+CORP!F69+'C+S'!F69+INFR!F69+'STR+DEV'!F69</f>
        <v>0</v>
      </c>
      <c r="G69" s="79">
        <f>+Cuncl!G69+MM!G69+BTO!G69+CORP!G69+'C+S'!G69+INFR!G69+'STR+DEV'!G69</f>
        <v>0</v>
      </c>
      <c r="H69" s="198">
        <f>+Cuncl!H69+MM!H69+BTO!H69+CORP!H69+'C+S'!H69+INFR!H69+'STR+DEV'!H69</f>
        <v>0</v>
      </c>
      <c r="I69" s="79">
        <f>+Cuncl!I69+MM!I69+BTO!I69+CORP!I69+'C+S'!I69+INFR!I69+'STR+DEV'!I69</f>
        <v>0</v>
      </c>
      <c r="J69" s="198">
        <f>+Cuncl!J69+MM!J69+BTO!J69+CORP!J69+'C+S'!J69+INFR!J69+'STR+DEV'!J69</f>
        <v>0</v>
      </c>
      <c r="K69" s="79">
        <f>+Cuncl!K69+MM!K69+BTO!K69+CORP!K69+'C+S'!K69+INFR!K69+'STR+DEV'!K69</f>
        <v>0</v>
      </c>
      <c r="L69" s="206">
        <f>+Cuncl!L69+MM!L69+BTO!L69+CORP!L69+'C+S'!L69+INFR!L69+'STR+DEV'!L69</f>
        <v>0</v>
      </c>
      <c r="M69" s="73">
        <f>+Cuncl!M69+MM!M69+BTO!M69+CORP!M69+'C+S'!M69+INFR!M69+'STR+DEV'!M69</f>
        <v>0</v>
      </c>
      <c r="N69" s="79">
        <f>+Cuncl!O69+MM!O69+BTO!O69+CORP!O69+'C+S'!O69+INFR!O69+'STR+DEV'!O69</f>
        <v>0</v>
      </c>
      <c r="O69" s="79">
        <f>+Cuncl!P69+MM!P69+BTO!P69+CORP!P69+'C+S'!P69+INFR!P69+'STR+DEV'!P69</f>
        <v>0</v>
      </c>
      <c r="P69" s="79">
        <f>+Cuncl!Q69+MM!Q69+BTO!Q69+CORP!Q69+'C+S'!Q69+INFR!Q69+'STR+DEV'!Q69</f>
        <v>0</v>
      </c>
      <c r="Q69" s="79">
        <f>+Cuncl!R69+MM!R69+BTO!R69+CORP!R69+'C+S'!R69+INFR!R69+'STR+DEV'!R69</f>
        <v>0</v>
      </c>
      <c r="R69" s="79">
        <f>+Cuncl!S69+MM!S69+BTO!S69+CORP!S69+'C+S'!S69+INFR!S69+'STR+DEV'!S69</f>
        <v>0</v>
      </c>
      <c r="S69" s="79">
        <f>+Cuncl!T69+MM!T69+BTO!T69+CORP!T69+'C+S'!T69+INFR!T69+'STR+DEV'!T69</f>
        <v>0</v>
      </c>
      <c r="T69" s="79">
        <f>+Cuncl!U69+MM!U69+BTO!U69+CORP!U69+'C+S'!U69+INFR!U69+'STR+DEV'!U69</f>
        <v>0</v>
      </c>
      <c r="U69" s="79">
        <f>+Cuncl!V69+MM!V69+BTO!V69+CORP!V69+'C+S'!V69+INFR!V69+'STR+DEV'!V69</f>
        <v>0</v>
      </c>
      <c r="W69" s="496" t="e">
        <f t="shared" si="4"/>
        <v>#DIV/0!</v>
      </c>
    </row>
    <row r="70" spans="1:23" x14ac:dyDescent="0.25">
      <c r="A70" s="80" t="s">
        <v>37</v>
      </c>
      <c r="B70" s="73">
        <f>+Cuncl!B70+MM!B70+BTO!B70+CORP!B70+'C+S'!B70+INFR!B70+'STR+DEV'!B70</f>
        <v>145104.18</v>
      </c>
      <c r="C70" s="89">
        <f>+Cuncl!C70+MM!C70+BTO!C70+CORP!C70+'C+S'!C70+INFR!C70+'STR+DEV'!C70</f>
        <v>0</v>
      </c>
      <c r="D70" s="79">
        <f>+Cuncl!D70+MM!D70+BTO!D70+CORP!D70+'C+S'!D70+INFR!D70+'STR+DEV'!D70</f>
        <v>30598.240000000002</v>
      </c>
      <c r="E70" s="79">
        <f>+Cuncl!E70+MM!E70+BTO!E70+CORP!E70+'C+S'!E70+INFR!E70+'STR+DEV'!E70</f>
        <v>100000</v>
      </c>
      <c r="F70" s="79">
        <f>+Cuncl!F70+MM!F70+BTO!F70+CORP!F70+'C+S'!F70+INFR!F70+'STR+DEV'!F70</f>
        <v>-10000</v>
      </c>
      <c r="G70" s="79">
        <f>+Cuncl!G70+MM!G70+BTO!G70+CORP!G70+'C+S'!G70+INFR!G70+'STR+DEV'!G70</f>
        <v>0</v>
      </c>
      <c r="H70" s="198">
        <f>+Cuncl!H70+MM!H70+BTO!H70+CORP!H70+'C+S'!H70+INFR!H70+'STR+DEV'!H70</f>
        <v>90000</v>
      </c>
      <c r="I70" s="79">
        <f>+Cuncl!I70+MM!I70+BTO!I70+CORP!I70+'C+S'!I70+INFR!I70+'STR+DEV'!I70</f>
        <v>0</v>
      </c>
      <c r="J70" s="198">
        <f>+Cuncl!J70+MM!J70+BTO!J70+CORP!J70+'C+S'!J70+INFR!J70+'STR+DEV'!J70</f>
        <v>90000</v>
      </c>
      <c r="K70" s="79">
        <f>+Cuncl!K70+MM!K70+BTO!K70+CORP!K70+'C+S'!K70+INFR!K70+'STR+DEV'!K70</f>
        <v>152794.70000000001</v>
      </c>
      <c r="L70" s="206">
        <f>+Cuncl!L70+MM!L70+BTO!L70+CORP!L70+'C+S'!L70+INFR!L70+'STR+DEV'!L70</f>
        <v>160281.64000000001</v>
      </c>
      <c r="M70" s="73">
        <f>+Cuncl!M70+MM!M70+BTO!M70+CORP!M70+'C+S'!M70+INFR!M70+'STR+DEV'!M70</f>
        <v>90000</v>
      </c>
      <c r="N70" s="79">
        <f>+Cuncl!O70+MM!O70+BTO!O70+CORP!O70+'C+S'!O70+INFR!O70+'STR+DEV'!O70</f>
        <v>93870</v>
      </c>
      <c r="O70" s="79">
        <f>+Cuncl!P70+MM!P70+BTO!P70+CORP!P70+'C+S'!P70+INFR!P70+'STR+DEV'!P70</f>
        <v>0</v>
      </c>
      <c r="P70" s="79">
        <f>+Cuncl!Q70+MM!Q70+BTO!Q70+CORP!Q70+'C+S'!Q70+INFR!Q70+'STR+DEV'!Q70</f>
        <v>-26116</v>
      </c>
      <c r="Q70" s="79">
        <f>+Cuncl!R70+MM!R70+BTO!R70+CORP!R70+'C+S'!R70+INFR!R70+'STR+DEV'!R70</f>
        <v>67754</v>
      </c>
      <c r="R70" s="79">
        <f>+Cuncl!S70+MM!S70+BTO!S70+CORP!S70+'C+S'!S70+INFR!S70+'STR+DEV'!S70</f>
        <v>-60000</v>
      </c>
      <c r="S70" s="79">
        <f>+Cuncl!T70+MM!T70+BTO!T70+CORP!T70+'C+S'!T70+INFR!T70+'STR+DEV'!T70</f>
        <v>33870</v>
      </c>
      <c r="T70" s="79">
        <f>+Cuncl!U70+MM!U70+BTO!U70+CORP!U70+'C+S'!U70+INFR!U70+'STR+DEV'!U70</f>
        <v>99408.33</v>
      </c>
      <c r="U70" s="79">
        <f>+Cuncl!V70+MM!V70+BTO!V70+CORP!V70+'C+S'!V70+INFR!V70+'STR+DEV'!V70</f>
        <v>105074.60480999999</v>
      </c>
      <c r="W70" s="496">
        <f t="shared" si="4"/>
        <v>0.77106583997638023</v>
      </c>
    </row>
    <row r="71" spans="1:23" hidden="1" x14ac:dyDescent="0.25">
      <c r="A71" s="80" t="s">
        <v>25</v>
      </c>
      <c r="B71" s="73">
        <f>+Cuncl!B71+MM!B71+BTO!B71+CORP!B71+'C+S'!B71+INFR!B71+'STR+DEV'!B71</f>
        <v>0</v>
      </c>
      <c r="C71" s="89">
        <f>+Cuncl!C71+MM!C71+BTO!C71+CORP!C71+'C+S'!C71+INFR!C71+'STR+DEV'!C71</f>
        <v>0</v>
      </c>
      <c r="D71" s="79">
        <f>+Cuncl!D71+MM!D71+BTO!D71+CORP!D71+'C+S'!D71+INFR!D71+'STR+DEV'!D71</f>
        <v>0</v>
      </c>
      <c r="E71" s="79">
        <f>+Cuncl!E71+MM!E71+BTO!E71+CORP!E71+'C+S'!E71+INFR!E71+'STR+DEV'!E71</f>
        <v>0</v>
      </c>
      <c r="F71" s="79">
        <f>+Cuncl!F71+MM!F71+BTO!F71+CORP!F71+'C+S'!F71+INFR!F71+'STR+DEV'!F71</f>
        <v>0</v>
      </c>
      <c r="G71" s="79">
        <f>+Cuncl!G71+MM!G71+BTO!G71+CORP!G71+'C+S'!G71+INFR!G71+'STR+DEV'!G71</f>
        <v>0</v>
      </c>
      <c r="H71" s="198">
        <f>+Cuncl!H71+MM!H71+BTO!H71+CORP!H71+'C+S'!H71+INFR!H71+'STR+DEV'!H71</f>
        <v>0</v>
      </c>
      <c r="I71" s="79">
        <f>+Cuncl!I71+MM!I71+BTO!I71+CORP!I71+'C+S'!I71+INFR!I71+'STR+DEV'!I71</f>
        <v>0</v>
      </c>
      <c r="J71" s="198">
        <f>+Cuncl!J71+MM!J71+BTO!J71+CORP!J71+'C+S'!J71+INFR!J71+'STR+DEV'!J71</f>
        <v>0</v>
      </c>
      <c r="K71" s="79">
        <f>+Cuncl!K71+MM!K71+BTO!K71+CORP!K71+'C+S'!K71+INFR!K71+'STR+DEV'!K71</f>
        <v>0</v>
      </c>
      <c r="L71" s="206">
        <f>+Cuncl!L71+MM!L71+BTO!L71+CORP!L71+'C+S'!L71+INFR!L71+'STR+DEV'!L71</f>
        <v>0</v>
      </c>
      <c r="M71" s="73">
        <f>+Cuncl!M71+MM!M71+BTO!M71+CORP!M71+'C+S'!M71+INFR!M71+'STR+DEV'!M71</f>
        <v>0</v>
      </c>
      <c r="N71" s="79">
        <f>+Cuncl!O71+MM!O71+BTO!O71+CORP!O71+'C+S'!O71+INFR!O71+'STR+DEV'!O71</f>
        <v>0</v>
      </c>
      <c r="O71" s="79">
        <f>+Cuncl!P71+MM!P71+BTO!P71+CORP!P71+'C+S'!P71+INFR!P71+'STR+DEV'!P71</f>
        <v>0</v>
      </c>
      <c r="P71" s="79">
        <f>+Cuncl!Q71+MM!Q71+BTO!Q71+CORP!Q71+'C+S'!Q71+INFR!Q71+'STR+DEV'!Q71</f>
        <v>0</v>
      </c>
      <c r="Q71" s="79">
        <f>+Cuncl!R71+MM!R71+BTO!R71+CORP!R71+'C+S'!R71+INFR!R71+'STR+DEV'!R71</f>
        <v>0</v>
      </c>
      <c r="R71" s="79">
        <f>+Cuncl!S71+MM!S71+BTO!S71+CORP!S71+'C+S'!S71+INFR!S71+'STR+DEV'!S71</f>
        <v>0</v>
      </c>
      <c r="S71" s="79">
        <f>+Cuncl!T71+MM!T71+BTO!T71+CORP!T71+'C+S'!T71+INFR!T71+'STR+DEV'!T71</f>
        <v>0</v>
      </c>
      <c r="T71" s="79">
        <f>+Cuncl!U71+MM!U71+BTO!U71+CORP!U71+'C+S'!U71+INFR!U71+'STR+DEV'!U71</f>
        <v>0</v>
      </c>
      <c r="U71" s="79">
        <f>+Cuncl!V71+MM!V71+BTO!V71+CORP!V71+'C+S'!V71+INFR!V71+'STR+DEV'!V71</f>
        <v>0</v>
      </c>
      <c r="W71" s="496" t="e">
        <f t="shared" si="4"/>
        <v>#DIV/0!</v>
      </c>
    </row>
    <row r="72" spans="1:23" x14ac:dyDescent="0.25">
      <c r="A72" s="80" t="s">
        <v>38</v>
      </c>
      <c r="B72" s="73">
        <f>+Cuncl!B72+MM!B72+BTO!B72+CORP!B72+'C+S'!B72+INFR!B72+'STR+DEV'!B72</f>
        <v>105400</v>
      </c>
      <c r="C72" s="89">
        <f>+Cuncl!C72+MM!C72+BTO!C72+CORP!C72+'C+S'!C72+INFR!C72+'STR+DEV'!C72</f>
        <v>0</v>
      </c>
      <c r="D72" s="79">
        <f>+Cuncl!D72+MM!D72+BTO!D72+CORP!D72+'C+S'!D72+INFR!D72+'STR+DEV'!D72</f>
        <v>33075</v>
      </c>
      <c r="E72" s="79">
        <f>+Cuncl!E72+MM!E72+BTO!E72+CORP!E72+'C+S'!E72+INFR!E72+'STR+DEV'!E72</f>
        <v>75000</v>
      </c>
      <c r="F72" s="79">
        <f>+Cuncl!F72+MM!F72+BTO!F72+CORP!F72+'C+S'!F72+INFR!F72+'STR+DEV'!F72</f>
        <v>10000</v>
      </c>
      <c r="G72" s="79">
        <f>+Cuncl!G72+MM!G72+BTO!G72+CORP!G72+'C+S'!G72+INFR!G72+'STR+DEV'!G72</f>
        <v>76125.509999999995</v>
      </c>
      <c r="H72" s="198">
        <f>+Cuncl!H72+MM!H72+BTO!H72+CORP!H72+'C+S'!H72+INFR!H72+'STR+DEV'!H72</f>
        <v>8874.4900000000052</v>
      </c>
      <c r="I72" s="79">
        <f>+Cuncl!I72+MM!I72+BTO!I72+CORP!I72+'C+S'!I72+INFR!I72+'STR+DEV'!I72</f>
        <v>0</v>
      </c>
      <c r="J72" s="198">
        <f>+Cuncl!J72+MM!J72+BTO!J72+CORP!J72+'C+S'!J72+INFR!J72+'STR+DEV'!J72</f>
        <v>8874.4900000000052</v>
      </c>
      <c r="K72" s="79">
        <f>+Cuncl!K72+MM!K72+BTO!K72+CORP!K72+'C+S'!K72+INFR!K72+'STR+DEV'!K72</f>
        <v>110986.2</v>
      </c>
      <c r="L72" s="206">
        <f>+Cuncl!L72+MM!L72+BTO!L72+CORP!L72+'C+S'!L72+INFR!L72+'STR+DEV'!L72</f>
        <v>116424.52</v>
      </c>
      <c r="M72" s="73">
        <f>+Cuncl!M72+MM!M72+BTO!M72+CORP!M72+'C+S'!M72+INFR!M72+'STR+DEV'!M72</f>
        <v>85000</v>
      </c>
      <c r="N72" s="79">
        <f>+Cuncl!O72+MM!O72+BTO!O72+CORP!O72+'C+S'!O72+INFR!O72+'STR+DEV'!O72</f>
        <v>88655</v>
      </c>
      <c r="O72" s="79">
        <f>+Cuncl!P72+MM!P72+BTO!P72+CORP!P72+'C+S'!P72+INFR!P72+'STR+DEV'!P72</f>
        <v>0</v>
      </c>
      <c r="P72" s="79">
        <f>+Cuncl!Q72+MM!Q72+BTO!Q72+CORP!Q72+'C+S'!Q72+INFR!Q72+'STR+DEV'!Q72</f>
        <v>-22000</v>
      </c>
      <c r="Q72" s="79">
        <f>+Cuncl!R72+MM!R72+BTO!R72+CORP!R72+'C+S'!R72+INFR!R72+'STR+DEV'!R72</f>
        <v>66655</v>
      </c>
      <c r="R72" s="79">
        <f>+Cuncl!S72+MM!S72+BTO!S72+CORP!S72+'C+S'!S72+INFR!S72+'STR+DEV'!S72</f>
        <v>0</v>
      </c>
      <c r="S72" s="79">
        <f>+Cuncl!T72+MM!T72+BTO!T72+CORP!T72+'C+S'!T72+INFR!T72+'STR+DEV'!T72</f>
        <v>88655</v>
      </c>
      <c r="T72" s="79">
        <f>+Cuncl!U72+MM!U72+BTO!U72+CORP!U72+'C+S'!U72+INFR!U72+'STR+DEV'!U72</f>
        <v>93885.64499999999</v>
      </c>
      <c r="U72" s="79">
        <f>+Cuncl!V72+MM!V72+BTO!V72+CORP!V72+'C+S'!V72+INFR!V72+'STR+DEV'!V72</f>
        <v>99237.126764999979</v>
      </c>
      <c r="W72" s="496">
        <f t="shared" si="4"/>
        <v>0.24815295245615024</v>
      </c>
    </row>
    <row r="73" spans="1:23" x14ac:dyDescent="0.25">
      <c r="A73" s="61" t="s">
        <v>19</v>
      </c>
      <c r="B73" s="73">
        <f>+Cuncl!B73+MM!B73+BTO!B73+CORP!B73+'C+S'!B73+INFR!B73+'STR+DEV'!B73</f>
        <v>1463021.5</v>
      </c>
      <c r="C73" s="89">
        <f>+Cuncl!C73+MM!C73+BTO!C73+CORP!C73+'C+S'!C73+INFR!C73+'STR+DEV'!C73</f>
        <v>250000</v>
      </c>
      <c r="D73" s="79">
        <f>+Cuncl!D73+MM!D73+BTO!D73+CORP!D73+'C+S'!D73+INFR!D73+'STR+DEV'!D73</f>
        <v>502051.54000000004</v>
      </c>
      <c r="E73" s="79">
        <f>+Cuncl!E73+MM!E73+BTO!E73+CORP!E73+'C+S'!E73+INFR!E73+'STR+DEV'!E73</f>
        <v>1135836.7439999999</v>
      </c>
      <c r="F73" s="79">
        <f>+Cuncl!F73+MM!F73+BTO!F73+CORP!F73+'C+S'!F73+INFR!F73+'STR+DEV'!F73</f>
        <v>0</v>
      </c>
      <c r="G73" s="79">
        <f>+Cuncl!G73+MM!G73+BTO!G73+CORP!G73+'C+S'!G73+INFR!G73+'STR+DEV'!G73</f>
        <v>338728.81</v>
      </c>
      <c r="H73" s="198">
        <f>+Cuncl!H73+MM!H73+BTO!H73+CORP!H73+'C+S'!H73+INFR!H73+'STR+DEV'!H73</f>
        <v>797107.93400000012</v>
      </c>
      <c r="I73" s="79">
        <f>+Cuncl!I73+MM!I73+BTO!I73+CORP!I73+'C+S'!I73+INFR!I73+'STR+DEV'!I73</f>
        <v>0</v>
      </c>
      <c r="J73" s="198">
        <f>+Cuncl!J73+MM!J73+BTO!J73+CORP!J73+'C+S'!J73+INFR!J73+'STR+DEV'!J73</f>
        <v>797107.93400000012</v>
      </c>
      <c r="K73" s="79">
        <f>+Cuncl!K73+MM!K73+BTO!K73+CORP!K73+'C+S'!K73+INFR!K73+'STR+DEV'!K73</f>
        <v>1103456.603776</v>
      </c>
      <c r="L73" s="206">
        <f>+Cuncl!L73+MM!L73+BTO!L73+CORP!L73+'C+S'!L73+INFR!L73+'STR+DEV'!L73</f>
        <v>1160087.8140599041</v>
      </c>
      <c r="M73" s="73">
        <f>+Cuncl!M73+MM!M73+BTO!M73+CORP!M73+'C+S'!M73+INFR!M73+'STR+DEV'!M73</f>
        <v>1135836.7439999999</v>
      </c>
      <c r="N73" s="79">
        <f>+Cuncl!O73+MM!O73+BTO!O73+CORP!O73+'C+S'!O73+INFR!O73+'STR+DEV'!O73</f>
        <v>1183925</v>
      </c>
      <c r="O73" s="79">
        <f>+Cuncl!P73+MM!P73+BTO!P73+CORP!P73+'C+S'!P73+INFR!P73+'STR+DEV'!P73</f>
        <v>0</v>
      </c>
      <c r="P73" s="79">
        <f>+Cuncl!Q73+MM!Q73+BTO!Q73+CORP!Q73+'C+S'!Q73+INFR!Q73+'STR+DEV'!Q73</f>
        <v>-372610</v>
      </c>
      <c r="Q73" s="79">
        <f>+Cuncl!R73+MM!R73+BTO!R73+CORP!R73+'C+S'!R73+INFR!R73+'STR+DEV'!R73</f>
        <v>811315</v>
      </c>
      <c r="R73" s="79">
        <f>+Cuncl!S73+MM!S73+BTO!S73+CORP!S73+'C+S'!S73+INFR!S73+'STR+DEV'!S73</f>
        <v>80000</v>
      </c>
      <c r="S73" s="79">
        <f>+Cuncl!T73+MM!T73+BTO!T73+CORP!T73+'C+S'!T73+INFR!T73+'STR+DEV'!T73</f>
        <v>1263925</v>
      </c>
      <c r="T73" s="79">
        <f>+Cuncl!U73+MM!U73+BTO!U73+CORP!U73+'C+S'!U73+INFR!U73+'STR+DEV'!U73</f>
        <v>1253776.5750000002</v>
      </c>
      <c r="U73" s="79">
        <f>+Cuncl!V73+MM!V73+BTO!V73+CORP!V73+'C+S'!V73+INFR!V73+'STR+DEV'!V73</f>
        <v>1325241.8397749998</v>
      </c>
      <c r="W73" s="496">
        <f t="shared" si="4"/>
        <v>0.29480388472417274</v>
      </c>
    </row>
    <row r="74" spans="1:23" x14ac:dyDescent="0.25">
      <c r="A74" s="61" t="s">
        <v>67</v>
      </c>
      <c r="B74" s="73">
        <f>+Cuncl!B74+MM!B74+BTO!B74+CORP!B74+'C+S'!B74+INFR!B74+'STR+DEV'!B74</f>
        <v>21080</v>
      </c>
      <c r="C74" s="89">
        <f>+Cuncl!C74+MM!C74+BTO!C74+CORP!C74+'C+S'!C74+INFR!C74+'STR+DEV'!C74</f>
        <v>0</v>
      </c>
      <c r="D74" s="79">
        <f>+Cuncl!D74+MM!D74+BTO!D74+CORP!D74+'C+S'!D74+INFR!D74+'STR+DEV'!D74</f>
        <v>10401.58</v>
      </c>
      <c r="E74" s="79">
        <f>+Cuncl!E74+MM!E74+BTO!E74+CORP!E74+'C+S'!E74+INFR!E74+'STR+DEV'!E74</f>
        <v>85000</v>
      </c>
      <c r="F74" s="79">
        <f>+Cuncl!F74+MM!F74+BTO!F74+CORP!F74+'C+S'!F74+INFR!F74+'STR+DEV'!F74</f>
        <v>0</v>
      </c>
      <c r="G74" s="79">
        <f>+Cuncl!G74+MM!G74+BTO!G74+CORP!G74+'C+S'!G74+INFR!G74+'STR+DEV'!G74</f>
        <v>14260</v>
      </c>
      <c r="H74" s="198">
        <f>+Cuncl!H74+MM!H74+BTO!H74+CORP!H74+'C+S'!H74+INFR!H74+'STR+DEV'!H74</f>
        <v>70740</v>
      </c>
      <c r="I74" s="79">
        <f>+Cuncl!I74+MM!I74+BTO!I74+CORP!I74+'C+S'!I74+INFR!I74+'STR+DEV'!I74</f>
        <v>0</v>
      </c>
      <c r="J74" s="198">
        <f>+Cuncl!J74+MM!J74+BTO!J74+CORP!J74+'C+S'!J74+INFR!J74+'STR+DEV'!J74</f>
        <v>70740</v>
      </c>
      <c r="K74" s="79">
        <f>+Cuncl!K74+MM!K74+BTO!K74+CORP!K74+'C+S'!K74+INFR!K74+'STR+DEV'!K74</f>
        <v>89590</v>
      </c>
      <c r="L74" s="206">
        <f>+Cuncl!L74+MM!L74+BTO!L74+CORP!L74+'C+S'!L74+INFR!L74+'STR+DEV'!L74</f>
        <v>94427.86</v>
      </c>
      <c r="M74" s="73">
        <f>+Cuncl!M74+MM!M74+BTO!M74+CORP!M74+'C+S'!M74+INFR!M74+'STR+DEV'!M74</f>
        <v>85000</v>
      </c>
      <c r="N74" s="79">
        <f>+Cuncl!O74+MM!O74+BTO!O74+CORP!O74+'C+S'!O74+INFR!O74+'STR+DEV'!O74</f>
        <v>85600</v>
      </c>
      <c r="O74" s="79">
        <f>+Cuncl!P74+MM!P74+BTO!P74+CORP!P74+'C+S'!P74+INFR!P74+'STR+DEV'!P74</f>
        <v>0</v>
      </c>
      <c r="P74" s="79">
        <f>+Cuncl!Q74+MM!Q74+BTO!Q74+CORP!Q74+'C+S'!Q74+INFR!Q74+'STR+DEV'!Q74</f>
        <v>-3840</v>
      </c>
      <c r="Q74" s="79">
        <f>+Cuncl!R74+MM!R74+BTO!R74+CORP!R74+'C+S'!R74+INFR!R74+'STR+DEV'!R74</f>
        <v>81760</v>
      </c>
      <c r="R74" s="79">
        <f>+Cuncl!S74+MM!S74+BTO!S74+CORP!S74+'C+S'!S74+INFR!S74+'STR+DEV'!S74</f>
        <v>0</v>
      </c>
      <c r="S74" s="79">
        <f>+Cuncl!T74+MM!T74+BTO!T74+CORP!T74+'C+S'!T74+INFR!T74+'STR+DEV'!T74</f>
        <v>85600</v>
      </c>
      <c r="T74" s="79">
        <f>+Cuncl!U74+MM!U74+BTO!U74+CORP!U74+'C+S'!U74+INFR!U74+'STR+DEV'!U74</f>
        <v>90650.4</v>
      </c>
      <c r="U74" s="79">
        <f>+Cuncl!V74+MM!V74+BTO!V74+CORP!V74+'C+S'!V74+INFR!V74+'STR+DEV'!V74</f>
        <v>95817.472799999989</v>
      </c>
      <c r="W74" s="496">
        <f t="shared" si="4"/>
        <v>4.4859813084112146E-2</v>
      </c>
    </row>
    <row r="75" spans="1:23" x14ac:dyDescent="0.25">
      <c r="A75" s="61" t="s">
        <v>43</v>
      </c>
      <c r="B75" s="73">
        <f>+Cuncl!B75+MM!B75+BTO!B75+CORP!B75+'C+S'!B75+INFR!B75+'STR+DEV'!B75</f>
        <v>500000</v>
      </c>
      <c r="C75" s="89">
        <f>+Cuncl!C75+MM!C75+BTO!C75+CORP!C75+'C+S'!C75+INFR!C75+'STR+DEV'!C75</f>
        <v>0</v>
      </c>
      <c r="D75" s="79">
        <f>+Cuncl!D75+MM!D75+BTO!D75+CORP!D75+'C+S'!D75+INFR!D75+'STR+DEV'!D75</f>
        <v>77315.53</v>
      </c>
      <c r="E75" s="79">
        <f>+Cuncl!E75+MM!E75+BTO!E75+CORP!E75+'C+S'!E75+INFR!E75+'STR+DEV'!E75</f>
        <v>400000</v>
      </c>
      <c r="F75" s="79">
        <f>+Cuncl!F75+MM!F75+BTO!F75+CORP!F75+'C+S'!F75+INFR!F75+'STR+DEV'!F75</f>
        <v>-150000</v>
      </c>
      <c r="G75" s="79">
        <f>+Cuncl!G75+MM!G75+BTO!G75+CORP!G75+'C+S'!G75+INFR!G75+'STR+DEV'!G75</f>
        <v>19646.61</v>
      </c>
      <c r="H75" s="198">
        <f>+Cuncl!H75+MM!H75+BTO!H75+CORP!H75+'C+S'!H75+INFR!H75+'STR+DEV'!H75</f>
        <v>230353.39</v>
      </c>
      <c r="I75" s="79">
        <f>+Cuncl!I75+MM!I75+BTO!I75+CORP!I75+'C+S'!I75+INFR!I75+'STR+DEV'!I75</f>
        <v>0</v>
      </c>
      <c r="J75" s="198">
        <f>+Cuncl!J75+MM!J75+BTO!J75+CORP!J75+'C+S'!J75+INFR!J75+'STR+DEV'!J75</f>
        <v>230353.39</v>
      </c>
      <c r="K75" s="79">
        <f>+Cuncl!K75+MM!K75+BTO!K75+CORP!K75+'C+S'!K75+INFR!K75+'STR+DEV'!K75</f>
        <v>421200</v>
      </c>
      <c r="L75" s="206">
        <f>+Cuncl!L75+MM!L75+BTO!L75+CORP!L75+'C+S'!L75+INFR!L75+'STR+DEV'!L75</f>
        <v>441838.8</v>
      </c>
      <c r="M75" s="73">
        <f>+Cuncl!M75+MM!M75+BTO!M75+CORP!M75+'C+S'!M75+INFR!M75+'STR+DEV'!M75</f>
        <v>250000</v>
      </c>
      <c r="N75" s="79">
        <f>+Cuncl!O75+MM!O75+BTO!O75+CORP!O75+'C+S'!O75+INFR!O75+'STR+DEV'!O75</f>
        <v>260749.99999999997</v>
      </c>
      <c r="O75" s="79">
        <f>+Cuncl!P75+MM!P75+BTO!P75+CORP!P75+'C+S'!P75+INFR!P75+'STR+DEV'!P75</f>
        <v>0</v>
      </c>
      <c r="P75" s="79">
        <f>+Cuncl!Q75+MM!Q75+BTO!Q75+CORP!Q75+'C+S'!Q75+INFR!Q75+'STR+DEV'!Q75</f>
        <v>-69030</v>
      </c>
      <c r="Q75" s="79">
        <f>+Cuncl!R75+MM!R75+BTO!R75+CORP!R75+'C+S'!R75+INFR!R75+'STR+DEV'!R75</f>
        <v>191719.99999999997</v>
      </c>
      <c r="R75" s="79">
        <f>+Cuncl!S75+MM!S75+BTO!S75+CORP!S75+'C+S'!S75+INFR!S75+'STR+DEV'!S75</f>
        <v>465000</v>
      </c>
      <c r="S75" s="79">
        <f>+Cuncl!T75+MM!T75+BTO!T75+CORP!T75+'C+S'!T75+INFR!T75+'STR+DEV'!T75</f>
        <v>725750</v>
      </c>
      <c r="T75" s="79">
        <f>+Cuncl!U75+MM!U75+BTO!U75+CORP!U75+'C+S'!U75+INFR!U75+'STR+DEV'!U75</f>
        <v>276134.24999999994</v>
      </c>
      <c r="U75" s="79">
        <f>+Cuncl!V75+MM!V75+BTO!V75+CORP!V75+'C+S'!V75+INFR!V75+'STR+DEV'!V75</f>
        <v>291873.90224999993</v>
      </c>
      <c r="W75" s="496">
        <f t="shared" si="4"/>
        <v>9.5115397864278334E-2</v>
      </c>
    </row>
    <row r="76" spans="1:23" x14ac:dyDescent="0.25">
      <c r="A76" s="61" t="s">
        <v>44</v>
      </c>
      <c r="B76" s="73">
        <f>+Cuncl!B76+MM!B76+BTO!B76+CORP!B76+'C+S'!B76+INFR!B76+'STR+DEV'!B76</f>
        <v>689577.78</v>
      </c>
      <c r="C76" s="89">
        <f>+Cuncl!C76+MM!C76+BTO!C76+CORP!C76+'C+S'!C76+INFR!C76+'STR+DEV'!C76</f>
        <v>50000</v>
      </c>
      <c r="D76" s="79">
        <f>+Cuncl!D76+MM!D76+BTO!D76+CORP!D76+'C+S'!D76+INFR!D76+'STR+DEV'!D76</f>
        <v>679371.37</v>
      </c>
      <c r="E76" s="79">
        <f>+Cuncl!E76+MM!E76+BTO!E76+CORP!E76+'C+S'!E76+INFR!E76+'STR+DEV'!E76</f>
        <v>812577.78</v>
      </c>
      <c r="F76" s="79">
        <f>+Cuncl!F76+MM!F76+BTO!F76+CORP!F76+'C+S'!F76+INFR!F76+'STR+DEV'!F76</f>
        <v>200000</v>
      </c>
      <c r="G76" s="79">
        <f>+Cuncl!G76+MM!G76+BTO!G76+CORP!G76+'C+S'!G76+INFR!G76+'STR+DEV'!G76</f>
        <v>893772.82</v>
      </c>
      <c r="H76" s="198">
        <f>+Cuncl!H76+MM!H76+BTO!H76+CORP!H76+'C+S'!H76+INFR!H76+'STR+DEV'!H76</f>
        <v>118804.96000000008</v>
      </c>
      <c r="I76" s="79">
        <f>+Cuncl!I76+MM!I76+BTO!I76+CORP!I76+'C+S'!I76+INFR!I76+'STR+DEV'!I76</f>
        <v>0</v>
      </c>
      <c r="J76" s="198">
        <f>+Cuncl!J76+MM!J76+BTO!J76+CORP!J76+'C+S'!J76+INFR!J76+'STR+DEV'!J76</f>
        <v>118804.96000000008</v>
      </c>
      <c r="K76" s="79">
        <f>+Cuncl!K76+MM!K76+BTO!K76+CORP!K76+'C+S'!K76+INFR!K76+'STR+DEV'!K76</f>
        <v>856456.98012000008</v>
      </c>
      <c r="L76" s="206">
        <f>+Cuncl!L76+MM!L76+BTO!L76+CORP!L76+'C+S'!L76+INFR!L76+'STR+DEV'!L76</f>
        <v>902705.6570464801</v>
      </c>
      <c r="M76" s="73">
        <f>+Cuncl!M76+MM!M76+BTO!M76+CORP!M76+'C+S'!M76+INFR!M76+'STR+DEV'!M76</f>
        <v>1012577.78</v>
      </c>
      <c r="N76" s="79">
        <f>+Cuncl!O76+MM!O76+BTO!O76+CORP!O76+'C+S'!O76+INFR!O76+'STR+DEV'!O76</f>
        <v>1056118.62454</v>
      </c>
      <c r="O76" s="79">
        <f>+Cuncl!P76+MM!P76+BTO!P76+CORP!P76+'C+S'!P76+INFR!P76+'STR+DEV'!P76</f>
        <v>0</v>
      </c>
      <c r="P76" s="79">
        <f>+Cuncl!Q76+MM!Q76+BTO!Q76+CORP!Q76+'C+S'!Q76+INFR!Q76+'STR+DEV'!Q76</f>
        <v>-773444</v>
      </c>
      <c r="Q76" s="79">
        <f>+Cuncl!R76+MM!R76+BTO!R76+CORP!R76+'C+S'!R76+INFR!R76+'STR+DEV'!R76</f>
        <v>282674.62453999999</v>
      </c>
      <c r="R76" s="79">
        <f>+Cuncl!S76+MM!S76+BTO!S76+CORP!S76+'C+S'!S76+INFR!S76+'STR+DEV'!S76</f>
        <v>-100000</v>
      </c>
      <c r="S76" s="79">
        <f>+Cuncl!T76+MM!T76+BTO!T76+CORP!T76+'C+S'!T76+INFR!T76+'STR+DEV'!T76</f>
        <v>956118.62453999999</v>
      </c>
      <c r="T76" s="79">
        <f>+Cuncl!U76+MM!U76+BTO!U76+CORP!U76+'C+S'!U76+INFR!U76+'STR+DEV'!U76</f>
        <v>1118429.6233878599</v>
      </c>
      <c r="U76" s="79">
        <f>+Cuncl!V76+MM!V76+BTO!V76+CORP!V76+'C+S'!V76+INFR!V76+'STR+DEV'!V76</f>
        <v>1182180.1119209679</v>
      </c>
      <c r="W76" s="496">
        <f t="shared" si="4"/>
        <v>0.80894146411185441</v>
      </c>
    </row>
    <row r="77" spans="1:23" hidden="1" x14ac:dyDescent="0.25">
      <c r="A77" s="61" t="s">
        <v>94</v>
      </c>
      <c r="B77" s="73">
        <f>+Cuncl!B77+MM!B77+BTO!B77+CORP!B77+'C+S'!B77+INFR!B77+'STR+DEV'!B77</f>
        <v>0</v>
      </c>
      <c r="C77" s="89">
        <f>+Cuncl!C77+MM!C77+BTO!C77+CORP!C77+'C+S'!C77+INFR!C77+'STR+DEV'!C77</f>
        <v>0</v>
      </c>
      <c r="D77" s="79">
        <f>+Cuncl!D77+MM!D77+BTO!D77+CORP!D77+'C+S'!D77+INFR!D77+'STR+DEV'!D77</f>
        <v>0</v>
      </c>
      <c r="E77" s="79">
        <f>+Cuncl!E77+MM!E77+BTO!E77+CORP!E77+'C+S'!E77+INFR!E77+'STR+DEV'!E77</f>
        <v>0</v>
      </c>
      <c r="F77" s="79">
        <f>+Cuncl!F77+MM!F77+BTO!F77+CORP!F77+'C+S'!F77+INFR!F77+'STR+DEV'!F77</f>
        <v>0</v>
      </c>
      <c r="G77" s="79">
        <f>+Cuncl!G77+MM!G77+BTO!G77+CORP!G77+'C+S'!G77+INFR!G77+'STR+DEV'!G77</f>
        <v>0</v>
      </c>
      <c r="H77" s="198">
        <f>+Cuncl!H77+MM!H77+BTO!H77+CORP!H77+'C+S'!H77+INFR!H77+'STR+DEV'!H77</f>
        <v>0</v>
      </c>
      <c r="I77" s="79">
        <f>+Cuncl!I77+MM!I77+BTO!I77+CORP!I77+'C+S'!I77+INFR!I77+'STR+DEV'!I77</f>
        <v>0</v>
      </c>
      <c r="J77" s="198">
        <f>+Cuncl!J77+MM!J77+BTO!J77+CORP!J77+'C+S'!J77+INFR!J77+'STR+DEV'!J77</f>
        <v>0</v>
      </c>
      <c r="K77" s="79">
        <f>+Cuncl!K77+MM!K77+BTO!K77+CORP!K77+'C+S'!K77+INFR!K77+'STR+DEV'!K77</f>
        <v>0</v>
      </c>
      <c r="L77" s="206">
        <f>+Cuncl!L77+MM!L77+BTO!L77+CORP!L77+'C+S'!L77+INFR!L77+'STR+DEV'!L77</f>
        <v>0</v>
      </c>
      <c r="M77" s="73">
        <f>+Cuncl!M77+MM!M77+BTO!M77+CORP!M77+'C+S'!M77+INFR!M77+'STR+DEV'!M77</f>
        <v>0</v>
      </c>
      <c r="N77" s="79">
        <f>+Cuncl!O77+MM!O77+BTO!O77+CORP!O77+'C+S'!O77+INFR!O77+'STR+DEV'!O77</f>
        <v>0</v>
      </c>
      <c r="O77" s="79">
        <f>+Cuncl!P77+MM!P77+BTO!P77+CORP!P77+'C+S'!P77+INFR!P77+'STR+DEV'!P77</f>
        <v>0</v>
      </c>
      <c r="P77" s="79">
        <f>+Cuncl!Q77+MM!Q77+BTO!Q77+CORP!Q77+'C+S'!Q77+INFR!Q77+'STR+DEV'!Q77</f>
        <v>0</v>
      </c>
      <c r="Q77" s="79">
        <f>+Cuncl!R77+MM!R77+BTO!R77+CORP!R77+'C+S'!R77+INFR!R77+'STR+DEV'!R77</f>
        <v>0</v>
      </c>
      <c r="R77" s="79">
        <f>+Cuncl!S77+MM!S77+BTO!S77+CORP!S77+'C+S'!S77+INFR!S77+'STR+DEV'!S77</f>
        <v>0</v>
      </c>
      <c r="S77" s="79">
        <f>+Cuncl!T77+MM!T77+BTO!T77+CORP!T77+'C+S'!T77+INFR!T77+'STR+DEV'!T77</f>
        <v>0</v>
      </c>
      <c r="T77" s="79">
        <f>+Cuncl!U77+MM!U77+BTO!U77+CORP!U77+'C+S'!U77+INFR!U77+'STR+DEV'!U77</f>
        <v>0</v>
      </c>
      <c r="U77" s="79">
        <f>+Cuncl!V77+MM!V77+BTO!V77+CORP!V77+'C+S'!V77+INFR!V77+'STR+DEV'!V77</f>
        <v>0</v>
      </c>
      <c r="W77" s="496" t="e">
        <f t="shared" si="4"/>
        <v>#DIV/0!</v>
      </c>
    </row>
    <row r="78" spans="1:23" x14ac:dyDescent="0.25">
      <c r="A78" s="61" t="s">
        <v>40</v>
      </c>
      <c r="B78" s="73">
        <f>+Cuncl!B78+MM!B78+BTO!B78+CORP!B78+'C+S'!B78+INFR!B78+'STR+DEV'!B78</f>
        <v>1027386.5</v>
      </c>
      <c r="C78" s="89">
        <f>+Cuncl!C78+MM!C78+BTO!C78+CORP!C78+'C+S'!C78+INFR!C78+'STR+DEV'!C78</f>
        <v>0</v>
      </c>
      <c r="D78" s="79">
        <f>+Cuncl!D78+MM!D78+BTO!D78+CORP!D78+'C+S'!D78+INFR!D78+'STR+DEV'!D78</f>
        <v>639189.68000000005</v>
      </c>
      <c r="E78" s="79">
        <f>+Cuncl!E78+MM!E78+BTO!E78+CORP!E78+'C+S'!E78+INFR!E78+'STR+DEV'!E78</f>
        <v>1089029.69</v>
      </c>
      <c r="F78" s="79">
        <f>+Cuncl!F78+MM!F78+BTO!F78+CORP!F78+'C+S'!F78+INFR!F78+'STR+DEV'!F78</f>
        <v>0</v>
      </c>
      <c r="G78" s="79">
        <f>+Cuncl!G78+MM!G78+BTO!G78+CORP!G78+'C+S'!G78+INFR!G78+'STR+DEV'!G78</f>
        <v>57880.18</v>
      </c>
      <c r="H78" s="198">
        <f>+Cuncl!H78+MM!H78+BTO!H78+CORP!H78+'C+S'!H78+INFR!H78+'STR+DEV'!H78</f>
        <v>1031149.5099999999</v>
      </c>
      <c r="I78" s="79">
        <f>+Cuncl!I78+MM!I78+BTO!I78+CORP!I78+'C+S'!I78+INFR!I78+'STR+DEV'!I78</f>
        <v>-400000</v>
      </c>
      <c r="J78" s="198">
        <f>+Cuncl!J78+MM!J78+BTO!J78+CORP!J78+'C+S'!J78+INFR!J78+'STR+DEV'!J78</f>
        <v>631149.50999999989</v>
      </c>
      <c r="K78" s="79">
        <f>+Cuncl!K78+MM!K78+BTO!K78+CORP!K78+'C+S'!K78+INFR!K78+'STR+DEV'!K78</f>
        <v>1147837.2932599999</v>
      </c>
      <c r="L78" s="206">
        <f>+Cuncl!L78+MM!L78+BTO!L78+CORP!L78+'C+S'!L78+INFR!L78+'STR+DEV'!L78</f>
        <v>1209820.5070960401</v>
      </c>
      <c r="M78" s="73">
        <f>+Cuncl!M78+MM!M78+BTO!M78+CORP!M78+'C+S'!M78+INFR!M78+'STR+DEV'!M78</f>
        <v>689029.69</v>
      </c>
      <c r="N78" s="79">
        <f>+Cuncl!O78+MM!O78+BTO!O78+CORP!O78+'C+S'!O78+INFR!O78+'STR+DEV'!O78</f>
        <v>1135859</v>
      </c>
      <c r="O78" s="79">
        <f>+Cuncl!P78+MM!P78+BTO!P78+CORP!P78+'C+S'!P78+INFR!P78+'STR+DEV'!P78</f>
        <v>0</v>
      </c>
      <c r="P78" s="79">
        <f>+Cuncl!Q78+MM!Q78+BTO!Q78+CORP!Q78+'C+S'!Q78+INFR!Q78+'STR+DEV'!Q78</f>
        <v>-180610</v>
      </c>
      <c r="Q78" s="79">
        <f>+Cuncl!R78+MM!R78+BTO!R78+CORP!R78+'C+S'!R78+INFR!R78+'STR+DEV'!R78</f>
        <v>955249</v>
      </c>
      <c r="R78" s="79">
        <f>+Cuncl!S78+MM!S78+BTO!S78+CORP!S78+'C+S'!S78+INFR!S78+'STR+DEV'!S78</f>
        <v>-250000</v>
      </c>
      <c r="S78" s="79">
        <f>+Cuncl!T78+MM!T78+BTO!T78+CORP!T78+'C+S'!T78+INFR!T78+'STR+DEV'!T78</f>
        <v>885859</v>
      </c>
      <c r="T78" s="79">
        <f>+Cuncl!U78+MM!U78+BTO!U78+CORP!U78+'C+S'!U78+INFR!U78+'STR+DEV'!U78</f>
        <v>1202874.6809999999</v>
      </c>
      <c r="U78" s="79">
        <f>+Cuncl!V78+MM!V78+BTO!V78+CORP!V78+'C+S'!V78+INFR!V78+'STR+DEV'!V78</f>
        <v>1271438.5378169997</v>
      </c>
      <c r="W78" s="496">
        <f t="shared" si="4"/>
        <v>0.20388120457093059</v>
      </c>
    </row>
    <row r="79" spans="1:23" x14ac:dyDescent="0.25">
      <c r="A79" s="61" t="s">
        <v>688</v>
      </c>
      <c r="B79" s="73">
        <f>+Cuncl!B79+MM!B79+BTO!B79+CORP!B79+'C+S'!B79+INFR!B79+'STR+DEV'!B79</f>
        <v>0</v>
      </c>
      <c r="C79" s="89">
        <f>+Cuncl!C79+MM!C79+BTO!C79+CORP!C79+'C+S'!C79+INFR!C79+'STR+DEV'!C79</f>
        <v>0</v>
      </c>
      <c r="D79" s="79">
        <f>+Cuncl!D79+MM!D79+BTO!D79+CORP!D79+'C+S'!D79+INFR!D79+'STR+DEV'!D79</f>
        <v>0</v>
      </c>
      <c r="E79" s="79">
        <f>+Cuncl!E79+MM!E79+BTO!E79+CORP!E79+'C+S'!E79+INFR!E79+'STR+DEV'!E79</f>
        <v>30000</v>
      </c>
      <c r="F79" s="79">
        <f>+Cuncl!F79+MM!F79+BTO!F79+CORP!F79+'C+S'!F79+INFR!F79+'STR+DEV'!F79</f>
        <v>0</v>
      </c>
      <c r="G79" s="79">
        <f>+Cuncl!G79+MM!G79+BTO!G79+CORP!G79+'C+S'!G79+INFR!G79+'STR+DEV'!G79</f>
        <v>0</v>
      </c>
      <c r="H79" s="198">
        <f>+Cuncl!H79+MM!H79+BTO!H79+CORP!H79+'C+S'!H79+INFR!H79+'STR+DEV'!H79</f>
        <v>30000</v>
      </c>
      <c r="I79" s="79">
        <f>+Cuncl!I79+MM!I79+BTO!I79+CORP!I79+'C+S'!I79+INFR!I79+'STR+DEV'!I79</f>
        <v>0</v>
      </c>
      <c r="J79" s="198">
        <f>+Cuncl!J79+MM!J79+BTO!J79+CORP!J79+'C+S'!J79+INFR!J79+'STR+DEV'!J79</f>
        <v>30000</v>
      </c>
      <c r="K79" s="79">
        <f>+Cuncl!K79+MM!K79+BTO!K79+CORP!K79+'C+S'!K79+INFR!K79+'STR+DEV'!K79</f>
        <v>31620</v>
      </c>
      <c r="L79" s="206">
        <f>+Cuncl!L79+MM!L79+BTO!L79+CORP!L79+'C+S'!L79+INFR!L79+'STR+DEV'!L79</f>
        <v>33327.480000000003</v>
      </c>
      <c r="M79" s="73">
        <f>+Cuncl!M79+MM!M79+BTO!M79+CORP!M79+'C+S'!M79+INFR!M79+'STR+DEV'!M79</f>
        <v>30000</v>
      </c>
      <c r="N79" s="79">
        <f>+Cuncl!O79+MM!O79+BTO!O79+CORP!O79+'C+S'!O79+INFR!O79+'STR+DEV'!O79</f>
        <v>80000</v>
      </c>
      <c r="O79" s="79">
        <f>+Cuncl!P79+MM!P79+BTO!P79+CORP!P79+'C+S'!P79+INFR!P79+'STR+DEV'!P79</f>
        <v>0</v>
      </c>
      <c r="P79" s="79">
        <f>+Cuncl!Q79+MM!Q79+BTO!Q79+CORP!Q79+'C+S'!Q79+INFR!Q79+'STR+DEV'!Q79</f>
        <v>-10626</v>
      </c>
      <c r="Q79" s="79">
        <f>+Cuncl!R79+MM!R79+BTO!R79+CORP!R79+'C+S'!R79+INFR!R79+'STR+DEV'!R79</f>
        <v>69374</v>
      </c>
      <c r="R79" s="79">
        <f>+Cuncl!S79+MM!S79+BTO!S79+CORP!S79+'C+S'!S79+INFR!S79+'STR+DEV'!S79</f>
        <v>0</v>
      </c>
      <c r="S79" s="79">
        <f>+Cuncl!T79+MM!T79+BTO!T79+CORP!T79+'C+S'!T79+INFR!T79+'STR+DEV'!T79</f>
        <v>80000</v>
      </c>
      <c r="T79" s="79">
        <f>+Cuncl!U79+MM!U79+BTO!U79+CORP!U79+'C+S'!U79+INFR!U79+'STR+DEV'!U79</f>
        <v>84720</v>
      </c>
      <c r="U79" s="79">
        <f>+Cuncl!V79+MM!V79+BTO!V79+CORP!V79+'C+S'!V79+INFR!V79+'STR+DEV'!V79</f>
        <v>89549.04</v>
      </c>
      <c r="W79" s="496">
        <f t="shared" si="4"/>
        <v>0.132825</v>
      </c>
    </row>
    <row r="80" spans="1:23" hidden="1" x14ac:dyDescent="0.25">
      <c r="A80" s="61" t="s">
        <v>34</v>
      </c>
      <c r="B80" s="73">
        <f>+Cuncl!B80+MM!B80+BTO!B80+CORP!B80+'C+S'!B80+INFR!B80+'STR+DEV'!B80</f>
        <v>0</v>
      </c>
      <c r="C80" s="89">
        <f>+Cuncl!C80+MM!C80+BTO!C80+CORP!C80+'C+S'!C80+INFR!C80+'STR+DEV'!C80</f>
        <v>0</v>
      </c>
      <c r="D80" s="79">
        <f>+Cuncl!D80+MM!D80+BTO!D80+CORP!D80+'C+S'!D80+INFR!D80+'STR+DEV'!D80</f>
        <v>0</v>
      </c>
      <c r="E80" s="79">
        <f>+Cuncl!E80+MM!E80+BTO!E80+CORP!E80+'C+S'!E80+INFR!E80+'STR+DEV'!E80</f>
        <v>0</v>
      </c>
      <c r="F80" s="79">
        <f>+Cuncl!F80+MM!F80+BTO!F80+CORP!F80+'C+S'!F80+INFR!F80+'STR+DEV'!F80</f>
        <v>0</v>
      </c>
      <c r="G80" s="79">
        <f>+Cuncl!G80+MM!G80+BTO!G80+CORP!G80+'C+S'!G80+INFR!G80+'STR+DEV'!G80</f>
        <v>0</v>
      </c>
      <c r="H80" s="198">
        <f>+Cuncl!H80+MM!H80+BTO!H80+CORP!H80+'C+S'!H80+INFR!H80+'STR+DEV'!H80</f>
        <v>0</v>
      </c>
      <c r="I80" s="79">
        <f>+Cuncl!I80+MM!I80+BTO!I80+CORP!I80+'C+S'!I80+INFR!I80+'STR+DEV'!I80</f>
        <v>0</v>
      </c>
      <c r="J80" s="198">
        <f>+Cuncl!J80+MM!J80+BTO!J80+CORP!J80+'C+S'!J80+INFR!J80+'STR+DEV'!J80</f>
        <v>0</v>
      </c>
      <c r="K80" s="79">
        <f>+Cuncl!K80+MM!K80+BTO!K80+CORP!K80+'C+S'!K80+INFR!K80+'STR+DEV'!K80</f>
        <v>0</v>
      </c>
      <c r="L80" s="206">
        <f>+Cuncl!L80+MM!L80+BTO!L80+CORP!L80+'C+S'!L80+INFR!L80+'STR+DEV'!L80</f>
        <v>0</v>
      </c>
      <c r="M80" s="73">
        <f>+Cuncl!M80+MM!M80+BTO!M80+CORP!M80+'C+S'!M80+INFR!M80+'STR+DEV'!M80</f>
        <v>0</v>
      </c>
      <c r="N80" s="79">
        <f>+Cuncl!O80+MM!O80+BTO!O80+CORP!O80+'C+S'!O80+INFR!O80+'STR+DEV'!O80</f>
        <v>0</v>
      </c>
      <c r="O80" s="79">
        <f>+Cuncl!P80+MM!P80+BTO!P80+CORP!P80+'C+S'!P80+INFR!P80+'STR+DEV'!P80</f>
        <v>0</v>
      </c>
      <c r="P80" s="79">
        <f>+Cuncl!Q80+MM!Q80+BTO!Q80+CORP!Q80+'C+S'!Q80+INFR!Q80+'STR+DEV'!Q80</f>
        <v>0</v>
      </c>
      <c r="Q80" s="79">
        <f>+Cuncl!R80+MM!R80+BTO!R80+CORP!R80+'C+S'!R80+INFR!R80+'STR+DEV'!R80</f>
        <v>0</v>
      </c>
      <c r="R80" s="79">
        <f>+Cuncl!S80+MM!S80+BTO!S80+CORP!S80+'C+S'!S80+INFR!S80+'STR+DEV'!S80</f>
        <v>0</v>
      </c>
      <c r="S80" s="79">
        <f>+Cuncl!T80+MM!T80+BTO!T80+CORP!T80+'C+S'!T80+INFR!T80+'STR+DEV'!T80</f>
        <v>0</v>
      </c>
      <c r="T80" s="79">
        <f>+Cuncl!U80+MM!U80+BTO!U80+CORP!U80+'C+S'!U80+INFR!U80+'STR+DEV'!U80</f>
        <v>0</v>
      </c>
      <c r="U80" s="79">
        <f>+Cuncl!V80+MM!V80+BTO!V80+CORP!V80+'C+S'!V80+INFR!V80+'STR+DEV'!V80</f>
        <v>0</v>
      </c>
      <c r="W80" s="496" t="e">
        <f t="shared" si="4"/>
        <v>#DIV/0!</v>
      </c>
    </row>
    <row r="81" spans="1:23" x14ac:dyDescent="0.25">
      <c r="A81" s="61" t="s">
        <v>46</v>
      </c>
      <c r="B81" s="73">
        <f>+Cuncl!B81+MM!B81+BTO!B81+CORP!B81+'C+S'!B81+INFR!B81+'STR+DEV'!B81</f>
        <v>2145424</v>
      </c>
      <c r="C81" s="89">
        <f>+Cuncl!C81+MM!C81+BTO!C81+CORP!C81+'C+S'!C81+INFR!C81+'STR+DEV'!C81</f>
        <v>0</v>
      </c>
      <c r="D81" s="79">
        <f>+Cuncl!D81+MM!D81+BTO!D81+CORP!D81+'C+S'!D81+INFR!D81+'STR+DEV'!D81</f>
        <v>1752326.22</v>
      </c>
      <c r="E81" s="79">
        <f>+Cuncl!E81+MM!E81+BTO!E81+CORP!E81+'C+S'!E81+INFR!E81+'STR+DEV'!E81</f>
        <v>2274149.44</v>
      </c>
      <c r="F81" s="79">
        <f>+Cuncl!F81+MM!F81+BTO!F81+CORP!F81+'C+S'!F81+INFR!F81+'STR+DEV'!F81</f>
        <v>0</v>
      </c>
      <c r="G81" s="79">
        <f>+Cuncl!G81+MM!G81+BTO!G81+CORP!G81+'C+S'!G81+INFR!G81+'STR+DEV'!G81</f>
        <v>268326.68</v>
      </c>
      <c r="H81" s="198">
        <f>+Cuncl!H81+MM!H81+BTO!H81+CORP!H81+'C+S'!H81+INFR!H81+'STR+DEV'!H81</f>
        <v>2005822.76</v>
      </c>
      <c r="I81" s="79">
        <f>+Cuncl!I81+MM!I81+BTO!I81+CORP!I81+'C+S'!I81+INFR!I81+'STR+DEV'!I81</f>
        <v>-800000</v>
      </c>
      <c r="J81" s="198">
        <f>+Cuncl!J81+MM!J81+BTO!J81+CORP!J81+'C+S'!J81+INFR!J81+'STR+DEV'!J81</f>
        <v>1205822.76</v>
      </c>
      <c r="K81" s="79">
        <f>+Cuncl!K81+MM!K81+BTO!K81+CORP!K81+'C+S'!K81+INFR!K81+'STR+DEV'!K81</f>
        <v>2396953.5097600003</v>
      </c>
      <c r="L81" s="206">
        <f>+Cuncl!L81+MM!L81+BTO!L81+CORP!L81+'C+S'!L81+INFR!L81+'STR+DEV'!L81</f>
        <v>2526388.9992870404</v>
      </c>
      <c r="M81" s="73">
        <f>+Cuncl!M81+MM!M81+BTO!M81+CORP!M81+'C+S'!M81+INFR!M81+'STR+DEV'!M81</f>
        <v>1474149.44</v>
      </c>
      <c r="N81" s="79">
        <f>+Cuncl!O81+MM!O81+BTO!O81+CORP!O81+'C+S'!O81+INFR!O81+'STR+DEV'!O81</f>
        <v>1274149</v>
      </c>
      <c r="O81" s="79">
        <f>+Cuncl!P81+MM!P81+BTO!P81+CORP!P81+'C+S'!P81+INFR!P81+'STR+DEV'!P81</f>
        <v>0</v>
      </c>
      <c r="P81" s="79">
        <f>+Cuncl!Q81+MM!Q81+BTO!Q81+CORP!Q81+'C+S'!Q81+INFR!Q81+'STR+DEV'!Q81</f>
        <v>-1038058</v>
      </c>
      <c r="Q81" s="79">
        <f>+Cuncl!R81+MM!R81+BTO!R81+CORP!R81+'C+S'!R81+INFR!R81+'STR+DEV'!R81</f>
        <v>236091</v>
      </c>
      <c r="R81" s="79">
        <f>+Cuncl!S81+MM!S81+BTO!S81+CORP!S81+'C+S'!S81+INFR!S81+'STR+DEV'!S81</f>
        <v>500000</v>
      </c>
      <c r="S81" s="79">
        <f>+Cuncl!T81+MM!T81+BTO!T81+CORP!T81+'C+S'!T81+INFR!T81+'STR+DEV'!T81</f>
        <v>1774149</v>
      </c>
      <c r="T81" s="79">
        <f>+Cuncl!U81+MM!U81+BTO!U81+CORP!U81+'C+S'!U81+INFR!U81+'STR+DEV'!U81</f>
        <v>1349323.791</v>
      </c>
      <c r="U81" s="79">
        <f>+Cuncl!V81+MM!V81+BTO!V81+CORP!V81+'C+S'!V81+INFR!V81+'STR+DEV'!V81</f>
        <v>1426235.2470869999</v>
      </c>
      <c r="W81" s="496">
        <f t="shared" si="4"/>
        <v>0.58510192774113112</v>
      </c>
    </row>
    <row r="82" spans="1:23" x14ac:dyDescent="0.25">
      <c r="A82" s="61" t="s">
        <v>90</v>
      </c>
      <c r="B82" s="73">
        <f>+Cuncl!B82+MM!B82+BTO!B82+CORP!B82+'C+S'!B82+INFR!B82+'STR+DEV'!B82</f>
        <v>345104.18</v>
      </c>
      <c r="C82" s="89">
        <f>+Cuncl!C82+MM!C82+BTO!C82+CORP!C82+'C+S'!C82+INFR!C82+'STR+DEV'!C82</f>
        <v>150000</v>
      </c>
      <c r="D82" s="79">
        <f>+Cuncl!D82+MM!D82+BTO!D82+CORP!D82+'C+S'!D82+INFR!D82+'STR+DEV'!D82</f>
        <v>187390.5</v>
      </c>
      <c r="E82" s="79">
        <f>+Cuncl!E82+MM!E82+BTO!E82+CORP!E82+'C+S'!E82+INFR!E82+'STR+DEV'!E82</f>
        <v>195104.18</v>
      </c>
      <c r="F82" s="79">
        <f>+Cuncl!F82+MM!F82+BTO!F82+CORP!F82+'C+S'!F82+INFR!F82+'STR+DEV'!F82</f>
        <v>0</v>
      </c>
      <c r="G82" s="79">
        <f>+Cuncl!G82+MM!G82+BTO!G82+CORP!G82+'C+S'!G82+INFR!G82+'STR+DEV'!G82</f>
        <v>74166.98</v>
      </c>
      <c r="H82" s="198">
        <f>+Cuncl!H82+MM!H82+BTO!H82+CORP!H82+'C+S'!H82+INFR!H82+'STR+DEV'!H82</f>
        <v>120937.2</v>
      </c>
      <c r="I82" s="79">
        <f>+Cuncl!I82+MM!I82+BTO!I82+CORP!I82+'C+S'!I82+INFR!I82+'STR+DEV'!I82</f>
        <v>0</v>
      </c>
      <c r="J82" s="198">
        <f>+Cuncl!J82+MM!J82+BTO!J82+CORP!J82+'C+S'!J82+INFR!J82+'STR+DEV'!J82</f>
        <v>120937.2</v>
      </c>
      <c r="K82" s="79">
        <f>+Cuncl!K82+MM!K82+BTO!K82+CORP!K82+'C+S'!K82+INFR!K82+'STR+DEV'!K82</f>
        <v>205444.7</v>
      </c>
      <c r="L82" s="206">
        <f>+Cuncl!L82+MM!L82+BTO!L82+CORP!L82+'C+S'!L82+INFR!L82+'STR+DEV'!L82</f>
        <v>215511.49</v>
      </c>
      <c r="M82" s="73">
        <f>+Cuncl!M82+MM!M82+BTO!M82+CORP!M82+'C+S'!M82+INFR!M82+'STR+DEV'!M82</f>
        <v>195104.18</v>
      </c>
      <c r="N82" s="79">
        <f>+Cuncl!O82+MM!O82+BTO!O82+CORP!O82+'C+S'!O82+INFR!O82+'STR+DEV'!O82</f>
        <v>203493</v>
      </c>
      <c r="O82" s="79">
        <f>+Cuncl!P82+MM!P82+BTO!P82+CORP!P82+'C+S'!P82+INFR!P82+'STR+DEV'!P82</f>
        <v>0</v>
      </c>
      <c r="P82" s="79">
        <f>+Cuncl!Q82+MM!Q82+BTO!Q82+CORP!Q82+'C+S'!Q82+INFR!Q82+'STR+DEV'!Q82</f>
        <v>-21880</v>
      </c>
      <c r="Q82" s="79">
        <f>+Cuncl!R82+MM!R82+BTO!R82+CORP!R82+'C+S'!R82+INFR!R82+'STR+DEV'!R82</f>
        <v>181613</v>
      </c>
      <c r="R82" s="79">
        <f>+Cuncl!S82+MM!S82+BTO!S82+CORP!S82+'C+S'!S82+INFR!S82+'STR+DEV'!S82</f>
        <v>0</v>
      </c>
      <c r="S82" s="79">
        <f>+Cuncl!T82+MM!T82+BTO!T82+CORP!T82+'C+S'!T82+INFR!T82+'STR+DEV'!T82</f>
        <v>203493</v>
      </c>
      <c r="T82" s="79">
        <f>+Cuncl!U82+MM!U82+BTO!U82+CORP!U82+'C+S'!U82+INFR!U82+'STR+DEV'!U82</f>
        <v>215499.087</v>
      </c>
      <c r="U82" s="79">
        <f>+Cuncl!V82+MM!V82+BTO!V82+CORP!V82+'C+S'!V82+INFR!V82+'STR+DEV'!V82</f>
        <v>227782.53495899998</v>
      </c>
      <c r="W82" s="496">
        <f t="shared" si="4"/>
        <v>0.10752212606821857</v>
      </c>
    </row>
    <row r="83" spans="1:23" x14ac:dyDescent="0.25">
      <c r="A83" s="61" t="s">
        <v>48</v>
      </c>
      <c r="B83" s="73">
        <f>+Cuncl!B83+MM!B83+BTO!B83+CORP!B83+'C+S'!B83+INFR!B83+'STR+DEV'!B83</f>
        <v>105400</v>
      </c>
      <c r="C83" s="89">
        <f>+Cuncl!C83+MM!C83+BTO!C83+CORP!C83+'C+S'!C83+INFR!C83+'STR+DEV'!C83</f>
        <v>0</v>
      </c>
      <c r="D83" s="79">
        <f>+Cuncl!D83+MM!D83+BTO!D83+CORP!D83+'C+S'!D83+INFR!D83+'STR+DEV'!D83</f>
        <v>2947.8</v>
      </c>
      <c r="E83" s="79">
        <f>+Cuncl!E83+MM!E83+BTO!E83+CORP!E83+'C+S'!E83+INFR!E83+'STR+DEV'!E83</f>
        <v>105400</v>
      </c>
      <c r="F83" s="79">
        <f>+Cuncl!F83+MM!F83+BTO!F83+CORP!F83+'C+S'!F83+INFR!F83+'STR+DEV'!F83</f>
        <v>0</v>
      </c>
      <c r="G83" s="79">
        <f>+Cuncl!G83+MM!G83+BTO!G83+CORP!G83+'C+S'!G83+INFR!G83+'STR+DEV'!G83</f>
        <v>41220</v>
      </c>
      <c r="H83" s="198">
        <f>+Cuncl!H83+MM!H83+BTO!H83+CORP!H83+'C+S'!H83+INFR!H83+'STR+DEV'!H83</f>
        <v>64180</v>
      </c>
      <c r="I83" s="79">
        <f>+Cuncl!I83+MM!I83+BTO!I83+CORP!I83+'C+S'!I83+INFR!I83+'STR+DEV'!I83</f>
        <v>0</v>
      </c>
      <c r="J83" s="198">
        <f>+Cuncl!J83+MM!J83+BTO!J83+CORP!J83+'C+S'!J83+INFR!J83+'STR+DEV'!J83</f>
        <v>64180</v>
      </c>
      <c r="K83" s="79">
        <f>+Cuncl!K83+MM!K83+BTO!K83+CORP!K83+'C+S'!K83+INFR!K83+'STR+DEV'!K83</f>
        <v>110986.2</v>
      </c>
      <c r="L83" s="206">
        <f>+Cuncl!L83+MM!L83+BTO!L83+CORP!L83+'C+S'!L83+INFR!L83+'STR+DEV'!L83</f>
        <v>116424.52</v>
      </c>
      <c r="M83" s="73">
        <f>+Cuncl!M83+MM!M83+BTO!M83+CORP!M83+'C+S'!M83+INFR!M83+'STR+DEV'!M83</f>
        <v>105400</v>
      </c>
      <c r="N83" s="79">
        <f>+Cuncl!O83+MM!O83+BTO!O83+CORP!O83+'C+S'!O83+INFR!O83+'STR+DEV'!O83</f>
        <v>100000</v>
      </c>
      <c r="O83" s="79">
        <f>+Cuncl!P83+MM!P83+BTO!P83+CORP!P83+'C+S'!P83+INFR!P83+'STR+DEV'!P83</f>
        <v>0</v>
      </c>
      <c r="P83" s="79">
        <f>+Cuncl!Q83+MM!Q83+BTO!Q83+CORP!Q83+'C+S'!Q83+INFR!Q83+'STR+DEV'!Q83</f>
        <v>-20903</v>
      </c>
      <c r="Q83" s="79">
        <f>+Cuncl!R83+MM!R83+BTO!R83+CORP!R83+'C+S'!R83+INFR!R83+'STR+DEV'!R83</f>
        <v>79097</v>
      </c>
      <c r="R83" s="79">
        <f>+Cuncl!S83+MM!S83+BTO!S83+CORP!S83+'C+S'!S83+INFR!S83+'STR+DEV'!S83</f>
        <v>0</v>
      </c>
      <c r="S83" s="79">
        <f>+Cuncl!T83+MM!T83+BTO!T83+CORP!T83+'C+S'!T83+INFR!T83+'STR+DEV'!T83</f>
        <v>100000</v>
      </c>
      <c r="T83" s="79">
        <f>+Cuncl!U83+MM!U83+BTO!U83+CORP!U83+'C+S'!U83+INFR!U83+'STR+DEV'!U83</f>
        <v>105900</v>
      </c>
      <c r="U83" s="79">
        <f>+Cuncl!V83+MM!V83+BTO!V83+CORP!V83+'C+S'!V83+INFR!V83+'STR+DEV'!V83</f>
        <v>111936.29999999999</v>
      </c>
      <c r="W83" s="496">
        <f t="shared" si="4"/>
        <v>0.20902999999999999</v>
      </c>
    </row>
    <row r="84" spans="1:23" hidden="1" x14ac:dyDescent="0.25">
      <c r="A84" s="61" t="s">
        <v>78</v>
      </c>
      <c r="B84" s="73">
        <f>+Cuncl!B84+MM!B84+BTO!B84+CORP!B84+'C+S'!B84+INFR!B84+'STR+DEV'!B84</f>
        <v>0</v>
      </c>
      <c r="C84" s="89">
        <f>+Cuncl!C84+MM!C84+BTO!C84+CORP!C84+'C+S'!C84+INFR!C84+'STR+DEV'!C84</f>
        <v>0</v>
      </c>
      <c r="D84" s="79">
        <f>+Cuncl!D84+MM!D84+BTO!D84+CORP!D84+'C+S'!D84+INFR!D84+'STR+DEV'!D84</f>
        <v>0</v>
      </c>
      <c r="E84" s="79">
        <f>+Cuncl!E84+MM!E84+BTO!E84+CORP!E84+'C+S'!E84+INFR!E84+'STR+DEV'!E84</f>
        <v>0</v>
      </c>
      <c r="F84" s="79">
        <f>+Cuncl!F84+MM!F84+BTO!F84+CORP!F84+'C+S'!F84+INFR!F84+'STR+DEV'!F84</f>
        <v>0</v>
      </c>
      <c r="G84" s="79">
        <f>+Cuncl!G84+MM!G84+BTO!G84+CORP!G84+'C+S'!G84+INFR!G84+'STR+DEV'!G84</f>
        <v>0</v>
      </c>
      <c r="H84" s="198">
        <f>+Cuncl!H84+MM!H84+BTO!H84+CORP!H84+'C+S'!H84+INFR!H84+'STR+DEV'!H84</f>
        <v>0</v>
      </c>
      <c r="I84" s="79">
        <f>+Cuncl!I84+MM!I84+BTO!I84+CORP!I84+'C+S'!I84+INFR!I84+'STR+DEV'!I84</f>
        <v>0</v>
      </c>
      <c r="J84" s="198">
        <f>+Cuncl!J84+MM!J84+BTO!J84+CORP!J84+'C+S'!J84+INFR!J84+'STR+DEV'!J84</f>
        <v>0</v>
      </c>
      <c r="K84" s="79">
        <f>+Cuncl!K84+MM!K84+BTO!K84+CORP!K84+'C+S'!K84+INFR!K84+'STR+DEV'!K84</f>
        <v>0</v>
      </c>
      <c r="L84" s="206">
        <f>+Cuncl!L84+MM!L84+BTO!L84+CORP!L84+'C+S'!L84+INFR!L84+'STR+DEV'!L84</f>
        <v>0</v>
      </c>
      <c r="M84" s="73">
        <f>+Cuncl!M84+MM!M84+BTO!M84+CORP!M84+'C+S'!M84+INFR!M84+'STR+DEV'!M84</f>
        <v>0</v>
      </c>
      <c r="N84" s="79">
        <f>+Cuncl!O84+MM!O84+BTO!O84+CORP!O84+'C+S'!O84+INFR!O84+'STR+DEV'!O84</f>
        <v>0</v>
      </c>
      <c r="O84" s="79">
        <f>+Cuncl!P84+MM!P84+BTO!P84+CORP!P84+'C+S'!P84+INFR!P84+'STR+DEV'!P84</f>
        <v>0</v>
      </c>
      <c r="P84" s="79">
        <f>+Cuncl!Q84+MM!Q84+BTO!Q84+CORP!Q84+'C+S'!Q84+INFR!Q84+'STR+DEV'!Q84</f>
        <v>0</v>
      </c>
      <c r="Q84" s="79">
        <f>+Cuncl!R84+MM!R84+BTO!R84+CORP!R84+'C+S'!R84+INFR!R84+'STR+DEV'!R84</f>
        <v>0</v>
      </c>
      <c r="R84" s="79">
        <f>+Cuncl!S84+MM!S84+BTO!S84+CORP!S84+'C+S'!S84+INFR!S84+'STR+DEV'!S84</f>
        <v>0</v>
      </c>
      <c r="S84" s="79">
        <f>+Cuncl!T84+MM!T84+BTO!T84+CORP!T84+'C+S'!T84+INFR!T84+'STR+DEV'!T84</f>
        <v>0</v>
      </c>
      <c r="T84" s="79">
        <f>+Cuncl!U84+MM!U84+BTO!U84+CORP!U84+'C+S'!U84+INFR!U84+'STR+DEV'!U84</f>
        <v>0</v>
      </c>
      <c r="U84" s="79">
        <f>+Cuncl!V84+MM!V84+BTO!V84+CORP!V84+'C+S'!V84+INFR!V84+'STR+DEV'!V84</f>
        <v>0</v>
      </c>
      <c r="W84" s="496" t="e">
        <f t="shared" si="4"/>
        <v>#DIV/0!</v>
      </c>
    </row>
    <row r="85" spans="1:23" hidden="1" x14ac:dyDescent="0.25">
      <c r="A85" s="61" t="s">
        <v>51</v>
      </c>
      <c r="B85" s="73">
        <f>+Cuncl!B85+MM!B85+BTO!B85+CORP!B85+'C+S'!B85+INFR!B85+'STR+DEV'!B85</f>
        <v>0</v>
      </c>
      <c r="C85" s="89">
        <f>+Cuncl!C85+MM!C85+BTO!C85+CORP!C85+'C+S'!C85+INFR!C85+'STR+DEV'!C85</f>
        <v>0</v>
      </c>
      <c r="D85" s="79">
        <f>+Cuncl!D85+MM!D85+BTO!D85+CORP!D85+'C+S'!D85+INFR!D85+'STR+DEV'!D85</f>
        <v>0</v>
      </c>
      <c r="E85" s="79">
        <f>+Cuncl!E85+MM!E85+BTO!E85+CORP!E85+'C+S'!E85+INFR!E85+'STR+DEV'!E85</f>
        <v>0</v>
      </c>
      <c r="F85" s="79">
        <f>+Cuncl!F85+MM!F85+BTO!F85+CORP!F85+'C+S'!F85+INFR!F85+'STR+DEV'!F85</f>
        <v>0</v>
      </c>
      <c r="G85" s="79">
        <f>+Cuncl!G85+MM!G85+BTO!G85+CORP!G85+'C+S'!G85+INFR!G85+'STR+DEV'!G85</f>
        <v>0</v>
      </c>
      <c r="H85" s="198">
        <f>+Cuncl!H85+MM!H85+BTO!H85+CORP!H85+'C+S'!H85+INFR!H85+'STR+DEV'!H85</f>
        <v>0</v>
      </c>
      <c r="I85" s="79">
        <f>+Cuncl!I85+MM!I85+BTO!I85+CORP!I85+'C+S'!I85+INFR!I85+'STR+DEV'!I85</f>
        <v>0</v>
      </c>
      <c r="J85" s="198">
        <f>+Cuncl!J85+MM!J85+BTO!J85+CORP!J85+'C+S'!J85+INFR!J85+'STR+DEV'!J85</f>
        <v>0</v>
      </c>
      <c r="K85" s="79">
        <f>+Cuncl!K85+MM!K85+BTO!K85+CORP!K85+'C+S'!K85+INFR!K85+'STR+DEV'!K85</f>
        <v>0</v>
      </c>
      <c r="L85" s="206">
        <f>+Cuncl!L85+MM!L85+BTO!L85+CORP!L85+'C+S'!L85+INFR!L85+'STR+DEV'!L85</f>
        <v>0</v>
      </c>
      <c r="M85" s="73">
        <f>+Cuncl!M85+MM!M85+BTO!M85+CORP!M85+'C+S'!M85+INFR!M85+'STR+DEV'!M85</f>
        <v>0</v>
      </c>
      <c r="N85" s="79">
        <f>+Cuncl!O85+MM!O85+BTO!O85+CORP!O85+'C+S'!O85+INFR!O85+'STR+DEV'!O85</f>
        <v>0</v>
      </c>
      <c r="O85" s="79">
        <f>+Cuncl!P85+MM!P85+BTO!P85+CORP!P85+'C+S'!P85+INFR!P85+'STR+DEV'!P85</f>
        <v>0</v>
      </c>
      <c r="P85" s="79">
        <f>+Cuncl!Q85+MM!Q85+BTO!Q85+CORP!Q85+'C+S'!Q85+INFR!Q85+'STR+DEV'!Q85</f>
        <v>0</v>
      </c>
      <c r="Q85" s="79">
        <f>+Cuncl!R85+MM!R85+BTO!R85+CORP!R85+'C+S'!R85+INFR!R85+'STR+DEV'!R85</f>
        <v>0</v>
      </c>
      <c r="R85" s="79">
        <f>+Cuncl!S85+MM!S85+BTO!S85+CORP!S85+'C+S'!S85+INFR!S85+'STR+DEV'!S85</f>
        <v>0</v>
      </c>
      <c r="S85" s="79">
        <f>+Cuncl!T85+MM!T85+BTO!T85+CORP!T85+'C+S'!T85+INFR!T85+'STR+DEV'!T85</f>
        <v>0</v>
      </c>
      <c r="T85" s="79">
        <f>+Cuncl!U85+MM!U85+BTO!U85+CORP!U85+'C+S'!U85+INFR!U85+'STR+DEV'!U85</f>
        <v>0</v>
      </c>
      <c r="U85" s="79">
        <f>+Cuncl!V85+MM!V85+BTO!V85+CORP!V85+'C+S'!V85+INFR!V85+'STR+DEV'!V85</f>
        <v>0</v>
      </c>
      <c r="W85" s="496" t="e">
        <f t="shared" si="4"/>
        <v>#DIV/0!</v>
      </c>
    </row>
    <row r="86" spans="1:23" hidden="1" x14ac:dyDescent="0.25">
      <c r="A86" s="61" t="s">
        <v>75</v>
      </c>
      <c r="B86" s="73">
        <f>+Cuncl!B86+MM!B86+BTO!B86+CORP!B86+'C+S'!B86+INFR!B86+'STR+DEV'!B86</f>
        <v>0</v>
      </c>
      <c r="C86" s="89">
        <f>+Cuncl!C86+MM!C86+BTO!C86+CORP!C86+'C+S'!C86+INFR!C86+'STR+DEV'!C86</f>
        <v>0</v>
      </c>
      <c r="D86" s="79">
        <f>+Cuncl!D86+MM!D86+BTO!D86+CORP!D86+'C+S'!D86+INFR!D86+'STR+DEV'!D86</f>
        <v>0</v>
      </c>
      <c r="E86" s="79">
        <f>+Cuncl!E86+MM!E86+BTO!E86+CORP!E86+'C+S'!E86+INFR!E86+'STR+DEV'!E86</f>
        <v>0</v>
      </c>
      <c r="F86" s="79">
        <f>+Cuncl!F86+MM!F86+BTO!F86+CORP!F86+'C+S'!F86+INFR!F86+'STR+DEV'!F86</f>
        <v>0</v>
      </c>
      <c r="G86" s="79">
        <f>+Cuncl!G86+MM!G86+BTO!G86+CORP!G86+'C+S'!G86+INFR!G86+'STR+DEV'!G86</f>
        <v>0</v>
      </c>
      <c r="H86" s="198">
        <f>+Cuncl!H86+MM!H86+BTO!H86+CORP!H86+'C+S'!H86+INFR!H86+'STR+DEV'!H86</f>
        <v>0</v>
      </c>
      <c r="I86" s="79">
        <f>+Cuncl!I86+MM!I86+BTO!I86+CORP!I86+'C+S'!I86+INFR!I86+'STR+DEV'!I86</f>
        <v>0</v>
      </c>
      <c r="J86" s="198">
        <f>+Cuncl!J86+MM!J86+BTO!J86+CORP!J86+'C+S'!J86+INFR!J86+'STR+DEV'!J86</f>
        <v>0</v>
      </c>
      <c r="K86" s="79">
        <f>+Cuncl!K86+MM!K86+BTO!K86+CORP!K86+'C+S'!K86+INFR!K86+'STR+DEV'!K86</f>
        <v>0</v>
      </c>
      <c r="L86" s="206">
        <f>+Cuncl!L86+MM!L86+BTO!L86+CORP!L86+'C+S'!L86+INFR!L86+'STR+DEV'!L86</f>
        <v>0</v>
      </c>
      <c r="M86" s="73">
        <f>+Cuncl!M86+MM!M86+BTO!M86+CORP!M86+'C+S'!M86+INFR!M86+'STR+DEV'!M86</f>
        <v>0</v>
      </c>
      <c r="N86" s="79">
        <f>+Cuncl!O86+MM!O86+BTO!O86+CORP!O86+'C+S'!O86+INFR!O86+'STR+DEV'!O86</f>
        <v>0</v>
      </c>
      <c r="O86" s="79">
        <f>+Cuncl!P86+MM!P86+BTO!P86+CORP!P86+'C+S'!P86+INFR!P86+'STR+DEV'!P86</f>
        <v>0</v>
      </c>
      <c r="P86" s="79">
        <f>+Cuncl!Q86+MM!Q86+BTO!Q86+CORP!Q86+'C+S'!Q86+INFR!Q86+'STR+DEV'!Q86</f>
        <v>0</v>
      </c>
      <c r="Q86" s="79">
        <f>+Cuncl!R86+MM!R86+BTO!R86+CORP!R86+'C+S'!R86+INFR!R86+'STR+DEV'!R86</f>
        <v>0</v>
      </c>
      <c r="R86" s="79">
        <f>+Cuncl!S86+MM!S86+BTO!S86+CORP!S86+'C+S'!S86+INFR!S86+'STR+DEV'!S86</f>
        <v>0</v>
      </c>
      <c r="S86" s="79">
        <f>+Cuncl!T86+MM!T86+BTO!T86+CORP!T86+'C+S'!T86+INFR!T86+'STR+DEV'!T86</f>
        <v>0</v>
      </c>
      <c r="T86" s="79">
        <f>+Cuncl!U86+MM!U86+BTO!U86+CORP!U86+'C+S'!U86+INFR!U86+'STR+DEV'!U86</f>
        <v>0</v>
      </c>
      <c r="U86" s="79">
        <f>+Cuncl!V86+MM!V86+BTO!V86+CORP!V86+'C+S'!V86+INFR!V86+'STR+DEV'!V86</f>
        <v>0</v>
      </c>
      <c r="W86" s="496" t="e">
        <f t="shared" si="4"/>
        <v>#DIV/0!</v>
      </c>
    </row>
    <row r="87" spans="1:23" hidden="1" x14ac:dyDescent="0.25">
      <c r="A87" s="61" t="s">
        <v>50</v>
      </c>
      <c r="B87" s="73">
        <f>+Cuncl!B87+MM!B87+BTO!B87+CORP!B87+'C+S'!B87+INFR!B87+'STR+DEV'!B87</f>
        <v>0</v>
      </c>
      <c r="C87" s="89">
        <f>+Cuncl!C87+MM!C87+BTO!C87+CORP!C87+'C+S'!C87+INFR!C87+'STR+DEV'!C87</f>
        <v>0</v>
      </c>
      <c r="D87" s="79">
        <f>+Cuncl!D87+MM!D87+BTO!D87+CORP!D87+'C+S'!D87+INFR!D87+'STR+DEV'!D87</f>
        <v>0</v>
      </c>
      <c r="E87" s="79">
        <f>+Cuncl!E87+MM!E87+BTO!E87+CORP!E87+'C+S'!E87+INFR!E87+'STR+DEV'!E87</f>
        <v>0</v>
      </c>
      <c r="F87" s="79">
        <f>+Cuncl!F87+MM!F87+BTO!F87+CORP!F87+'C+S'!F87+INFR!F87+'STR+DEV'!F87</f>
        <v>0</v>
      </c>
      <c r="G87" s="79">
        <f>+Cuncl!G87+MM!G87+BTO!G87+CORP!G87+'C+S'!G87+INFR!G87+'STR+DEV'!G87</f>
        <v>0</v>
      </c>
      <c r="H87" s="198">
        <f>+Cuncl!H87+MM!H87+BTO!H87+CORP!H87+'C+S'!H87+INFR!H87+'STR+DEV'!H87</f>
        <v>0</v>
      </c>
      <c r="I87" s="79">
        <f>+Cuncl!I87+MM!I87+BTO!I87+CORP!I87+'C+S'!I87+INFR!I87+'STR+DEV'!I87</f>
        <v>0</v>
      </c>
      <c r="J87" s="198">
        <f>+Cuncl!J87+MM!J87+BTO!J87+CORP!J87+'C+S'!J87+INFR!J87+'STR+DEV'!J87</f>
        <v>0</v>
      </c>
      <c r="K87" s="79">
        <f>+Cuncl!K87+MM!K87+BTO!K87+CORP!K87+'C+S'!K87+INFR!K87+'STR+DEV'!K87</f>
        <v>0</v>
      </c>
      <c r="L87" s="206">
        <f>+Cuncl!L87+MM!L87+BTO!L87+CORP!L87+'C+S'!L87+INFR!L87+'STR+DEV'!L87</f>
        <v>0</v>
      </c>
      <c r="M87" s="73">
        <f>+Cuncl!M87+MM!M87+BTO!M87+CORP!M87+'C+S'!M87+INFR!M87+'STR+DEV'!M87</f>
        <v>0</v>
      </c>
      <c r="N87" s="79">
        <f>+Cuncl!O87+MM!O87+BTO!O87+CORP!O87+'C+S'!O87+INFR!O87+'STR+DEV'!O87</f>
        <v>0</v>
      </c>
      <c r="O87" s="79">
        <f>+Cuncl!P87+MM!P87+BTO!P87+CORP!P87+'C+S'!P87+INFR!P87+'STR+DEV'!P87</f>
        <v>0</v>
      </c>
      <c r="P87" s="79">
        <f>+Cuncl!Q87+MM!Q87+BTO!Q87+CORP!Q87+'C+S'!Q87+INFR!Q87+'STR+DEV'!Q87</f>
        <v>0</v>
      </c>
      <c r="Q87" s="79">
        <f>+Cuncl!R87+MM!R87+BTO!R87+CORP!R87+'C+S'!R87+INFR!R87+'STR+DEV'!R87</f>
        <v>0</v>
      </c>
      <c r="R87" s="79">
        <f>+Cuncl!S87+MM!S87+BTO!S87+CORP!S87+'C+S'!S87+INFR!S87+'STR+DEV'!S87</f>
        <v>0</v>
      </c>
      <c r="S87" s="79">
        <f>+Cuncl!T87+MM!T87+BTO!T87+CORP!T87+'C+S'!T87+INFR!T87+'STR+DEV'!T87</f>
        <v>0</v>
      </c>
      <c r="T87" s="79">
        <f>+Cuncl!U87+MM!U87+BTO!U87+CORP!U87+'C+S'!U87+INFR!U87+'STR+DEV'!U87</f>
        <v>0</v>
      </c>
      <c r="U87" s="79">
        <f>+Cuncl!V87+MM!V87+BTO!V87+CORP!V87+'C+S'!V87+INFR!V87+'STR+DEV'!V87</f>
        <v>0</v>
      </c>
      <c r="W87" s="496" t="e">
        <f t="shared" si="4"/>
        <v>#DIV/0!</v>
      </c>
    </row>
    <row r="88" spans="1:23" x14ac:dyDescent="0.25">
      <c r="A88" s="61" t="s">
        <v>14</v>
      </c>
      <c r="B88" s="73">
        <f>+Cuncl!B88+MM!B88+BTO!B88+CORP!B88+'C+S'!B88+INFR!B88+'STR+DEV'!B88</f>
        <v>744129.2</v>
      </c>
      <c r="C88" s="89">
        <f>+Cuncl!C88+MM!C88+BTO!C88+CORP!C88+'C+S'!C88+INFR!C88+'STR+DEV'!C88</f>
        <v>100000</v>
      </c>
      <c r="D88" s="79">
        <f>+Cuncl!D88+MM!D88+BTO!D88+CORP!D88+'C+S'!D88+INFR!D88+'STR+DEV'!D88</f>
        <v>546117.35</v>
      </c>
      <c r="E88" s="79">
        <f>+Cuncl!E88+MM!E88+BTO!E88+CORP!E88+'C+S'!E88+INFR!E88+'STR+DEV'!E88</f>
        <v>644129.19999999995</v>
      </c>
      <c r="F88" s="79">
        <f>+Cuncl!F88+MM!F88+BTO!F88+CORP!F88+'C+S'!F88+INFR!F88+'STR+DEV'!F88</f>
        <v>0</v>
      </c>
      <c r="G88" s="79">
        <f>+Cuncl!G88+MM!G88+BTO!G88+CORP!G88+'C+S'!G88+INFR!G88+'STR+DEV'!G88</f>
        <v>381357.16</v>
      </c>
      <c r="H88" s="198">
        <f>+Cuncl!H88+MM!H88+BTO!H88+CORP!H88+'C+S'!H88+INFR!H88+'STR+DEV'!H88</f>
        <v>262772.03999999998</v>
      </c>
      <c r="I88" s="79">
        <f>+Cuncl!I88+MM!I88+BTO!I88+CORP!I88+'C+S'!I88+INFR!I88+'STR+DEV'!I88</f>
        <v>0</v>
      </c>
      <c r="J88" s="198">
        <f>+Cuncl!J88+MM!J88+BTO!J88+CORP!J88+'C+S'!J88+INFR!J88+'STR+DEV'!J88</f>
        <v>262772.03999999998</v>
      </c>
      <c r="K88" s="79">
        <f>+Cuncl!K88+MM!K88+BTO!K88+CORP!K88+'C+S'!K88+INFR!K88+'STR+DEV'!K88</f>
        <v>678912.17680000002</v>
      </c>
      <c r="L88" s="206">
        <f>+Cuncl!L88+MM!L88+BTO!L88+CORP!L88+'C+S'!L88+INFR!L88+'STR+DEV'!L88</f>
        <v>715573.43434720009</v>
      </c>
      <c r="M88" s="73">
        <f>+Cuncl!M88+MM!M88+BTO!M88+CORP!M88+'C+S'!M88+INFR!M88+'STR+DEV'!M88</f>
        <v>644129.19999999995</v>
      </c>
      <c r="N88" s="79">
        <f>+Cuncl!O88+MM!O88+BTO!O88+CORP!O88+'C+S'!O88+INFR!O88+'STR+DEV'!O88</f>
        <v>671826.75559999992</v>
      </c>
      <c r="O88" s="79">
        <f>+Cuncl!P88+MM!P88+BTO!P88+CORP!P88+'C+S'!P88+INFR!P88+'STR+DEV'!P88</f>
        <v>0</v>
      </c>
      <c r="P88" s="79">
        <f>+Cuncl!Q88+MM!Q88+BTO!Q88+CORP!Q88+'C+S'!Q88+INFR!Q88+'STR+DEV'!Q88</f>
        <v>-386688</v>
      </c>
      <c r="Q88" s="79">
        <f>+Cuncl!R88+MM!R88+BTO!R88+CORP!R88+'C+S'!R88+INFR!R88+'STR+DEV'!R88</f>
        <v>285138.75559999992</v>
      </c>
      <c r="R88" s="79">
        <f>+Cuncl!S88+MM!S88+BTO!S88+CORP!S88+'C+S'!S88+INFR!S88+'STR+DEV'!S88</f>
        <v>0</v>
      </c>
      <c r="S88" s="79">
        <f>+Cuncl!T88+MM!T88+BTO!T88+CORP!T88+'C+S'!T88+INFR!T88+'STR+DEV'!T88</f>
        <v>671826.75559999992</v>
      </c>
      <c r="T88" s="79">
        <f>+Cuncl!U88+MM!U88+BTO!U88+CORP!U88+'C+S'!U88+INFR!U88+'STR+DEV'!U88</f>
        <v>711464.53418039985</v>
      </c>
      <c r="U88" s="79">
        <f>+Cuncl!V88+MM!V88+BTO!V88+CORP!V88+'C+S'!V88+INFR!V88+'STR+DEV'!V88</f>
        <v>752018.01262868254</v>
      </c>
      <c r="W88" s="496">
        <f t="shared" si="4"/>
        <v>0.57557695756646943</v>
      </c>
    </row>
    <row r="89" spans="1:23" hidden="1" x14ac:dyDescent="0.25">
      <c r="A89" s="61" t="s">
        <v>35</v>
      </c>
      <c r="B89" s="73">
        <f>+Cuncl!B89+MM!B89+BTO!B89+CORP!B89+'C+S'!B89+INFR!B89+'STR+DEV'!B89</f>
        <v>0</v>
      </c>
      <c r="C89" s="89">
        <f>+Cuncl!C89+MM!C89+BTO!C89+CORP!C89+'C+S'!C89+INFR!C89+'STR+DEV'!C89</f>
        <v>0</v>
      </c>
      <c r="D89" s="79">
        <f>+Cuncl!D89+MM!D89+BTO!D89+CORP!D89+'C+S'!D89+INFR!D89+'STR+DEV'!D89</f>
        <v>0</v>
      </c>
      <c r="E89" s="79">
        <f>+Cuncl!E89+MM!E89+BTO!E89+CORP!E89+'C+S'!E89+INFR!E89+'STR+DEV'!E89</f>
        <v>0</v>
      </c>
      <c r="F89" s="79">
        <f>+Cuncl!F89+MM!F89+BTO!F89+CORP!F89+'C+S'!F89+INFR!F89+'STR+DEV'!F89</f>
        <v>0</v>
      </c>
      <c r="G89" s="79">
        <f>+Cuncl!G89+MM!G89+BTO!G89+CORP!G89+'C+S'!G89+INFR!G89+'STR+DEV'!G89</f>
        <v>0</v>
      </c>
      <c r="H89" s="198">
        <f>+Cuncl!H89+MM!H89+BTO!H89+CORP!H89+'C+S'!H89+INFR!H89+'STR+DEV'!H89</f>
        <v>0</v>
      </c>
      <c r="I89" s="79">
        <f>+Cuncl!I89+MM!I89+BTO!I89+CORP!I89+'C+S'!I89+INFR!I89+'STR+DEV'!I89</f>
        <v>0</v>
      </c>
      <c r="J89" s="198">
        <f>+Cuncl!J89+MM!J89+BTO!J89+CORP!J89+'C+S'!J89+INFR!J89+'STR+DEV'!J89</f>
        <v>0</v>
      </c>
      <c r="K89" s="79">
        <f>+Cuncl!K89+MM!K89+BTO!K89+CORP!K89+'C+S'!K89+INFR!K89+'STR+DEV'!K89</f>
        <v>0</v>
      </c>
      <c r="L89" s="206">
        <f>+Cuncl!L89+MM!L89+BTO!L89+CORP!L89+'C+S'!L89+INFR!L89+'STR+DEV'!L89</f>
        <v>0</v>
      </c>
      <c r="M89" s="73">
        <f>+Cuncl!M89+MM!M89+BTO!M89+CORP!M89+'C+S'!M89+INFR!M89+'STR+DEV'!M89</f>
        <v>0</v>
      </c>
      <c r="N89" s="79">
        <f>+Cuncl!O89+MM!O89+BTO!O89+CORP!O89+'C+S'!O89+INFR!O89+'STR+DEV'!O89</f>
        <v>0</v>
      </c>
      <c r="O89" s="79">
        <f>+Cuncl!P89+MM!P89+BTO!P89+CORP!P89+'C+S'!P89+INFR!P89+'STR+DEV'!P89</f>
        <v>0</v>
      </c>
      <c r="P89" s="79">
        <f>+Cuncl!Q89+MM!Q89+BTO!Q89+CORP!Q89+'C+S'!Q89+INFR!Q89+'STR+DEV'!Q89</f>
        <v>0</v>
      </c>
      <c r="Q89" s="79">
        <f>+Cuncl!R89+MM!R89+BTO!R89+CORP!R89+'C+S'!R89+INFR!R89+'STR+DEV'!R89</f>
        <v>0</v>
      </c>
      <c r="R89" s="79">
        <f>+Cuncl!S89+MM!S89+BTO!S89+CORP!S89+'C+S'!S89+INFR!S89+'STR+DEV'!S89</f>
        <v>0</v>
      </c>
      <c r="S89" s="79">
        <f>+Cuncl!T89+MM!T89+BTO!T89+CORP!T89+'C+S'!T89+INFR!T89+'STR+DEV'!T89</f>
        <v>0</v>
      </c>
      <c r="T89" s="79">
        <f>+Cuncl!U89+MM!U89+BTO!U89+CORP!U89+'C+S'!U89+INFR!U89+'STR+DEV'!U89</f>
        <v>0</v>
      </c>
      <c r="U89" s="79">
        <f>+Cuncl!V89+MM!V89+BTO!V89+CORP!V89+'C+S'!V89+INFR!V89+'STR+DEV'!V89</f>
        <v>0</v>
      </c>
      <c r="W89" s="496" t="e">
        <f t="shared" si="4"/>
        <v>#DIV/0!</v>
      </c>
    </row>
    <row r="90" spans="1:23" s="77" customFormat="1" x14ac:dyDescent="0.25">
      <c r="A90" s="80" t="s">
        <v>52</v>
      </c>
      <c r="B90" s="73">
        <f>+Cuncl!B90+MM!B90+BTO!B90+CORP!B90+'C+S'!B90+INFR!B90+'STR+DEV'!B90</f>
        <v>234855.8</v>
      </c>
      <c r="C90" s="89">
        <f>+Cuncl!C90+MM!C90+BTO!C90+CORP!C90+'C+S'!C90+INFR!C90+'STR+DEV'!C90</f>
        <v>0</v>
      </c>
      <c r="D90" s="79">
        <f>+Cuncl!D90+MM!D90+BTO!D90+CORP!D90+'C+S'!D90+INFR!D90+'STR+DEV'!D90</f>
        <v>0</v>
      </c>
      <c r="E90" s="79">
        <f>+Cuncl!E90+MM!E90+BTO!E90+CORP!E90+'C+S'!E90+INFR!E90+'STR+DEV'!E90</f>
        <v>100000</v>
      </c>
      <c r="F90" s="79">
        <f>+Cuncl!F90+MM!F90+BTO!F90+CORP!F90+'C+S'!F90+INFR!F90+'STR+DEV'!F90</f>
        <v>-41500</v>
      </c>
      <c r="G90" s="79">
        <f>+Cuncl!G90+MM!G90+BTO!G90+CORP!G90+'C+S'!G90+INFR!G90+'STR+DEV'!G90</f>
        <v>50500</v>
      </c>
      <c r="H90" s="198">
        <f>+Cuncl!H90+MM!H90+BTO!H90+CORP!H90+'C+S'!H90+INFR!H90+'STR+DEV'!H90</f>
        <v>8000</v>
      </c>
      <c r="I90" s="79">
        <f>+Cuncl!I90+MM!I90+BTO!I90+CORP!I90+'C+S'!I90+INFR!I90+'STR+DEV'!I90</f>
        <v>0</v>
      </c>
      <c r="J90" s="198">
        <f>+Cuncl!J90+MM!J90+BTO!J90+CORP!J90+'C+S'!J90+INFR!J90+'STR+DEV'!J90</f>
        <v>8000</v>
      </c>
      <c r="K90" s="79">
        <f>+Cuncl!K90+MM!K90+BTO!K90+CORP!K90+'C+S'!K90+INFR!K90+'STR+DEV'!K90</f>
        <v>247303.16</v>
      </c>
      <c r="L90" s="206">
        <f>+Cuncl!L90+MM!L90+BTO!L90+CORP!L90+'C+S'!L90+INFR!L90+'STR+DEV'!L90</f>
        <v>259421.01</v>
      </c>
      <c r="M90" s="73">
        <f>+Cuncl!M90+MM!M90+BTO!M90+CORP!M90+'C+S'!M90+INFR!M90+'STR+DEV'!M90</f>
        <v>58500</v>
      </c>
      <c r="N90" s="79">
        <f>+Cuncl!O90+MM!O90+BTO!O90+CORP!O90+'C+S'!O90+INFR!O90+'STR+DEV'!O90</f>
        <v>61015</v>
      </c>
      <c r="O90" s="79">
        <f>+Cuncl!P90+MM!P90+BTO!P90+CORP!P90+'C+S'!P90+INFR!P90+'STR+DEV'!P90</f>
        <v>0</v>
      </c>
      <c r="P90" s="79">
        <f>+Cuncl!Q90+MM!Q90+BTO!Q90+CORP!Q90+'C+S'!Q90+INFR!Q90+'STR+DEV'!Q90</f>
        <v>-11837</v>
      </c>
      <c r="Q90" s="79">
        <f>+Cuncl!R90+MM!R90+BTO!R90+CORP!R90+'C+S'!R90+INFR!R90+'STR+DEV'!R90</f>
        <v>49178</v>
      </c>
      <c r="R90" s="79">
        <f>+Cuncl!S90+MM!S90+BTO!S90+CORP!S90+'C+S'!S90+INFR!S90+'STR+DEV'!S90</f>
        <v>-30000</v>
      </c>
      <c r="S90" s="79">
        <f>+Cuncl!T90+MM!T90+BTO!T90+CORP!T90+'C+S'!T90+INFR!T90+'STR+DEV'!T90</f>
        <v>31015</v>
      </c>
      <c r="T90" s="79">
        <f>+Cuncl!U90+MM!U90+BTO!U90+CORP!U90+'C+S'!U90+INFR!U90+'STR+DEV'!U90</f>
        <v>64614.884999999995</v>
      </c>
      <c r="U90" s="79">
        <f>+Cuncl!V90+MM!V90+BTO!V90+CORP!V90+'C+S'!V90+INFR!V90+'STR+DEV'!V90</f>
        <v>68297.933444999988</v>
      </c>
      <c r="W90" s="496">
        <f t="shared" si="4"/>
        <v>0.38165403836853135</v>
      </c>
    </row>
    <row r="91" spans="1:23" hidden="1" x14ac:dyDescent="0.25">
      <c r="A91" s="61" t="s">
        <v>53</v>
      </c>
      <c r="B91" s="73">
        <f>+Cuncl!B91+MM!B91+BTO!B91+CORP!B91+'C+S'!B91+INFR!B91+'STR+DEV'!B91</f>
        <v>0</v>
      </c>
      <c r="C91" s="89">
        <f>+Cuncl!C91+MM!C91+BTO!C91+CORP!C91+'C+S'!C91+INFR!C91+'STR+DEV'!C91</f>
        <v>0</v>
      </c>
      <c r="D91" s="79">
        <f>+Cuncl!D91+MM!D91+BTO!D91+CORP!D91+'C+S'!D91+INFR!D91+'STR+DEV'!D91</f>
        <v>0</v>
      </c>
      <c r="E91" s="79">
        <f>+Cuncl!E91+MM!E91+BTO!E91+CORP!E91+'C+S'!E91+INFR!E91+'STR+DEV'!E91</f>
        <v>0</v>
      </c>
      <c r="F91" s="79">
        <f>+Cuncl!F91+MM!F91+BTO!F91+CORP!F91+'C+S'!F91+INFR!F91+'STR+DEV'!F91</f>
        <v>0</v>
      </c>
      <c r="G91" s="79">
        <f>+Cuncl!G91+MM!G91+BTO!G91+CORP!G91+'C+S'!G91+INFR!G91+'STR+DEV'!G91</f>
        <v>0</v>
      </c>
      <c r="H91" s="198">
        <f>+Cuncl!H91+MM!H91+BTO!H91+CORP!H91+'C+S'!H91+INFR!H91+'STR+DEV'!H91</f>
        <v>0</v>
      </c>
      <c r="I91" s="79">
        <f>+Cuncl!I91+MM!I91+BTO!I91+CORP!I91+'C+S'!I91+INFR!I91+'STR+DEV'!I91</f>
        <v>0</v>
      </c>
      <c r="J91" s="198">
        <f>+Cuncl!J91+MM!J91+BTO!J91+CORP!J91+'C+S'!J91+INFR!J91+'STR+DEV'!J91</f>
        <v>0</v>
      </c>
      <c r="K91" s="79">
        <f>+Cuncl!K91+MM!K91+BTO!K91+CORP!K91+'C+S'!K91+INFR!K91+'STR+DEV'!K91</f>
        <v>0</v>
      </c>
      <c r="L91" s="206">
        <f>+Cuncl!L91+MM!L91+BTO!L91+CORP!L91+'C+S'!L91+INFR!L91+'STR+DEV'!L91</f>
        <v>0</v>
      </c>
      <c r="M91" s="73">
        <f>+Cuncl!M91+MM!M91+BTO!M91+CORP!M91+'C+S'!M91+INFR!M91+'STR+DEV'!M91</f>
        <v>0</v>
      </c>
      <c r="N91" s="79">
        <f>+Cuncl!O91+MM!O91+BTO!O91+CORP!O91+'C+S'!O91+INFR!O91+'STR+DEV'!O91</f>
        <v>0</v>
      </c>
      <c r="O91" s="79">
        <f>+Cuncl!P91+MM!P91+BTO!P91+CORP!P91+'C+S'!P91+INFR!P91+'STR+DEV'!P91</f>
        <v>0</v>
      </c>
      <c r="P91" s="79">
        <f>+Cuncl!Q91+MM!Q91+BTO!Q91+CORP!Q91+'C+S'!Q91+INFR!Q91+'STR+DEV'!Q91</f>
        <v>0</v>
      </c>
      <c r="Q91" s="79">
        <f>+Cuncl!R91+MM!R91+BTO!R91+CORP!R91+'C+S'!R91+INFR!R91+'STR+DEV'!R91</f>
        <v>0</v>
      </c>
      <c r="R91" s="79">
        <f>+Cuncl!S91+MM!S91+BTO!S91+CORP!S91+'C+S'!S91+INFR!S91+'STR+DEV'!S91</f>
        <v>0</v>
      </c>
      <c r="S91" s="79">
        <f>+Cuncl!T91+MM!T91+BTO!T91+CORP!T91+'C+S'!T91+INFR!T91+'STR+DEV'!T91</f>
        <v>0</v>
      </c>
      <c r="T91" s="79">
        <f>+Cuncl!U91+MM!U91+BTO!U91+CORP!U91+'C+S'!U91+INFR!U91+'STR+DEV'!U91</f>
        <v>0</v>
      </c>
      <c r="U91" s="79">
        <f>+Cuncl!V91+MM!V91+BTO!V91+CORP!V91+'C+S'!V91+INFR!V91+'STR+DEV'!V91</f>
        <v>0</v>
      </c>
      <c r="W91" s="496" t="e">
        <f t="shared" si="4"/>
        <v>#DIV/0!</v>
      </c>
    </row>
    <row r="92" spans="1:23" x14ac:dyDescent="0.25">
      <c r="A92" s="61" t="s">
        <v>66</v>
      </c>
      <c r="B92" s="73">
        <f>+Cuncl!B92+MM!B92+BTO!B92+CORP!B92+'C+S'!B92+INFR!B92+'STR+DEV'!B92</f>
        <v>11788.46</v>
      </c>
      <c r="C92" s="89">
        <f>+Cuncl!C92+MM!C92+BTO!C92+CORP!C92+'C+S'!C92+INFR!C92+'STR+DEV'!C92</f>
        <v>0</v>
      </c>
      <c r="D92" s="79">
        <f>+Cuncl!D92+MM!D92+BTO!D92+CORP!D92+'C+S'!D92+INFR!D92+'STR+DEV'!D92</f>
        <v>0</v>
      </c>
      <c r="E92" s="79">
        <f>+Cuncl!E92+MM!E92+BTO!E92+CORP!E92+'C+S'!E92+INFR!E92+'STR+DEV'!E92</f>
        <v>26788.46</v>
      </c>
      <c r="F92" s="79">
        <f>+Cuncl!F92+MM!F92+BTO!F92+CORP!F92+'C+S'!F92+INFR!F92+'STR+DEV'!F92</f>
        <v>0</v>
      </c>
      <c r="G92" s="79">
        <f>+Cuncl!G92+MM!G92+BTO!G92+CORP!G92+'C+S'!G92+INFR!G92+'STR+DEV'!G92</f>
        <v>0</v>
      </c>
      <c r="H92" s="198">
        <f>+Cuncl!H92+MM!H92+BTO!H92+CORP!H92+'C+S'!H92+INFR!H92+'STR+DEV'!H92</f>
        <v>26788.46</v>
      </c>
      <c r="I92" s="79">
        <f>+Cuncl!I92+MM!I92+BTO!I92+CORP!I92+'C+S'!I92+INFR!I92+'STR+DEV'!I92</f>
        <v>0</v>
      </c>
      <c r="J92" s="198">
        <f>+Cuncl!J92+MM!J92+BTO!J92+CORP!J92+'C+S'!J92+INFR!J92+'STR+DEV'!J92</f>
        <v>26788.46</v>
      </c>
      <c r="K92" s="79">
        <f>+Cuncl!K92+MM!K92+BTO!K92+CORP!K92+'C+S'!K92+INFR!K92+'STR+DEV'!K92</f>
        <v>28235.036840000001</v>
      </c>
      <c r="L92" s="206">
        <f>+Cuncl!L92+MM!L92+BTO!L92+CORP!L92+'C+S'!L92+INFR!L92+'STR+DEV'!L92</f>
        <v>29759.728829360003</v>
      </c>
      <c r="M92" s="73">
        <f>+Cuncl!M92+MM!M92+BTO!M92+CORP!M92+'C+S'!M92+INFR!M92+'STR+DEV'!M92</f>
        <v>26788.46</v>
      </c>
      <c r="N92" s="79">
        <f>+Cuncl!O92+MM!O92+BTO!O92+CORP!O92+'C+S'!O92+INFR!O92+'STR+DEV'!O92</f>
        <v>27940.363779999996</v>
      </c>
      <c r="O92" s="79">
        <f>+Cuncl!P92+MM!P92+BTO!P92+CORP!P92+'C+S'!P92+INFR!P92+'STR+DEV'!P92</f>
        <v>0</v>
      </c>
      <c r="P92" s="79">
        <f>+Cuncl!Q92+MM!Q92+BTO!Q92+CORP!Q92+'C+S'!Q92+INFR!Q92+'STR+DEV'!Q92</f>
        <v>0</v>
      </c>
      <c r="Q92" s="79">
        <f>+Cuncl!R92+MM!R92+BTO!R92+CORP!R92+'C+S'!R92+INFR!R92+'STR+DEV'!R92</f>
        <v>27940.363779999996</v>
      </c>
      <c r="R92" s="79">
        <f>+Cuncl!S92+MM!S92+BTO!S92+CORP!S92+'C+S'!S92+INFR!S92+'STR+DEV'!S92</f>
        <v>-10000</v>
      </c>
      <c r="S92" s="79">
        <f>+Cuncl!T92+MM!T92+BTO!T92+CORP!T92+'C+S'!T92+INFR!T92+'STR+DEV'!T92</f>
        <v>17940.363779999996</v>
      </c>
      <c r="T92" s="79">
        <f>+Cuncl!U92+MM!U92+BTO!U92+CORP!U92+'C+S'!U92+INFR!U92+'STR+DEV'!U92</f>
        <v>29588.845243019994</v>
      </c>
      <c r="U92" s="79">
        <f>+Cuncl!V92+MM!V92+BTO!V92+CORP!V92+'C+S'!V92+INFR!V92+'STR+DEV'!V92</f>
        <v>31275.409421872133</v>
      </c>
      <c r="W92" s="496">
        <f t="shared" si="4"/>
        <v>0</v>
      </c>
    </row>
    <row r="93" spans="1:23" x14ac:dyDescent="0.25">
      <c r="A93" s="61" t="s">
        <v>33</v>
      </c>
      <c r="B93" s="73">
        <f>+Cuncl!B93+MM!B93+BTO!B93+CORP!B93+'C+S'!B93+INFR!B93+'STR+DEV'!B93</f>
        <v>1850000</v>
      </c>
      <c r="C93" s="89">
        <f>+Cuncl!C93+MM!C93+BTO!C93+CORP!C93+'C+S'!C93+INFR!C93+'STR+DEV'!C93</f>
        <v>350000</v>
      </c>
      <c r="D93" s="79">
        <f>+Cuncl!D93+MM!D93+BTO!D93+CORP!D93+'C+S'!D93+INFR!D93+'STR+DEV'!D93</f>
        <v>581463.75</v>
      </c>
      <c r="E93" s="79">
        <f>+Cuncl!E93+MM!E93+BTO!E93+CORP!E93+'C+S'!E93+INFR!E93+'STR+DEV'!E93</f>
        <v>500000</v>
      </c>
      <c r="F93" s="79">
        <f>+Cuncl!F93+MM!F93+BTO!F93+CORP!F93+'C+S'!F93+INFR!F93+'STR+DEV'!F93</f>
        <v>250000</v>
      </c>
      <c r="G93" s="79">
        <f>+Cuncl!G93+MM!G93+BTO!G93+CORP!G93+'C+S'!G93+INFR!G93+'STR+DEV'!G93</f>
        <v>292528.53999999998</v>
      </c>
      <c r="H93" s="198">
        <f>+Cuncl!H93+MM!H93+BTO!H93+CORP!H93+'C+S'!H93+INFR!H93+'STR+DEV'!H93</f>
        <v>457471.46</v>
      </c>
      <c r="I93" s="79">
        <f>+Cuncl!I93+MM!I93+BTO!I93+CORP!I93+'C+S'!I93+INFR!I93+'STR+DEV'!I93</f>
        <v>0</v>
      </c>
      <c r="J93" s="198">
        <f>+Cuncl!J93+MM!J93+BTO!J93+CORP!J93+'C+S'!J93+INFR!J93+'STR+DEV'!J93</f>
        <v>457471.46</v>
      </c>
      <c r="K93" s="79">
        <f>+Cuncl!K93+MM!K93+BTO!K93+CORP!K93+'C+S'!K93+INFR!K93+'STR+DEV'!K93</f>
        <v>526500</v>
      </c>
      <c r="L93" s="206">
        <f>+Cuncl!L93+MM!L93+BTO!L93+CORP!L93+'C+S'!L93+INFR!L93+'STR+DEV'!L93</f>
        <v>552298.5</v>
      </c>
      <c r="M93" s="73">
        <f>+Cuncl!M93+MM!M93+BTO!M93+CORP!M93+'C+S'!M93+INFR!M93+'STR+DEV'!M93</f>
        <v>750000</v>
      </c>
      <c r="N93" s="79">
        <f>+Cuncl!O93+MM!O93+BTO!O93+CORP!O93+'C+S'!O93+INFR!O93+'STR+DEV'!O93</f>
        <v>782250</v>
      </c>
      <c r="O93" s="79">
        <f>+Cuncl!P93+MM!P93+BTO!P93+CORP!P93+'C+S'!P93+INFR!P93+'STR+DEV'!P93</f>
        <v>0</v>
      </c>
      <c r="P93" s="79">
        <f>+Cuncl!Q93+MM!Q93+BTO!Q93+CORP!Q93+'C+S'!Q93+INFR!Q93+'STR+DEV'!Q93</f>
        <v>-249890</v>
      </c>
      <c r="Q93" s="79">
        <f>+Cuncl!R93+MM!R93+BTO!R93+CORP!R93+'C+S'!R93+INFR!R93+'STR+DEV'!R93</f>
        <v>532360</v>
      </c>
      <c r="R93" s="79">
        <f>+Cuncl!S93+MM!S93+BTO!S93+CORP!S93+'C+S'!S93+INFR!S93+'STR+DEV'!S93</f>
        <v>600000</v>
      </c>
      <c r="S93" s="79">
        <f>+Cuncl!T93+MM!T93+BTO!T93+CORP!T93+'C+S'!T93+INFR!T93+'STR+DEV'!T93</f>
        <v>1382250</v>
      </c>
      <c r="T93" s="79">
        <f>+Cuncl!U93+MM!U93+BTO!U93+CORP!U93+'C+S'!U93+INFR!U93+'STR+DEV'!U93</f>
        <v>828402.75</v>
      </c>
      <c r="U93" s="79">
        <f>+Cuncl!V93+MM!V93+BTO!V93+CORP!V93+'C+S'!V93+INFR!V93+'STR+DEV'!V93</f>
        <v>875621.7067499999</v>
      </c>
      <c r="W93" s="496">
        <f t="shared" si="4"/>
        <v>0.1807849520708989</v>
      </c>
    </row>
    <row r="94" spans="1:23" x14ac:dyDescent="0.25">
      <c r="A94" s="61" t="s">
        <v>84</v>
      </c>
      <c r="B94" s="73">
        <f>+Cuncl!B94+MM!B94+BTO!B94+CORP!B94+'C+S'!B94+INFR!B94+'STR+DEV'!B94</f>
        <v>8000000</v>
      </c>
      <c r="C94" s="89">
        <f>+Cuncl!C94+MM!C94+BTO!C94+CORP!C94+'C+S'!C94+INFR!C94+'STR+DEV'!C94</f>
        <v>3000000</v>
      </c>
      <c r="D94" s="79">
        <f>+Cuncl!D94+MM!D94+BTO!D94+CORP!D94+'C+S'!D94+INFR!D94+'STR+DEV'!D94</f>
        <v>4541252.68</v>
      </c>
      <c r="E94" s="79">
        <f>+Cuncl!E94+MM!E94+BTO!E94+CORP!E94+'C+S'!E94+INFR!E94+'STR+DEV'!E94</f>
        <v>7000000</v>
      </c>
      <c r="F94" s="79">
        <f>+Cuncl!F94+MM!F94+BTO!F94+CORP!F94+'C+S'!F94+INFR!F94+'STR+DEV'!F94</f>
        <v>1222791</v>
      </c>
      <c r="G94" s="79">
        <f>+Cuncl!G94+MM!G94+BTO!G94+CORP!G94+'C+S'!G94+INFR!G94+'STR+DEV'!G94</f>
        <v>8206638.46</v>
      </c>
      <c r="H94" s="198">
        <f>+Cuncl!H94+MM!H94+BTO!H94+CORP!H94+'C+S'!H94+INFR!H94+'STR+DEV'!H94</f>
        <v>16152.540000000037</v>
      </c>
      <c r="I94" s="79">
        <f>+Cuncl!I94+MM!I94+BTO!I94+CORP!I94+'C+S'!I94+INFR!I94+'STR+DEV'!I94</f>
        <v>8500000</v>
      </c>
      <c r="J94" s="198">
        <f>+Cuncl!J94+MM!J94+BTO!J94+CORP!J94+'C+S'!J94+INFR!J94+'STR+DEV'!J94</f>
        <v>8516152.5399999991</v>
      </c>
      <c r="K94" s="79">
        <f>+Cuncl!K94+MM!K94+BTO!K94+CORP!K94+'C+S'!K94+INFR!K94+'STR+DEV'!K94</f>
        <v>7378000</v>
      </c>
      <c r="L94" s="206">
        <f>+Cuncl!L94+MM!L94+BTO!L94+CORP!L94+'C+S'!L94+INFR!L94+'STR+DEV'!L94</f>
        <v>7776412</v>
      </c>
      <c r="M94" s="73">
        <f>+Cuncl!M94+MM!M94+BTO!M94+CORP!M94+'C+S'!M94+INFR!M94+'STR+DEV'!M94</f>
        <v>16722791</v>
      </c>
      <c r="N94" s="79">
        <f>+Cuncl!O94+MM!O94+BTO!O94+CORP!O94+'C+S'!O94+INFR!O94+'STR+DEV'!O94</f>
        <v>10000000</v>
      </c>
      <c r="O94" s="79">
        <f>+Cuncl!P94+MM!P94+BTO!P94+CORP!P94+'C+S'!P94+INFR!P94+'STR+DEV'!P94</f>
        <v>0</v>
      </c>
      <c r="P94" s="79">
        <f>+Cuncl!Q94+MM!Q94+BTO!Q94+CORP!Q94+'C+S'!Q94+INFR!Q94+'STR+DEV'!Q94</f>
        <v>-3087340</v>
      </c>
      <c r="Q94" s="79">
        <f>+Cuncl!R94+MM!R94+BTO!R94+CORP!R94+'C+S'!R94+INFR!R94+'STR+DEV'!R94</f>
        <v>6912660</v>
      </c>
      <c r="R94" s="79">
        <f>+Cuncl!S94+MM!S94+BTO!S94+CORP!S94+'C+S'!S94+INFR!S94+'STR+DEV'!S94</f>
        <v>-3493000</v>
      </c>
      <c r="S94" s="79">
        <f>+Cuncl!T94+MM!T94+BTO!T94+CORP!T94+'C+S'!T94+INFR!T94+'STR+DEV'!T94</f>
        <v>6507000</v>
      </c>
      <c r="T94" s="79">
        <f>+Cuncl!U94+MM!U94+BTO!U94+CORP!U94+'C+S'!U94+INFR!U94+'STR+DEV'!U94</f>
        <v>10590000</v>
      </c>
      <c r="U94" s="79">
        <f>+Cuncl!V94+MM!V94+BTO!V94+CORP!V94+'C+S'!V94+INFR!V94+'STR+DEV'!V94</f>
        <v>11193630</v>
      </c>
      <c r="W94" s="496">
        <f t="shared" si="4"/>
        <v>0.4744644229291532</v>
      </c>
    </row>
    <row r="95" spans="1:23" hidden="1" x14ac:dyDescent="0.25">
      <c r="A95" s="61" t="s">
        <v>68</v>
      </c>
      <c r="B95" s="73">
        <f>+Cuncl!B95+MM!B95+BTO!B95+CORP!B95+'C+S'!B95+INFR!B95+'STR+DEV'!B95</f>
        <v>0</v>
      </c>
      <c r="C95" s="89">
        <f>+Cuncl!C95+MM!C95+BTO!C95+CORP!C95+'C+S'!C95+INFR!C95+'STR+DEV'!C95</f>
        <v>0</v>
      </c>
      <c r="D95" s="79">
        <f>+Cuncl!D95+MM!D95+BTO!D95+CORP!D95+'C+S'!D95+INFR!D95+'STR+DEV'!D95</f>
        <v>0</v>
      </c>
      <c r="E95" s="79">
        <f>+Cuncl!E95+MM!E95+BTO!E95+CORP!E95+'C+S'!E95+INFR!E95+'STR+DEV'!E95</f>
        <v>0</v>
      </c>
      <c r="F95" s="79">
        <f>+Cuncl!F95+MM!F95+BTO!F95+CORP!F95+'C+S'!F95+INFR!F95+'STR+DEV'!F95</f>
        <v>0</v>
      </c>
      <c r="G95" s="79">
        <f>+Cuncl!G95+MM!G95+BTO!G95+CORP!G95+'C+S'!G95+INFR!G95+'STR+DEV'!G95</f>
        <v>0</v>
      </c>
      <c r="H95" s="198">
        <f>+Cuncl!H95+MM!H95+BTO!H95+CORP!H95+'C+S'!H95+INFR!H95+'STR+DEV'!H95</f>
        <v>0</v>
      </c>
      <c r="I95" s="79">
        <f>+Cuncl!I95+MM!I95+BTO!I95+CORP!I95+'C+S'!I95+INFR!I95+'STR+DEV'!I95</f>
        <v>0</v>
      </c>
      <c r="J95" s="198">
        <f>+Cuncl!J95+MM!J95+BTO!J95+CORP!J95+'C+S'!J95+INFR!J95+'STR+DEV'!J95</f>
        <v>0</v>
      </c>
      <c r="K95" s="79">
        <f>+Cuncl!K95+MM!K95+BTO!K95+CORP!K95+'C+S'!K95+INFR!K95+'STR+DEV'!K95</f>
        <v>0</v>
      </c>
      <c r="L95" s="206">
        <f>+Cuncl!L95+MM!L95+BTO!L95+CORP!L95+'C+S'!L95+INFR!L95+'STR+DEV'!L95</f>
        <v>0</v>
      </c>
      <c r="M95" s="73">
        <f>+Cuncl!M95+MM!M95+BTO!M95+CORP!M95+'C+S'!M95+INFR!M95+'STR+DEV'!M95</f>
        <v>0</v>
      </c>
      <c r="N95" s="79">
        <f>+Cuncl!O95+MM!O95+BTO!O95+CORP!O95+'C+S'!O95+INFR!O95+'STR+DEV'!O95</f>
        <v>0</v>
      </c>
      <c r="O95" s="79">
        <f>+Cuncl!P95+MM!P95+BTO!P95+CORP!P95+'C+S'!P95+INFR!P95+'STR+DEV'!P95</f>
        <v>0</v>
      </c>
      <c r="P95" s="79">
        <f>+Cuncl!Q95+MM!Q95+BTO!Q95+CORP!Q95+'C+S'!Q95+INFR!Q95+'STR+DEV'!Q95</f>
        <v>0</v>
      </c>
      <c r="Q95" s="79">
        <f>+Cuncl!R95+MM!R95+BTO!R95+CORP!R95+'C+S'!R95+INFR!R95+'STR+DEV'!R95</f>
        <v>0</v>
      </c>
      <c r="R95" s="79">
        <f>+Cuncl!S95+MM!S95+BTO!S95+CORP!S95+'C+S'!S95+INFR!S95+'STR+DEV'!S95</f>
        <v>0</v>
      </c>
      <c r="S95" s="79">
        <f>+Cuncl!T95+MM!T95+BTO!T95+CORP!T95+'C+S'!T95+INFR!T95+'STR+DEV'!T95</f>
        <v>0</v>
      </c>
      <c r="T95" s="79">
        <f>+Cuncl!U95+MM!U95+BTO!U95+CORP!U95+'C+S'!U95+INFR!U95+'STR+DEV'!U95</f>
        <v>0</v>
      </c>
      <c r="U95" s="79">
        <f>+Cuncl!V95+MM!V95+BTO!V95+CORP!V95+'C+S'!V95+INFR!V95+'STR+DEV'!V95</f>
        <v>0</v>
      </c>
      <c r="W95" s="496" t="e">
        <f t="shared" si="4"/>
        <v>#DIV/0!</v>
      </c>
    </row>
    <row r="96" spans="1:23" x14ac:dyDescent="0.25">
      <c r="A96" s="61" t="s">
        <v>55</v>
      </c>
      <c r="B96" s="73">
        <f>+Cuncl!B96+MM!B96+BTO!B96+CORP!B96+'C+S'!B96+INFR!B96+'STR+DEV'!B96</f>
        <v>1116.19</v>
      </c>
      <c r="C96" s="89">
        <f>+Cuncl!C96+MM!C96+BTO!C96+CORP!C96+'C+S'!C96+INFR!C96+'STR+DEV'!C96</f>
        <v>0</v>
      </c>
      <c r="D96" s="79">
        <f>+Cuncl!D96+MM!D96+BTO!D96+CORP!D96+'C+S'!D96+INFR!D96+'STR+DEV'!D96</f>
        <v>678</v>
      </c>
      <c r="E96" s="79">
        <f>+Cuncl!E96+MM!E96+BTO!E96+CORP!E96+'C+S'!E96+INFR!E96+'STR+DEV'!E96</f>
        <v>1116.19</v>
      </c>
      <c r="F96" s="79">
        <f>+Cuncl!F96+MM!F96+BTO!F96+CORP!F96+'C+S'!F96+INFR!F96+'STR+DEV'!F96</f>
        <v>0</v>
      </c>
      <c r="G96" s="79">
        <f>+Cuncl!G96+MM!G96+BTO!G96+CORP!G96+'C+S'!G96+INFR!G96+'STR+DEV'!G96</f>
        <v>0</v>
      </c>
      <c r="H96" s="198">
        <f>+Cuncl!H96+MM!H96+BTO!H96+CORP!H96+'C+S'!H96+INFR!H96+'STR+DEV'!H96</f>
        <v>1116.19</v>
      </c>
      <c r="I96" s="79">
        <f>+Cuncl!I96+MM!I96+BTO!I96+CORP!I96+'C+S'!I96+INFR!I96+'STR+DEV'!I96</f>
        <v>0</v>
      </c>
      <c r="J96" s="198">
        <f>+Cuncl!J96+MM!J96+BTO!J96+CORP!J96+'C+S'!J96+INFR!J96+'STR+DEV'!J96</f>
        <v>1116.19</v>
      </c>
      <c r="K96" s="79">
        <f>+Cuncl!K96+MM!K96+BTO!K96+CORP!K96+'C+S'!K96+INFR!K96+'STR+DEV'!K96</f>
        <v>1176.4642600000002</v>
      </c>
      <c r="L96" s="206">
        <f>+Cuncl!L96+MM!L96+BTO!L96+CORP!L96+'C+S'!L96+INFR!L96+'STR+DEV'!L96</f>
        <v>1239.9933300400003</v>
      </c>
      <c r="M96" s="73">
        <f>+Cuncl!M96+MM!M96+BTO!M96+CORP!M96+'C+S'!M96+INFR!M96+'STR+DEV'!M96</f>
        <v>1116.19</v>
      </c>
      <c r="N96" s="79">
        <f>+Cuncl!O96+MM!O96+BTO!O96+CORP!O96+'C+S'!O96+INFR!O96+'STR+DEV'!O96</f>
        <v>1164.1861699999999</v>
      </c>
      <c r="O96" s="79">
        <f>+Cuncl!P96+MM!P96+BTO!P96+CORP!P96+'C+S'!P96+INFR!P96+'STR+DEV'!P96</f>
        <v>0</v>
      </c>
      <c r="P96" s="79">
        <f>+Cuncl!Q96+MM!Q96+BTO!Q96+CORP!Q96+'C+S'!Q96+INFR!Q96+'STR+DEV'!Q96</f>
        <v>-1016</v>
      </c>
      <c r="Q96" s="79">
        <f>+Cuncl!R96+MM!R96+BTO!R96+CORP!R96+'C+S'!R96+INFR!R96+'STR+DEV'!R96</f>
        <v>148.18616999999995</v>
      </c>
      <c r="R96" s="79">
        <f>+Cuncl!S96+MM!S96+BTO!S96+CORP!S96+'C+S'!S96+INFR!S96+'STR+DEV'!S96</f>
        <v>0</v>
      </c>
      <c r="S96" s="79">
        <f>+Cuncl!T96+MM!T96+BTO!T96+CORP!T96+'C+S'!T96+INFR!T96+'STR+DEV'!T96</f>
        <v>1164.1861699999999</v>
      </c>
      <c r="T96" s="79">
        <f>+Cuncl!U96+MM!U96+BTO!U96+CORP!U96+'C+S'!U96+INFR!U96+'STR+DEV'!U96</f>
        <v>1232.8731540299998</v>
      </c>
      <c r="U96" s="79">
        <f>+Cuncl!V96+MM!V96+BTO!V96+CORP!V96+'C+S'!V96+INFR!V96+'STR+DEV'!V96</f>
        <v>1303.1469238097097</v>
      </c>
      <c r="W96" s="496">
        <f t="shared" si="4"/>
        <v>0.87271265213535398</v>
      </c>
    </row>
    <row r="97" spans="1:23" hidden="1" x14ac:dyDescent="0.25">
      <c r="A97" s="61" t="s">
        <v>59</v>
      </c>
      <c r="B97" s="73">
        <f>+Cuncl!B97+MM!B97+BTO!B97+CORP!B97+'C+S'!B97+INFR!B97+'STR+DEV'!B97</f>
        <v>900000</v>
      </c>
      <c r="C97" s="89">
        <f>+Cuncl!C97+MM!C97+BTO!C97+CORP!C97+'C+S'!C97+INFR!C97+'STR+DEV'!C97</f>
        <v>0</v>
      </c>
      <c r="D97" s="79">
        <f>+Cuncl!D97+MM!D97+BTO!D97+CORP!D97+'C+S'!D97+INFR!D97+'STR+DEV'!D97</f>
        <v>402152.1</v>
      </c>
      <c r="E97" s="79">
        <f>+Cuncl!E97+MM!E97+BTO!E97+CORP!E97+'C+S'!E97+INFR!E97+'STR+DEV'!E97</f>
        <v>0</v>
      </c>
      <c r="F97" s="79">
        <f>+Cuncl!F97+MM!F97+BTO!F97+CORP!F97+'C+S'!F97+INFR!F97+'STR+DEV'!F97</f>
        <v>0</v>
      </c>
      <c r="G97" s="79">
        <f>+Cuncl!G97+MM!G97+BTO!G97+CORP!G97+'C+S'!G97+INFR!G97+'STR+DEV'!G97</f>
        <v>0</v>
      </c>
      <c r="H97" s="198">
        <f>+Cuncl!H97+MM!H97+BTO!H97+CORP!H97+'C+S'!H97+INFR!H97+'STR+DEV'!H97</f>
        <v>0</v>
      </c>
      <c r="I97" s="79">
        <f>+Cuncl!I97+MM!I97+BTO!I97+CORP!I97+'C+S'!I97+INFR!I97+'STR+DEV'!I97</f>
        <v>0</v>
      </c>
      <c r="J97" s="198">
        <f>+Cuncl!J97+MM!J97+BTO!J97+CORP!J97+'C+S'!J97+INFR!J97+'STR+DEV'!J97</f>
        <v>0</v>
      </c>
      <c r="K97" s="79">
        <f>+Cuncl!K97+MM!K97+BTO!K97+CORP!K97+'C+S'!K97+INFR!K97+'STR+DEV'!K97</f>
        <v>0</v>
      </c>
      <c r="L97" s="206">
        <f>+Cuncl!L97+MM!L97+BTO!L97+CORP!L97+'C+S'!L97+INFR!L97+'STR+DEV'!L97</f>
        <v>0</v>
      </c>
      <c r="M97" s="73">
        <f>+Cuncl!M97+MM!M97+BTO!M97+CORP!M97+'C+S'!M97+INFR!M97+'STR+DEV'!M97</f>
        <v>0</v>
      </c>
      <c r="N97" s="79">
        <f>+Cuncl!O97+MM!O97+BTO!O97+CORP!O97+'C+S'!O97+INFR!O97+'STR+DEV'!O97</f>
        <v>0</v>
      </c>
      <c r="O97" s="79">
        <f>+Cuncl!P97+MM!P97+BTO!P97+CORP!P97+'C+S'!P97+INFR!P97+'STR+DEV'!P97</f>
        <v>0</v>
      </c>
      <c r="P97" s="79">
        <f>+Cuncl!Q97+MM!Q97+BTO!Q97+CORP!Q97+'C+S'!Q97+INFR!Q97+'STR+DEV'!Q97</f>
        <v>0</v>
      </c>
      <c r="Q97" s="79">
        <f>+Cuncl!R97+MM!R97+BTO!R97+CORP!R97+'C+S'!R97+INFR!R97+'STR+DEV'!R97</f>
        <v>0</v>
      </c>
      <c r="R97" s="79">
        <f>+Cuncl!S97+MM!S97+BTO!S97+CORP!S97+'C+S'!S97+INFR!S97+'STR+DEV'!S97</f>
        <v>0</v>
      </c>
      <c r="S97" s="79">
        <f>+Cuncl!T97+MM!T97+BTO!T97+CORP!T97+'C+S'!T97+INFR!T97+'STR+DEV'!T97</f>
        <v>0</v>
      </c>
      <c r="T97" s="79">
        <f>+Cuncl!U97+MM!U97+BTO!U97+CORP!U97+'C+S'!U97+INFR!U97+'STR+DEV'!U97</f>
        <v>0</v>
      </c>
      <c r="U97" s="79">
        <f>+Cuncl!V97+MM!V97+BTO!V97+CORP!V97+'C+S'!V97+INFR!V97+'STR+DEV'!V97</f>
        <v>0</v>
      </c>
      <c r="W97" s="496" t="e">
        <f t="shared" si="4"/>
        <v>#DIV/0!</v>
      </c>
    </row>
    <row r="98" spans="1:23" hidden="1" x14ac:dyDescent="0.25">
      <c r="A98" s="61" t="s">
        <v>45</v>
      </c>
      <c r="B98" s="73">
        <f>+Cuncl!B98+MM!B98+BTO!B98+CORP!B98+'C+S'!B98+INFR!B98+'STR+DEV'!B98</f>
        <v>0</v>
      </c>
      <c r="C98" s="89">
        <f>+Cuncl!C98+MM!C98+BTO!C98+CORP!C98+'C+S'!C98+INFR!C98+'STR+DEV'!C98</f>
        <v>0</v>
      </c>
      <c r="D98" s="79">
        <f>+Cuncl!D98+MM!D98+BTO!D98+CORP!D98+'C+S'!D98+INFR!D98+'STR+DEV'!D98</f>
        <v>0</v>
      </c>
      <c r="E98" s="79">
        <f>+Cuncl!E98+MM!E98+BTO!E98+CORP!E98+'C+S'!E98+INFR!E98+'STR+DEV'!E98</f>
        <v>0</v>
      </c>
      <c r="F98" s="79">
        <f>+Cuncl!F98+MM!F98+BTO!F98+CORP!F98+'C+S'!F98+INFR!F98+'STR+DEV'!F98</f>
        <v>0</v>
      </c>
      <c r="G98" s="79">
        <f>+Cuncl!G98+MM!G98+BTO!G98+CORP!G98+'C+S'!G98+INFR!G98+'STR+DEV'!G98</f>
        <v>0</v>
      </c>
      <c r="H98" s="198">
        <f>+Cuncl!H98+MM!H98+BTO!H98+CORP!H98+'C+S'!H98+INFR!H98+'STR+DEV'!H98</f>
        <v>0</v>
      </c>
      <c r="I98" s="79">
        <f>+Cuncl!I98+MM!I98+BTO!I98+CORP!I98+'C+S'!I98+INFR!I98+'STR+DEV'!I98</f>
        <v>0</v>
      </c>
      <c r="J98" s="198">
        <f>+Cuncl!J98+MM!J98+BTO!J98+CORP!J98+'C+S'!J98+INFR!J98+'STR+DEV'!J98</f>
        <v>0</v>
      </c>
      <c r="K98" s="79">
        <f>+Cuncl!K98+MM!K98+BTO!K98+CORP!K98+'C+S'!K98+INFR!K98+'STR+DEV'!K98</f>
        <v>0</v>
      </c>
      <c r="L98" s="206">
        <f>+Cuncl!L98+MM!L98+BTO!L98+CORP!L98+'C+S'!L98+INFR!L98+'STR+DEV'!L98</f>
        <v>0</v>
      </c>
      <c r="M98" s="73">
        <f>+Cuncl!M98+MM!M98+BTO!M98+CORP!M98+'C+S'!M98+INFR!M98+'STR+DEV'!M98</f>
        <v>0</v>
      </c>
      <c r="N98" s="79">
        <f>+Cuncl!O98+MM!O98+BTO!O98+CORP!O98+'C+S'!O98+INFR!O98+'STR+DEV'!O98</f>
        <v>0</v>
      </c>
      <c r="O98" s="79">
        <f>+Cuncl!P98+MM!P98+BTO!P98+CORP!P98+'C+S'!P98+INFR!P98+'STR+DEV'!P98</f>
        <v>0</v>
      </c>
      <c r="P98" s="79">
        <f>+Cuncl!Q98+MM!Q98+BTO!Q98+CORP!Q98+'C+S'!Q98+INFR!Q98+'STR+DEV'!Q98</f>
        <v>0</v>
      </c>
      <c r="Q98" s="79">
        <f>+Cuncl!R98+MM!R98+BTO!R98+CORP!R98+'C+S'!R98+INFR!R98+'STR+DEV'!R98</f>
        <v>0</v>
      </c>
      <c r="R98" s="79">
        <f>+Cuncl!S98+MM!S98+BTO!S98+CORP!S98+'C+S'!S98+INFR!S98+'STR+DEV'!S98</f>
        <v>0</v>
      </c>
      <c r="S98" s="79">
        <f>+Cuncl!T98+MM!T98+BTO!T98+CORP!T98+'C+S'!T98+INFR!T98+'STR+DEV'!T98</f>
        <v>0</v>
      </c>
      <c r="T98" s="79">
        <f>+Cuncl!U98+MM!U98+BTO!U98+CORP!U98+'C+S'!U98+INFR!U98+'STR+DEV'!U98</f>
        <v>0</v>
      </c>
      <c r="U98" s="79">
        <f>+Cuncl!V98+MM!V98+BTO!V98+CORP!V98+'C+S'!V98+INFR!V98+'STR+DEV'!V98</f>
        <v>0</v>
      </c>
      <c r="W98" s="496" t="e">
        <f t="shared" ref="W98:W138" si="5">-P98/S98</f>
        <v>#DIV/0!</v>
      </c>
    </row>
    <row r="99" spans="1:23" x14ac:dyDescent="0.25">
      <c r="A99" s="61" t="s">
        <v>60</v>
      </c>
      <c r="B99" s="73">
        <f>+Cuncl!B99+MM!B99+BTO!B99+CORP!B99+'C+S'!B99+INFR!B99+'STR+DEV'!B99</f>
        <v>490000</v>
      </c>
      <c r="C99" s="89">
        <f>+Cuncl!C99+MM!C99+BTO!C99+CORP!C99+'C+S'!C99+INFR!C99+'STR+DEV'!C99</f>
        <v>0</v>
      </c>
      <c r="D99" s="79">
        <f>+Cuncl!D99+MM!D99+BTO!D99+CORP!D99+'C+S'!D99+INFR!D99+'STR+DEV'!D99</f>
        <v>342680.36</v>
      </c>
      <c r="E99" s="79">
        <f>+Cuncl!E99+MM!E99+BTO!E99+CORP!E99+'C+S'!E99+INFR!E99+'STR+DEV'!E99</f>
        <v>490000</v>
      </c>
      <c r="F99" s="79">
        <f>+Cuncl!F99+MM!F99+BTO!F99+CORP!F99+'C+S'!F99+INFR!F99+'STR+DEV'!F99</f>
        <v>0</v>
      </c>
      <c r="G99" s="79">
        <f>+Cuncl!G99+MM!G99+BTO!G99+CORP!G99+'C+S'!G99+INFR!G99+'STR+DEV'!G99</f>
        <v>206026.96</v>
      </c>
      <c r="H99" s="198">
        <f>+Cuncl!H99+MM!H99+BTO!H99+CORP!H99+'C+S'!H99+INFR!H99+'STR+DEV'!H99</f>
        <v>283973.04000000004</v>
      </c>
      <c r="I99" s="79">
        <f>+Cuncl!I99+MM!I99+BTO!I99+CORP!I99+'C+S'!I99+INFR!I99+'STR+DEV'!I99</f>
        <v>0</v>
      </c>
      <c r="J99" s="198">
        <f>+Cuncl!J99+MM!J99+BTO!J99+CORP!J99+'C+S'!J99+INFR!J99+'STR+DEV'!J99</f>
        <v>283973.04000000004</v>
      </c>
      <c r="K99" s="79">
        <f>+Cuncl!K99+MM!K99+BTO!K99+CORP!K99+'C+S'!K99+INFR!K99+'STR+DEV'!K99</f>
        <v>500000</v>
      </c>
      <c r="L99" s="206">
        <f>+Cuncl!L99+MM!L99+BTO!L99+CORP!L99+'C+S'!L99+INFR!L99+'STR+DEV'!L99</f>
        <v>524500</v>
      </c>
      <c r="M99" s="73">
        <f>+Cuncl!M99+MM!M99+BTO!M99+CORP!M99+'C+S'!M99+INFR!M99+'STR+DEV'!M99</f>
        <v>490000</v>
      </c>
      <c r="N99" s="79">
        <f>+Cuncl!O99+MM!O99+BTO!O99+CORP!O99+'C+S'!O99+INFR!O99+'STR+DEV'!O99</f>
        <v>700000</v>
      </c>
      <c r="O99" s="79">
        <f>+Cuncl!P99+MM!P99+BTO!P99+CORP!P99+'C+S'!P99+INFR!P99+'STR+DEV'!P99</f>
        <v>0</v>
      </c>
      <c r="P99" s="79">
        <f>+Cuncl!Q99+MM!Q99+BTO!Q99+CORP!Q99+'C+S'!Q99+INFR!Q99+'STR+DEV'!Q99</f>
        <v>-241640</v>
      </c>
      <c r="Q99" s="79">
        <f>+Cuncl!R99+MM!R99+BTO!R99+CORP!R99+'C+S'!R99+INFR!R99+'STR+DEV'!R99</f>
        <v>458360</v>
      </c>
      <c r="R99" s="79">
        <f>+Cuncl!S99+MM!S99+BTO!S99+CORP!S99+'C+S'!S99+INFR!S99+'STR+DEV'!S99</f>
        <v>0</v>
      </c>
      <c r="S99" s="79">
        <f>+Cuncl!T99+MM!T99+BTO!T99+CORP!T99+'C+S'!T99+INFR!T99+'STR+DEV'!T99</f>
        <v>700000</v>
      </c>
      <c r="T99" s="79">
        <f>+Cuncl!U99+MM!U99+BTO!U99+CORP!U99+'C+S'!U99+INFR!U99+'STR+DEV'!U99</f>
        <v>741300</v>
      </c>
      <c r="U99" s="79">
        <f>+Cuncl!V99+MM!V99+BTO!V99+CORP!V99+'C+S'!V99+INFR!V99+'STR+DEV'!V99</f>
        <v>783554.1</v>
      </c>
      <c r="W99" s="496">
        <f t="shared" si="5"/>
        <v>0.34520000000000001</v>
      </c>
    </row>
    <row r="100" spans="1:23" x14ac:dyDescent="0.25">
      <c r="A100" s="61" t="s">
        <v>61</v>
      </c>
      <c r="B100" s="73">
        <f>+Cuncl!B100+MM!B100+BTO!B100+CORP!B100+'C+S'!B100+INFR!B100+'STR+DEV'!B100</f>
        <v>900000</v>
      </c>
      <c r="C100" s="89">
        <f>+Cuncl!C100+MM!C100+BTO!C100+CORP!C100+'C+S'!C100+INFR!C100+'STR+DEV'!C100</f>
        <v>400000</v>
      </c>
      <c r="D100" s="79">
        <f>+Cuncl!D100+MM!D100+BTO!D100+CORP!D100+'C+S'!D100+INFR!D100+'STR+DEV'!D100</f>
        <v>402152.1</v>
      </c>
      <c r="E100" s="79">
        <f>+Cuncl!E100+MM!E100+BTO!E100+CORP!E100+'C+S'!E100+INFR!E100+'STR+DEV'!E100</f>
        <v>500000</v>
      </c>
      <c r="F100" s="79">
        <f>+Cuncl!F100+MM!F100+BTO!F100+CORP!F100+'C+S'!F100+INFR!F100+'STR+DEV'!F100</f>
        <v>-100000</v>
      </c>
      <c r="G100" s="79">
        <f>+Cuncl!G100+MM!G100+BTO!G100+CORP!G100+'C+S'!G100+INFR!G100+'STR+DEV'!G100</f>
        <v>19838.53</v>
      </c>
      <c r="H100" s="198">
        <f>+Cuncl!H100+MM!H100+BTO!H100+CORP!H100+'C+S'!H100+INFR!H100+'STR+DEV'!H100</f>
        <v>380161.47</v>
      </c>
      <c r="I100" s="79">
        <f>+Cuncl!I100+MM!I100+BTO!I100+CORP!I100+'C+S'!I100+INFR!I100+'STR+DEV'!I100</f>
        <v>0</v>
      </c>
      <c r="J100" s="198">
        <f>+Cuncl!J100+MM!J100+BTO!J100+CORP!J100+'C+S'!J100+INFR!J100+'STR+DEV'!J100</f>
        <v>380161.47</v>
      </c>
      <c r="K100" s="79">
        <f>+Cuncl!K100+MM!K100+BTO!K100+CORP!K100+'C+S'!K100+INFR!K100+'STR+DEV'!K100</f>
        <v>526500</v>
      </c>
      <c r="L100" s="206">
        <f>+Cuncl!L100+MM!L100+BTO!L100+CORP!L100+'C+S'!L100+INFR!L100+'STR+DEV'!L100</f>
        <v>552298.5</v>
      </c>
      <c r="M100" s="73">
        <f>+Cuncl!M100+MM!M100+BTO!M100+CORP!M100+'C+S'!M100+INFR!M100+'STR+DEV'!M100</f>
        <v>400000</v>
      </c>
      <c r="N100" s="79">
        <f>+Cuncl!O100+MM!O100+BTO!O100+CORP!O100+'C+S'!O100+INFR!O100+'STR+DEV'!O100</f>
        <v>200199.99999999994</v>
      </c>
      <c r="O100" s="79">
        <f>+Cuncl!P100+MM!P100+BTO!P100+CORP!P100+'C+S'!P100+INFR!P100+'STR+DEV'!P100</f>
        <v>0</v>
      </c>
      <c r="P100" s="79">
        <f>+Cuncl!Q100+MM!Q100+BTO!Q100+CORP!Q100+'C+S'!Q100+INFR!Q100+'STR+DEV'!Q100</f>
        <v>-40879</v>
      </c>
      <c r="Q100" s="79">
        <f>+Cuncl!R100+MM!R100+BTO!R100+CORP!R100+'C+S'!R100+INFR!R100+'STR+DEV'!R100</f>
        <v>159320.99999999994</v>
      </c>
      <c r="R100" s="79">
        <f>+Cuncl!S100+MM!S100+BTO!S100+CORP!S100+'C+S'!S100+INFR!S100+'STR+DEV'!S100</f>
        <v>400000</v>
      </c>
      <c r="S100" s="79">
        <f>+Cuncl!T100+MM!T100+BTO!T100+CORP!T100+'C+S'!T100+INFR!T100+'STR+DEV'!T100</f>
        <v>600200</v>
      </c>
      <c r="T100" s="79">
        <f>+Cuncl!U100+MM!U100+BTO!U100+CORP!U100+'C+S'!U100+INFR!U100+'STR+DEV'!U100</f>
        <v>212011.79999999993</v>
      </c>
      <c r="U100" s="79">
        <f>+Cuncl!V100+MM!V100+BTO!V100+CORP!V100+'C+S'!V100+INFR!V100+'STR+DEV'!V100</f>
        <v>224096.47259999992</v>
      </c>
      <c r="W100" s="496">
        <f t="shared" si="5"/>
        <v>6.810896367877374E-2</v>
      </c>
    </row>
    <row r="101" spans="1:23" x14ac:dyDescent="0.25">
      <c r="A101" s="61" t="s">
        <v>63</v>
      </c>
      <c r="B101" s="73">
        <f>+Cuncl!B101+MM!B101+BTO!B101+CORP!B101+'C+S'!B101+INFR!B101+'STR+DEV'!B101</f>
        <v>205400</v>
      </c>
      <c r="C101" s="89">
        <f>+Cuncl!C101+MM!C101+BTO!C101+CORP!C101+'C+S'!C101+INFR!C101+'STR+DEV'!C101</f>
        <v>100000</v>
      </c>
      <c r="D101" s="79">
        <f>+Cuncl!D101+MM!D101+BTO!D101+CORP!D101+'C+S'!D101+INFR!D101+'STR+DEV'!D101</f>
        <v>97854.459999999992</v>
      </c>
      <c r="E101" s="79">
        <f>+Cuncl!E101+MM!E101+BTO!E101+CORP!E101+'C+S'!E101+INFR!E101+'STR+DEV'!E101</f>
        <v>135400</v>
      </c>
      <c r="F101" s="79">
        <f>+Cuncl!F101+MM!F101+BTO!F101+CORP!F101+'C+S'!F101+INFR!F101+'STR+DEV'!F101</f>
        <v>137600</v>
      </c>
      <c r="G101" s="79">
        <f>+Cuncl!G101+MM!G101+BTO!G101+CORP!G101+'C+S'!G101+INFR!G101+'STR+DEV'!G101</f>
        <v>34297.5</v>
      </c>
      <c r="H101" s="198">
        <f>+Cuncl!H101+MM!H101+BTO!H101+CORP!H101+'C+S'!H101+INFR!H101+'STR+DEV'!H101</f>
        <v>238702.5</v>
      </c>
      <c r="I101" s="79">
        <f>+Cuncl!I101+MM!I101+BTO!I101+CORP!I101+'C+S'!I101+INFR!I101+'STR+DEV'!I101</f>
        <v>50000</v>
      </c>
      <c r="J101" s="198">
        <f>+Cuncl!J101+MM!J101+BTO!J101+CORP!J101+'C+S'!J101+INFR!J101+'STR+DEV'!J101</f>
        <v>288702.5</v>
      </c>
      <c r="K101" s="79">
        <f>+Cuncl!K101+MM!K101+BTO!K101+CORP!K101+'C+S'!K101+INFR!K101+'STR+DEV'!K101</f>
        <v>142606.20000000001</v>
      </c>
      <c r="L101" s="206">
        <f>+Cuncl!L101+MM!L101+BTO!L101+CORP!L101+'C+S'!L101+INFR!L101+'STR+DEV'!L101</f>
        <v>149752</v>
      </c>
      <c r="M101" s="73">
        <f>+Cuncl!M101+MM!M101+BTO!M101+CORP!M101+'C+S'!M101+INFR!M101+'STR+DEV'!M101</f>
        <v>323000</v>
      </c>
      <c r="N101" s="79">
        <f>+Cuncl!O101+MM!O101+BTO!O101+CORP!O101+'C+S'!O101+INFR!O101+'STR+DEV'!O101</f>
        <v>284739</v>
      </c>
      <c r="O101" s="79">
        <f>+Cuncl!P101+MM!P101+BTO!P101+CORP!P101+'C+S'!P101+INFR!P101+'STR+DEV'!P101</f>
        <v>0</v>
      </c>
      <c r="P101" s="79">
        <f>+Cuncl!Q101+MM!Q101+BTO!Q101+CORP!Q101+'C+S'!Q101+INFR!Q101+'STR+DEV'!Q101</f>
        <v>-153163</v>
      </c>
      <c r="Q101" s="79">
        <f>+Cuncl!R101+MM!R101+BTO!R101+CORP!R101+'C+S'!R101+INFR!R101+'STR+DEV'!R101</f>
        <v>131576</v>
      </c>
      <c r="R101" s="79">
        <f>+Cuncl!S101+MM!S101+BTO!S101+CORP!S101+'C+S'!S101+INFR!S101+'STR+DEV'!S101</f>
        <v>440000</v>
      </c>
      <c r="S101" s="79">
        <f>+Cuncl!T101+MM!T101+BTO!T101+CORP!T101+'C+S'!T101+INFR!T101+'STR+DEV'!T101</f>
        <v>724739</v>
      </c>
      <c r="T101" s="79">
        <f>+Cuncl!U101+MM!U101+BTO!U101+CORP!U101+'C+S'!U101+INFR!U101+'STR+DEV'!U101</f>
        <v>301538.60099999997</v>
      </c>
      <c r="U101" s="79">
        <f>+Cuncl!V101+MM!V101+BTO!V101+CORP!V101+'C+S'!V101+INFR!V101+'STR+DEV'!V101</f>
        <v>318726.30125699996</v>
      </c>
      <c r="W101" s="496">
        <f t="shared" si="5"/>
        <v>0.21133539108561841</v>
      </c>
    </row>
    <row r="102" spans="1:23" x14ac:dyDescent="0.25">
      <c r="A102" s="61" t="s">
        <v>62</v>
      </c>
      <c r="B102" s="73">
        <f>+Cuncl!B102+MM!B102+BTO!B102+CORP!B102+'C+S'!B102+INFR!B102+'STR+DEV'!B102</f>
        <v>134000</v>
      </c>
      <c r="C102" s="89">
        <f>+Cuncl!C102+MM!C102+BTO!C102+CORP!C102+'C+S'!C102+INFR!C102+'STR+DEV'!C102</f>
        <v>0</v>
      </c>
      <c r="D102" s="79">
        <f>+Cuncl!D102+MM!D102+BTO!D102+CORP!D102+'C+S'!D102+INFR!D102+'STR+DEV'!D102</f>
        <v>122514</v>
      </c>
      <c r="E102" s="79">
        <f>+Cuncl!E102+MM!E102+BTO!E102+CORP!E102+'C+S'!E102+INFR!E102+'STR+DEV'!E102</f>
        <v>301080</v>
      </c>
      <c r="F102" s="79">
        <f>+Cuncl!F102+MM!F102+BTO!F102+CORP!F102+'C+S'!F102+INFR!F102+'STR+DEV'!F102</f>
        <v>0</v>
      </c>
      <c r="G102" s="79">
        <f>+Cuncl!G102+MM!G102+BTO!G102+CORP!G102+'C+S'!G102+INFR!G102+'STR+DEV'!G102</f>
        <v>6700</v>
      </c>
      <c r="H102" s="198">
        <f>+Cuncl!H102+MM!H102+BTO!H102+CORP!H102+'C+S'!H102+INFR!H102+'STR+DEV'!H102</f>
        <v>294380</v>
      </c>
      <c r="I102" s="79">
        <f>+Cuncl!I102+MM!I102+BTO!I102+CORP!I102+'C+S'!I102+INFR!I102+'STR+DEV'!I102</f>
        <v>0</v>
      </c>
      <c r="J102" s="198">
        <f>+Cuncl!J102+MM!J102+BTO!J102+CORP!J102+'C+S'!J102+INFR!J102+'STR+DEV'!J102</f>
        <v>294380</v>
      </c>
      <c r="K102" s="79">
        <f>+Cuncl!K102+MM!K102+BTO!K102+CORP!K102+'C+S'!K102+INFR!K102+'STR+DEV'!K102</f>
        <v>317338.32</v>
      </c>
      <c r="L102" s="206">
        <f>+Cuncl!L102+MM!L102+BTO!L102+CORP!L102+'C+S'!L102+INFR!L102+'STR+DEV'!L102</f>
        <v>334474.58928000001</v>
      </c>
      <c r="M102" s="73">
        <f>+Cuncl!M102+MM!M102+BTO!M102+CORP!M102+'C+S'!M102+INFR!M102+'STR+DEV'!M102</f>
        <v>301080</v>
      </c>
      <c r="N102" s="79">
        <f>+Cuncl!O102+MM!O102+BTO!O102+CORP!O102+'C+S'!O102+INFR!O102+'STR+DEV'!O102</f>
        <v>314027</v>
      </c>
      <c r="O102" s="79">
        <f>+Cuncl!P102+MM!P102+BTO!P102+CORP!P102+'C+S'!P102+INFR!P102+'STR+DEV'!P102</f>
        <v>0</v>
      </c>
      <c r="P102" s="79">
        <f>+Cuncl!Q102+MM!Q102+BTO!Q102+CORP!Q102+'C+S'!Q102+INFR!Q102+'STR+DEV'!Q102</f>
        <v>-41314</v>
      </c>
      <c r="Q102" s="79">
        <f>+Cuncl!R102+MM!R102+BTO!R102+CORP!R102+'C+S'!R102+INFR!R102+'STR+DEV'!R102</f>
        <v>272713</v>
      </c>
      <c r="R102" s="79">
        <f>+Cuncl!S102+MM!S102+BTO!S102+CORP!S102+'C+S'!S102+INFR!S102+'STR+DEV'!S102</f>
        <v>0</v>
      </c>
      <c r="S102" s="79">
        <f>+Cuncl!T102+MM!T102+BTO!T102+CORP!T102+'C+S'!T102+INFR!T102+'STR+DEV'!T102</f>
        <v>314027</v>
      </c>
      <c r="T102" s="79">
        <f>+Cuncl!U102+MM!U102+BTO!U102+CORP!U102+'C+S'!U102+INFR!U102+'STR+DEV'!U102</f>
        <v>332554.59299999999</v>
      </c>
      <c r="U102" s="79">
        <f>+Cuncl!V102+MM!V102+BTO!V102+CORP!V102+'C+S'!V102+INFR!V102+'STR+DEV'!V102</f>
        <v>351510.20480099996</v>
      </c>
      <c r="W102" s="496">
        <f t="shared" si="5"/>
        <v>0.13156193575711642</v>
      </c>
    </row>
    <row r="103" spans="1:23" hidden="1" x14ac:dyDescent="0.25">
      <c r="A103" s="61" t="s">
        <v>41</v>
      </c>
      <c r="B103" s="73">
        <f>+Cuncl!B103+MM!B103+BTO!B103+CORP!B103+'C+S'!B103+INFR!B103+'STR+DEV'!B103</f>
        <v>0</v>
      </c>
      <c r="C103" s="89">
        <f>+Cuncl!C103+MM!C103+BTO!C103+CORP!C103+'C+S'!C103+INFR!C103+'STR+DEV'!C103</f>
        <v>0</v>
      </c>
      <c r="D103" s="79">
        <f>+Cuncl!D103+MM!D103+BTO!D103+CORP!D103+'C+S'!D103+INFR!D103+'STR+DEV'!D103</f>
        <v>0</v>
      </c>
      <c r="E103" s="79">
        <f>+Cuncl!E103+MM!E103+BTO!E103+CORP!E103+'C+S'!E103+INFR!E103+'STR+DEV'!E103</f>
        <v>0</v>
      </c>
      <c r="F103" s="79">
        <f>+Cuncl!F103+MM!F103+BTO!F103+CORP!F103+'C+S'!F103+INFR!F103+'STR+DEV'!F103</f>
        <v>0</v>
      </c>
      <c r="G103" s="79">
        <f>+Cuncl!G103+MM!G103+BTO!G103+CORP!G103+'C+S'!G103+INFR!G103+'STR+DEV'!G103</f>
        <v>0</v>
      </c>
      <c r="H103" s="198">
        <f>+Cuncl!H103+MM!H103+BTO!H103+CORP!H103+'C+S'!H103+INFR!H103+'STR+DEV'!H103</f>
        <v>0</v>
      </c>
      <c r="I103" s="79">
        <f>+Cuncl!I103+MM!I103+BTO!I103+CORP!I103+'C+S'!I103+INFR!I103+'STR+DEV'!I103</f>
        <v>0</v>
      </c>
      <c r="J103" s="198">
        <f>+Cuncl!J103+MM!J103+BTO!J103+CORP!J103+'C+S'!J103+INFR!J103+'STR+DEV'!J103</f>
        <v>0</v>
      </c>
      <c r="K103" s="79">
        <f>+Cuncl!K103+MM!K103+BTO!K103+CORP!K103+'C+S'!K103+INFR!K103+'STR+DEV'!K103</f>
        <v>0</v>
      </c>
      <c r="L103" s="206">
        <f>+Cuncl!L103+MM!L103+BTO!L103+CORP!L103+'C+S'!L103+INFR!L103+'STR+DEV'!L103</f>
        <v>0</v>
      </c>
      <c r="M103" s="73">
        <f>+Cuncl!M103+MM!M103+BTO!M103+CORP!M103+'C+S'!M103+INFR!M103+'STR+DEV'!M103</f>
        <v>0</v>
      </c>
      <c r="N103" s="79">
        <f>+Cuncl!O103+MM!O103+BTO!O103+CORP!O103+'C+S'!O103+INFR!O103+'STR+DEV'!O103</f>
        <v>0</v>
      </c>
      <c r="O103" s="79">
        <f>+Cuncl!P103+MM!P103+BTO!P103+CORP!P103+'C+S'!P103+INFR!P103+'STR+DEV'!P103</f>
        <v>0</v>
      </c>
      <c r="P103" s="79">
        <f>+Cuncl!Q103+MM!Q103+BTO!Q103+CORP!Q103+'C+S'!Q103+INFR!Q103+'STR+DEV'!Q103</f>
        <v>0</v>
      </c>
      <c r="Q103" s="79">
        <f>+Cuncl!R103+MM!R103+BTO!R103+CORP!R103+'C+S'!R103+INFR!R103+'STR+DEV'!R103</f>
        <v>0</v>
      </c>
      <c r="R103" s="79">
        <f>+Cuncl!S103+MM!S103+BTO!S103+CORP!S103+'C+S'!S103+INFR!S103+'STR+DEV'!S103</f>
        <v>0</v>
      </c>
      <c r="S103" s="79">
        <f>+Cuncl!T103+MM!T103+BTO!T103+CORP!T103+'C+S'!T103+INFR!T103+'STR+DEV'!T103</f>
        <v>0</v>
      </c>
      <c r="T103" s="79">
        <f>+Cuncl!U103+MM!U103+BTO!U103+CORP!U103+'C+S'!U103+INFR!U103+'STR+DEV'!U103</f>
        <v>0</v>
      </c>
      <c r="U103" s="79">
        <f>+Cuncl!V103+MM!V103+BTO!V103+CORP!V103+'C+S'!V103+INFR!V103+'STR+DEV'!V103</f>
        <v>0</v>
      </c>
      <c r="W103" s="496" t="e">
        <f t="shared" si="5"/>
        <v>#DIV/0!</v>
      </c>
    </row>
    <row r="104" spans="1:23" x14ac:dyDescent="0.25">
      <c r="A104" s="61" t="s">
        <v>64</v>
      </c>
      <c r="B104" s="73">
        <f>+Cuncl!B104+MM!B104+BTO!B104+CORP!B104+'C+S'!B104+INFR!B104+'STR+DEV'!B104</f>
        <v>50000</v>
      </c>
      <c r="C104" s="89">
        <f>+Cuncl!C104+MM!C104+BTO!C104+CORP!C104+'C+S'!C104+INFR!C104+'STR+DEV'!C104</f>
        <v>0</v>
      </c>
      <c r="D104" s="79">
        <f>+Cuncl!D104+MM!D104+BTO!D104+CORP!D104+'C+S'!D104+INFR!D104+'STR+DEV'!D104</f>
        <v>15725</v>
      </c>
      <c r="E104" s="79">
        <f>+Cuncl!E104+MM!E104+BTO!E104+CORP!E104+'C+S'!E104+INFR!E104+'STR+DEV'!E104</f>
        <v>50000</v>
      </c>
      <c r="F104" s="79">
        <f>+Cuncl!F104+MM!F104+BTO!F104+CORP!F104+'C+S'!F104+INFR!F104+'STR+DEV'!F104</f>
        <v>0</v>
      </c>
      <c r="G104" s="79">
        <f>+Cuncl!G104+MM!G104+BTO!G104+CORP!G104+'C+S'!G104+INFR!G104+'STR+DEV'!G104</f>
        <v>23265</v>
      </c>
      <c r="H104" s="198">
        <f>+Cuncl!H104+MM!H104+BTO!H104+CORP!H104+'C+S'!H104+INFR!H104+'STR+DEV'!H104</f>
        <v>26735</v>
      </c>
      <c r="I104" s="79">
        <f>+Cuncl!I104+MM!I104+BTO!I104+CORP!I104+'C+S'!I104+INFR!I104+'STR+DEV'!I104</f>
        <v>0</v>
      </c>
      <c r="J104" s="198">
        <f>+Cuncl!J104+MM!J104+BTO!J104+CORP!J104+'C+S'!J104+INFR!J104+'STR+DEV'!J104</f>
        <v>26735</v>
      </c>
      <c r="K104" s="79">
        <f>+Cuncl!K104+MM!K104+BTO!K104+CORP!K104+'C+S'!K104+INFR!K104+'STR+DEV'!K104</f>
        <v>52650</v>
      </c>
      <c r="L104" s="206">
        <f>+Cuncl!L104+MM!L104+BTO!L104+CORP!L104+'C+S'!L104+INFR!L104+'STR+DEV'!L104</f>
        <v>55229.85</v>
      </c>
      <c r="M104" s="73">
        <f>+Cuncl!M104+MM!M104+BTO!M104+CORP!M104+'C+S'!M104+INFR!M104+'STR+DEV'!M104</f>
        <v>50000</v>
      </c>
      <c r="N104" s="79">
        <f>+Cuncl!O104+MM!O104+BTO!O104+CORP!O104+'C+S'!O104+INFR!O104+'STR+DEV'!O104</f>
        <v>52149.999999999993</v>
      </c>
      <c r="O104" s="79">
        <f>+Cuncl!P104+MM!P104+BTO!P104+CORP!P104+'C+S'!P104+INFR!P104+'STR+DEV'!P104</f>
        <v>0</v>
      </c>
      <c r="P104" s="79">
        <f>+Cuncl!Q104+MM!Q104+BTO!Q104+CORP!Q104+'C+S'!Q104+INFR!Q104+'STR+DEV'!Q104</f>
        <v>-42458</v>
      </c>
      <c r="Q104" s="79">
        <f>+Cuncl!R104+MM!R104+BTO!R104+CORP!R104+'C+S'!R104+INFR!R104+'STR+DEV'!R104</f>
        <v>9691.9999999999927</v>
      </c>
      <c r="R104" s="79">
        <f>+Cuncl!S104+MM!S104+BTO!S104+CORP!S104+'C+S'!S104+INFR!S104+'STR+DEV'!S104</f>
        <v>0</v>
      </c>
      <c r="S104" s="79">
        <f>+Cuncl!T104+MM!T104+BTO!T104+CORP!T104+'C+S'!T104+INFR!T104+'STR+DEV'!T104</f>
        <v>52149.999999999993</v>
      </c>
      <c r="T104" s="79">
        <f>+Cuncl!U104+MM!U104+BTO!U104+CORP!U104+'C+S'!U104+INFR!U104+'STR+DEV'!U104</f>
        <v>55226.849999999991</v>
      </c>
      <c r="U104" s="79">
        <f>+Cuncl!V104+MM!V104+BTO!V104+CORP!V104+'C+S'!V104+INFR!V104+'STR+DEV'!V104</f>
        <v>58374.780449999984</v>
      </c>
      <c r="W104" s="496">
        <f t="shared" si="5"/>
        <v>0.81415148609779497</v>
      </c>
    </row>
    <row r="105" spans="1:23" x14ac:dyDescent="0.25">
      <c r="A105" s="61" t="s">
        <v>65</v>
      </c>
      <c r="B105" s="73">
        <f>+Cuncl!B105+MM!B105+BTO!B105+CORP!B105+'C+S'!B105+INFR!B105+'STR+DEV'!B105</f>
        <v>626861.4</v>
      </c>
      <c r="C105" s="89">
        <f>+Cuncl!C105+MM!C105+BTO!C105+CORP!C105+'C+S'!C105+INFR!C105+'STR+DEV'!C105</f>
        <v>200000</v>
      </c>
      <c r="D105" s="79">
        <f>+Cuncl!D105+MM!D105+BTO!D105+CORP!D105+'C+S'!D105+INFR!D105+'STR+DEV'!D105</f>
        <v>351900.05</v>
      </c>
      <c r="E105" s="79">
        <f>+Cuncl!E105+MM!E105+BTO!E105+CORP!E105+'C+S'!E105+INFR!E105+'STR+DEV'!E105</f>
        <v>426861.4</v>
      </c>
      <c r="F105" s="79">
        <f>+Cuncl!F105+MM!F105+BTO!F105+CORP!F105+'C+S'!F105+INFR!F105+'STR+DEV'!F105</f>
        <v>0</v>
      </c>
      <c r="G105" s="79">
        <f>+Cuncl!G105+MM!G105+BTO!G105+CORP!G105+'C+S'!G105+INFR!G105+'STR+DEV'!G105</f>
        <v>340028.08</v>
      </c>
      <c r="H105" s="198">
        <f>+Cuncl!H105+MM!H105+BTO!H105+CORP!H105+'C+S'!H105+INFR!H105+'STR+DEV'!H105</f>
        <v>86833.32</v>
      </c>
      <c r="I105" s="79">
        <f>+Cuncl!I105+MM!I105+BTO!I105+CORP!I105+'C+S'!I105+INFR!I105+'STR+DEV'!I105</f>
        <v>20000</v>
      </c>
      <c r="J105" s="198">
        <f>+Cuncl!J105+MM!J105+BTO!J105+CORP!J105+'C+S'!J105+INFR!J105+'STR+DEV'!J105</f>
        <v>106833.32</v>
      </c>
      <c r="K105" s="79">
        <f>+Cuncl!K105+MM!K105+BTO!K105+CORP!K105+'C+S'!K105+INFR!K105+'STR+DEV'!K105</f>
        <v>449485.05</v>
      </c>
      <c r="L105" s="206">
        <f>+Cuncl!L105+MM!L105+BTO!L105+CORP!L105+'C+S'!L105+INFR!L105+'STR+DEV'!L105</f>
        <v>471509.82</v>
      </c>
      <c r="M105" s="73">
        <f>+Cuncl!M105+MM!M105+BTO!M105+CORP!M105+'C+S'!M105+INFR!M105+'STR+DEV'!M105</f>
        <v>446861.4</v>
      </c>
      <c r="N105" s="79">
        <f>+Cuncl!O105+MM!O105+BTO!O105+CORP!O105+'C+S'!O105+INFR!O105+'STR+DEV'!O105</f>
        <v>445216</v>
      </c>
      <c r="O105" s="79">
        <f>+Cuncl!P105+MM!P105+BTO!P105+CORP!P105+'C+S'!P105+INFR!P105+'STR+DEV'!P105</f>
        <v>0</v>
      </c>
      <c r="P105" s="79">
        <f>+Cuncl!Q105+MM!Q105+BTO!Q105+CORP!Q105+'C+S'!Q105+INFR!Q105+'STR+DEV'!Q105</f>
        <v>-327792</v>
      </c>
      <c r="Q105" s="79">
        <f>+Cuncl!R105+MM!R105+BTO!R105+CORP!R105+'C+S'!R105+INFR!R105+'STR+DEV'!R105</f>
        <v>117424</v>
      </c>
      <c r="R105" s="79">
        <f>+Cuncl!S105+MM!S105+BTO!S105+CORP!S105+'C+S'!S105+INFR!S105+'STR+DEV'!S105</f>
        <v>200000</v>
      </c>
      <c r="S105" s="79">
        <f>+Cuncl!T105+MM!T105+BTO!T105+CORP!T105+'C+S'!T105+INFR!T105+'STR+DEV'!T105</f>
        <v>645216</v>
      </c>
      <c r="T105" s="79">
        <f>+Cuncl!U105+MM!U105+BTO!U105+CORP!U105+'C+S'!U105+INFR!U105+'STR+DEV'!U105</f>
        <v>471483.74399999995</v>
      </c>
      <c r="U105" s="79">
        <f>+Cuncl!V105+MM!V105+BTO!V105+CORP!V105+'C+S'!V105+INFR!V105+'STR+DEV'!V105</f>
        <v>498358.31740799994</v>
      </c>
      <c r="W105" s="496">
        <f t="shared" si="5"/>
        <v>0.50803451867281657</v>
      </c>
    </row>
    <row r="106" spans="1:23" x14ac:dyDescent="0.25">
      <c r="A106" s="61" t="s">
        <v>87</v>
      </c>
      <c r="B106" s="73">
        <f>+Cuncl!B106+MM!B106+BTO!B106+CORP!B106+'C+S'!B106+INFR!B106+'STR+DEV'!B106</f>
        <v>233942.32</v>
      </c>
      <c r="C106" s="89">
        <f>+Cuncl!C106+MM!C106+BTO!C106+CORP!C106+'C+S'!C106+INFR!C106+'STR+DEV'!C106</f>
        <v>100000</v>
      </c>
      <c r="D106" s="79">
        <f>+Cuncl!D106+MM!D106+BTO!D106+CORP!D106+'C+S'!D106+INFR!D106+'STR+DEV'!D106</f>
        <v>111748.3</v>
      </c>
      <c r="E106" s="79">
        <f>+Cuncl!E106+MM!E106+BTO!E106+CORP!E106+'C+S'!E106+INFR!E106+'STR+DEV'!E106</f>
        <v>133942.32</v>
      </c>
      <c r="F106" s="79">
        <f>+Cuncl!F106+MM!F106+BTO!F106+CORP!F106+'C+S'!F106+INFR!F106+'STR+DEV'!F106</f>
        <v>160000</v>
      </c>
      <c r="G106" s="79">
        <f>+Cuncl!G106+MM!G106+BTO!G106+CORP!G106+'C+S'!G106+INFR!G106+'STR+DEV'!G106</f>
        <v>128099.21</v>
      </c>
      <c r="H106" s="198">
        <f>+Cuncl!H106+MM!H106+BTO!H106+CORP!H106+'C+S'!H106+INFR!H106+'STR+DEV'!H106</f>
        <v>165843.10999999999</v>
      </c>
      <c r="I106" s="79">
        <f>+Cuncl!I106+MM!I106+BTO!I106+CORP!I106+'C+S'!I106+INFR!I106+'STR+DEV'!I106</f>
        <v>0</v>
      </c>
      <c r="J106" s="198">
        <f>+Cuncl!J106+MM!J106+BTO!J106+CORP!J106+'C+S'!J106+INFR!J106+'STR+DEV'!J106</f>
        <v>165843.10999999999</v>
      </c>
      <c r="K106" s="79">
        <f>+Cuncl!K106+MM!K106+BTO!K106+CORP!K106+'C+S'!K106+INFR!K106+'STR+DEV'!K106</f>
        <v>141041.26</v>
      </c>
      <c r="L106" s="206">
        <f>+Cuncl!L106+MM!L106+BTO!L106+CORP!L106+'C+S'!L106+INFR!L106+'STR+DEV'!L106</f>
        <v>147952.28</v>
      </c>
      <c r="M106" s="73">
        <f>+Cuncl!M106+MM!M106+BTO!M106+CORP!M106+'C+S'!M106+INFR!M106+'STR+DEV'!M106</f>
        <v>293942.32</v>
      </c>
      <c r="N106" s="79">
        <f>+Cuncl!O106+MM!O106+BTO!O106+CORP!O106+'C+S'!O106+INFR!O106+'STR+DEV'!O106</f>
        <v>506581</v>
      </c>
      <c r="O106" s="79">
        <f>+Cuncl!P106+MM!P106+BTO!P106+CORP!P106+'C+S'!P106+INFR!P106+'STR+DEV'!P106</f>
        <v>0</v>
      </c>
      <c r="P106" s="79">
        <f>+Cuncl!Q106+MM!Q106+BTO!Q106+CORP!Q106+'C+S'!Q106+INFR!Q106+'STR+DEV'!Q106</f>
        <v>-136593</v>
      </c>
      <c r="Q106" s="79">
        <f>+Cuncl!R106+MM!R106+BTO!R106+CORP!R106+'C+S'!R106+INFR!R106+'STR+DEV'!R106</f>
        <v>369988</v>
      </c>
      <c r="R106" s="79">
        <f>+Cuncl!S106+MM!S106+BTO!S106+CORP!S106+'C+S'!S106+INFR!S106+'STR+DEV'!S106</f>
        <v>-200000</v>
      </c>
      <c r="S106" s="79">
        <f>+Cuncl!T106+MM!T106+BTO!T106+CORP!T106+'C+S'!T106+INFR!T106+'STR+DEV'!T106</f>
        <v>306581</v>
      </c>
      <c r="T106" s="79">
        <f>+Cuncl!U106+MM!U106+BTO!U106+CORP!U106+'C+S'!U106+INFR!U106+'STR+DEV'!U106</f>
        <v>536469.27899999998</v>
      </c>
      <c r="U106" s="79">
        <f>+Cuncl!V106+MM!V106+BTO!V106+CORP!V106+'C+S'!V106+INFR!V106+'STR+DEV'!V106</f>
        <v>567048.02790299989</v>
      </c>
      <c r="W106" s="496">
        <f t="shared" si="5"/>
        <v>0.44553641615103351</v>
      </c>
    </row>
    <row r="107" spans="1:23" x14ac:dyDescent="0.25">
      <c r="A107" s="61" t="s">
        <v>26</v>
      </c>
      <c r="B107" s="73">
        <f>+Cuncl!B107+MM!B107+BTO!B107+CORP!B107+'C+S'!B107+INFR!B107+'STR+DEV'!B107</f>
        <v>111618.6</v>
      </c>
      <c r="C107" s="89">
        <f>+Cuncl!C107+MM!C107+BTO!C107+CORP!C107+'C+S'!C107+INFR!C107+'STR+DEV'!C107</f>
        <v>0</v>
      </c>
      <c r="D107" s="79">
        <f>+Cuncl!D107+MM!D107+BTO!D107+CORP!D107+'C+S'!D107+INFR!D107+'STR+DEV'!D107</f>
        <v>13660</v>
      </c>
      <c r="E107" s="79">
        <f>+Cuncl!E107+MM!E107+BTO!E107+CORP!E107+'C+S'!E107+INFR!E107+'STR+DEV'!E107</f>
        <v>111618.6</v>
      </c>
      <c r="F107" s="79">
        <f>+Cuncl!F107+MM!F107+BTO!F107+CORP!F107+'C+S'!F107+INFR!F107+'STR+DEV'!F107</f>
        <v>0</v>
      </c>
      <c r="G107" s="79">
        <f>+Cuncl!G107+MM!G107+BTO!G107+CORP!G107+'C+S'!G107+INFR!G107+'STR+DEV'!G107</f>
        <v>0</v>
      </c>
      <c r="H107" s="198">
        <f>+Cuncl!H107+MM!H107+BTO!H107+CORP!H107+'C+S'!H107+INFR!H107+'STR+DEV'!H107</f>
        <v>111618.6</v>
      </c>
      <c r="I107" s="79">
        <f>+Cuncl!I107+MM!I107+BTO!I107+CORP!I107+'C+S'!I107+INFR!I107+'STR+DEV'!I107</f>
        <v>0</v>
      </c>
      <c r="J107" s="198">
        <f>+Cuncl!J107+MM!J107+BTO!J107+CORP!J107+'C+S'!J107+INFR!J107+'STR+DEV'!J107</f>
        <v>111618.6</v>
      </c>
      <c r="K107" s="79">
        <f>+Cuncl!K107+MM!K107+BTO!K107+CORP!K107+'C+S'!K107+INFR!K107+'STR+DEV'!K107</f>
        <v>117534.39</v>
      </c>
      <c r="L107" s="206">
        <f>+Cuncl!L107+MM!L107+BTO!L107+CORP!L107+'C+S'!L107+INFR!L107+'STR+DEV'!L107</f>
        <v>123293.57</v>
      </c>
      <c r="M107" s="73">
        <f>+Cuncl!M107+MM!M107+BTO!M107+CORP!M107+'C+S'!M107+INFR!M107+'STR+DEV'!M107</f>
        <v>111618.6</v>
      </c>
      <c r="N107" s="79">
        <f>+Cuncl!O107+MM!O107+BTO!O107+CORP!O107+'C+S'!O107+INFR!O107+'STR+DEV'!O107</f>
        <v>150000</v>
      </c>
      <c r="O107" s="79">
        <f>+Cuncl!P107+MM!P107+BTO!P107+CORP!P107+'C+S'!P107+INFR!P107+'STR+DEV'!P107</f>
        <v>0</v>
      </c>
      <c r="P107" s="79">
        <f>+Cuncl!Q107+MM!Q107+BTO!Q107+CORP!Q107+'C+S'!Q107+INFR!Q107+'STR+DEV'!Q107</f>
        <v>-2410</v>
      </c>
      <c r="Q107" s="79">
        <f>+Cuncl!R107+MM!R107+BTO!R107+CORP!R107+'C+S'!R107+INFR!R107+'STR+DEV'!R107</f>
        <v>147590</v>
      </c>
      <c r="R107" s="79">
        <f>+Cuncl!S107+MM!S107+BTO!S107+CORP!S107+'C+S'!S107+INFR!S107+'STR+DEV'!S107</f>
        <v>0</v>
      </c>
      <c r="S107" s="79">
        <f>+Cuncl!T107+MM!T107+BTO!T107+CORP!T107+'C+S'!T107+INFR!T107+'STR+DEV'!T107</f>
        <v>150000</v>
      </c>
      <c r="T107" s="79">
        <f>+Cuncl!U107+MM!U107+BTO!U107+CORP!U107+'C+S'!U107+INFR!U107+'STR+DEV'!U107</f>
        <v>158850</v>
      </c>
      <c r="U107" s="79">
        <f>+Cuncl!V107+MM!V107+BTO!V107+CORP!V107+'C+S'!V107+INFR!V107+'STR+DEV'!V107</f>
        <v>167904.44999999998</v>
      </c>
      <c r="W107" s="496">
        <f t="shared" si="5"/>
        <v>1.6066666666666667E-2</v>
      </c>
    </row>
    <row r="108" spans="1:23" x14ac:dyDescent="0.25">
      <c r="A108" s="61" t="s">
        <v>42</v>
      </c>
      <c r="B108" s="73">
        <f>+Cuncl!B108+MM!B108+BTO!B108+CORP!B108+'C+S'!B108+INFR!B108+'STR+DEV'!B108</f>
        <v>345104.18</v>
      </c>
      <c r="C108" s="89">
        <f>+Cuncl!C108+MM!C108+BTO!C108+CORP!C108+'C+S'!C108+INFR!C108+'STR+DEV'!C108</f>
        <v>200000</v>
      </c>
      <c r="D108" s="79">
        <f>+Cuncl!D108+MM!D108+BTO!D108+CORP!D108+'C+S'!D108+INFR!D108+'STR+DEV'!D108</f>
        <v>282545.5</v>
      </c>
      <c r="E108" s="79">
        <f>+Cuncl!E108+MM!E108+BTO!E108+CORP!E108+'C+S'!E108+INFR!E108+'STR+DEV'!E108</f>
        <v>250000</v>
      </c>
      <c r="F108" s="79">
        <f>+Cuncl!F108+MM!F108+BTO!F108+CORP!F108+'C+S'!F108+INFR!F108+'STR+DEV'!F108</f>
        <v>0</v>
      </c>
      <c r="G108" s="79">
        <f>+Cuncl!G108+MM!G108+BTO!G108+CORP!G108+'C+S'!G108+INFR!G108+'STR+DEV'!G108</f>
        <v>145258.18</v>
      </c>
      <c r="H108" s="198">
        <f>+Cuncl!H108+MM!H108+BTO!H108+CORP!H108+'C+S'!H108+INFR!H108+'STR+DEV'!H108</f>
        <v>104741.82</v>
      </c>
      <c r="I108" s="79">
        <f>+Cuncl!I108+MM!I108+BTO!I108+CORP!I108+'C+S'!I108+INFR!I108+'STR+DEV'!I108</f>
        <v>0</v>
      </c>
      <c r="J108" s="198">
        <f>+Cuncl!J108+MM!J108+BTO!J108+CORP!J108+'C+S'!J108+INFR!J108+'STR+DEV'!J108</f>
        <v>104741.82</v>
      </c>
      <c r="K108" s="79">
        <f>+Cuncl!K108+MM!K108+BTO!K108+CORP!K108+'C+S'!K108+INFR!K108+'STR+DEV'!K108</f>
        <v>263500</v>
      </c>
      <c r="L108" s="206">
        <f>+Cuncl!L108+MM!L108+BTO!L108+CORP!L108+'C+S'!L108+INFR!L108+'STR+DEV'!L108</f>
        <v>277729</v>
      </c>
      <c r="M108" s="73">
        <f>+Cuncl!M108+MM!M108+BTO!M108+CORP!M108+'C+S'!M108+INFR!M108+'STR+DEV'!M108</f>
        <v>250000</v>
      </c>
      <c r="N108" s="79">
        <f>+Cuncl!O108+MM!O108+BTO!O108+CORP!O108+'C+S'!O108+INFR!O108+'STR+DEV'!O108</f>
        <v>260749.99999999997</v>
      </c>
      <c r="O108" s="79">
        <f>+Cuncl!P108+MM!P108+BTO!P108+CORP!P108+'C+S'!P108+INFR!P108+'STR+DEV'!P108</f>
        <v>0</v>
      </c>
      <c r="P108" s="79">
        <f>+Cuncl!Q108+MM!Q108+BTO!Q108+CORP!Q108+'C+S'!Q108+INFR!Q108+'STR+DEV'!Q108</f>
        <v>-246828</v>
      </c>
      <c r="Q108" s="79">
        <f>+Cuncl!R108+MM!R108+BTO!R108+CORP!R108+'C+S'!R108+INFR!R108+'STR+DEV'!R108</f>
        <v>13921.999999999971</v>
      </c>
      <c r="R108" s="79">
        <f>+Cuncl!S108+MM!S108+BTO!S108+CORP!S108+'C+S'!S108+INFR!S108+'STR+DEV'!S108</f>
        <v>200000</v>
      </c>
      <c r="S108" s="79">
        <f>+Cuncl!T108+MM!T108+BTO!T108+CORP!T108+'C+S'!T108+INFR!T108+'STR+DEV'!T108</f>
        <v>460750</v>
      </c>
      <c r="T108" s="79">
        <f>+Cuncl!U108+MM!U108+BTO!U108+CORP!U108+'C+S'!U108+INFR!U108+'STR+DEV'!U108</f>
        <v>276134.24999999994</v>
      </c>
      <c r="U108" s="79">
        <f>+Cuncl!V108+MM!V108+BTO!V108+CORP!V108+'C+S'!V108+INFR!V108+'STR+DEV'!V108</f>
        <v>291873.90224999993</v>
      </c>
      <c r="W108" s="496">
        <f t="shared" si="5"/>
        <v>0.53570916983179595</v>
      </c>
    </row>
    <row r="109" spans="1:23" hidden="1" x14ac:dyDescent="0.25">
      <c r="A109" s="61" t="s">
        <v>42</v>
      </c>
      <c r="B109" s="73">
        <f>+Cuncl!B109+MM!B109+BTO!B109+CORP!B109+'C+S'!B109+INFR!B109+'STR+DEV'!B109</f>
        <v>0</v>
      </c>
      <c r="C109" s="89">
        <f>+Cuncl!C109+MM!C109+BTO!C109+CORP!C109+'C+S'!C109+INFR!C109+'STR+DEV'!C109</f>
        <v>0</v>
      </c>
      <c r="D109" s="79">
        <f>+Cuncl!D109+MM!D109+BTO!D109+CORP!D109+'C+S'!D109+INFR!D109+'STR+DEV'!D109</f>
        <v>0</v>
      </c>
      <c r="E109" s="79">
        <f>+Cuncl!E109+MM!E109+BTO!E109+CORP!E109+'C+S'!E109+INFR!E109+'STR+DEV'!E109</f>
        <v>0</v>
      </c>
      <c r="F109" s="79">
        <f>+Cuncl!F109+MM!F109+BTO!F109+CORP!F109+'C+S'!F109+INFR!F109+'STR+DEV'!F109</f>
        <v>0</v>
      </c>
      <c r="G109" s="79">
        <f>+Cuncl!G109+MM!G109+BTO!G109+CORP!G109+'C+S'!G109+INFR!G109+'STR+DEV'!G109</f>
        <v>0</v>
      </c>
      <c r="H109" s="198">
        <f>+Cuncl!H109+MM!H109+BTO!H109+CORP!H109+'C+S'!H109+INFR!H109+'STR+DEV'!H109</f>
        <v>0</v>
      </c>
      <c r="I109" s="79">
        <f>+Cuncl!I109+MM!I109+BTO!I109+CORP!I109+'C+S'!I109+INFR!I109+'STR+DEV'!I109</f>
        <v>0</v>
      </c>
      <c r="J109" s="198">
        <f>+Cuncl!J109+MM!J109+BTO!J109+CORP!J109+'C+S'!J109+INFR!J109+'STR+DEV'!J109</f>
        <v>0</v>
      </c>
      <c r="K109" s="79">
        <f>+Cuncl!K109+MM!K109+BTO!K109+CORP!K109+'C+S'!K109+INFR!K109+'STR+DEV'!K109</f>
        <v>0</v>
      </c>
      <c r="L109" s="206">
        <f>+Cuncl!L109+MM!L109+BTO!L109+CORP!L109+'C+S'!L109+INFR!L109+'STR+DEV'!L109</f>
        <v>0</v>
      </c>
      <c r="M109" s="73">
        <f>+Cuncl!M109+MM!M109+BTO!M109+CORP!M109+'C+S'!M109+INFR!M109+'STR+DEV'!M109</f>
        <v>0</v>
      </c>
      <c r="N109" s="79">
        <f>+Cuncl!O109+MM!O109+BTO!O109+CORP!O109+'C+S'!O109+INFR!O109+'STR+DEV'!O109</f>
        <v>0</v>
      </c>
      <c r="O109" s="79">
        <f>+Cuncl!P109+MM!P109+BTO!P109+CORP!P109+'C+S'!P109+INFR!P109+'STR+DEV'!P109</f>
        <v>0</v>
      </c>
      <c r="P109" s="79">
        <f>+Cuncl!Q109+MM!Q109+BTO!Q109+CORP!Q109+'C+S'!Q109+INFR!Q109+'STR+DEV'!Q109</f>
        <v>0</v>
      </c>
      <c r="Q109" s="79">
        <f>+Cuncl!R109+MM!R109+BTO!R109+CORP!R109+'C+S'!R109+INFR!R109+'STR+DEV'!R109</f>
        <v>0</v>
      </c>
      <c r="R109" s="79">
        <f>+Cuncl!S109+MM!S109+BTO!S109+CORP!S109+'C+S'!S109+INFR!S109+'STR+DEV'!S109</f>
        <v>0</v>
      </c>
      <c r="S109" s="79">
        <f>+Cuncl!T109+MM!T109+BTO!T109+CORP!T109+'C+S'!T109+INFR!T109+'STR+DEV'!T109</f>
        <v>0</v>
      </c>
      <c r="T109" s="79">
        <f>+Cuncl!U109+MM!U109+BTO!U109+CORP!U109+'C+S'!U109+INFR!U109+'STR+DEV'!U109</f>
        <v>0</v>
      </c>
      <c r="U109" s="79">
        <f>+Cuncl!V109+MM!V109+BTO!V109+CORP!V109+'C+S'!V109+INFR!V109+'STR+DEV'!V109</f>
        <v>0</v>
      </c>
      <c r="W109" s="496" t="e">
        <f t="shared" si="5"/>
        <v>#DIV/0!</v>
      </c>
    </row>
    <row r="110" spans="1:23" x14ac:dyDescent="0.25">
      <c r="A110" s="61" t="s">
        <v>70</v>
      </c>
      <c r="B110" s="73">
        <f>+Cuncl!B110+MM!B110+BTO!B110+CORP!B110+'C+S'!B110+INFR!B110+'STR+DEV'!B110</f>
        <v>1500000</v>
      </c>
      <c r="C110" s="89">
        <f>+Cuncl!C110+MM!C110+BTO!C110+CORP!C110+'C+S'!C110+INFR!C110+'STR+DEV'!C110</f>
        <v>200000</v>
      </c>
      <c r="D110" s="79">
        <f>+Cuncl!D110+MM!D110+BTO!D110+CORP!D110+'C+S'!D110+INFR!D110+'STR+DEV'!D110</f>
        <v>977937.04000000015</v>
      </c>
      <c r="E110" s="79">
        <f>+Cuncl!E110+MM!E110+BTO!E110+CORP!E110+'C+S'!E110+INFR!E110+'STR+DEV'!E110</f>
        <v>1421000</v>
      </c>
      <c r="F110" s="79">
        <f>+Cuncl!F110+MM!F110+BTO!F110+CORP!F110+'C+S'!F110+INFR!F110+'STR+DEV'!F110</f>
        <v>0</v>
      </c>
      <c r="G110" s="79">
        <f>+Cuncl!G110+MM!G110+BTO!G110+CORP!G110+'C+S'!G110+INFR!G110+'STR+DEV'!G110</f>
        <v>500821.04999999993</v>
      </c>
      <c r="H110" s="198">
        <f>+Cuncl!H110+MM!H110+BTO!H110+CORP!H110+'C+S'!H110+INFR!H110+'STR+DEV'!H110</f>
        <v>920178.95</v>
      </c>
      <c r="I110" s="79">
        <f>+Cuncl!I110+MM!I110+BTO!I110+CORP!I110+'C+S'!I110+INFR!I110+'STR+DEV'!I110</f>
        <v>0</v>
      </c>
      <c r="J110" s="198">
        <f>+Cuncl!J110+MM!J110+BTO!J110+CORP!J110+'C+S'!J110+INFR!J110+'STR+DEV'!J110</f>
        <v>920178.95</v>
      </c>
      <c r="K110" s="79">
        <f>+Cuncl!K110+MM!K110+BTO!K110+CORP!K110+'C+S'!K110+INFR!K110+'STR+DEV'!K110</f>
        <v>1486534</v>
      </c>
      <c r="L110" s="206">
        <f>+Cuncl!L110+MM!L110+BTO!L110+CORP!L110+'C+S'!L110+INFR!L110+'STR+DEV'!L110</f>
        <v>1553900.8359999999</v>
      </c>
      <c r="M110" s="73">
        <f>+Cuncl!M110+MM!M110+BTO!M110+CORP!M110+'C+S'!M110+INFR!M110+'STR+DEV'!M110</f>
        <v>1421000</v>
      </c>
      <c r="N110" s="79">
        <f>+Cuncl!O110+MM!O110+BTO!O110+CORP!O110+'C+S'!O110+INFR!O110+'STR+DEV'!O110</f>
        <v>1604600</v>
      </c>
      <c r="O110" s="79">
        <f>+Cuncl!P110+MM!P110+BTO!P110+CORP!P110+'C+S'!P110+INFR!P110+'STR+DEV'!P110</f>
        <v>0</v>
      </c>
      <c r="P110" s="79">
        <f>+Cuncl!Q110+MM!Q110+BTO!Q110+CORP!Q110+'C+S'!Q110+INFR!Q110+'STR+DEV'!Q110</f>
        <v>-634727</v>
      </c>
      <c r="Q110" s="79">
        <f>+Cuncl!R110+MM!R110+BTO!R110+CORP!R110+'C+S'!R110+INFR!R110+'STR+DEV'!R110</f>
        <v>969873</v>
      </c>
      <c r="R110" s="79">
        <f>+Cuncl!S110+MM!S110+BTO!S110+CORP!S110+'C+S'!S110+INFR!S110+'STR+DEV'!S110</f>
        <v>80000</v>
      </c>
      <c r="S110" s="79">
        <f>+Cuncl!T110+MM!T110+BTO!T110+CORP!T110+'C+S'!T110+INFR!T110+'STR+DEV'!T110</f>
        <v>1684600</v>
      </c>
      <c r="T110" s="79">
        <f>+Cuncl!U110+MM!U110+BTO!U110+CORP!U110+'C+S'!U110+INFR!U110+'STR+DEV'!U110</f>
        <v>1699271.3999999997</v>
      </c>
      <c r="U110" s="79">
        <f>+Cuncl!V110+MM!V110+BTO!V110+CORP!V110+'C+S'!V110+INFR!V110+'STR+DEV'!V110</f>
        <v>1796129.8697999995</v>
      </c>
      <c r="W110" s="496">
        <f t="shared" si="5"/>
        <v>0.3767820254066247</v>
      </c>
    </row>
    <row r="111" spans="1:23" x14ac:dyDescent="0.25">
      <c r="A111" s="61" t="s">
        <v>3</v>
      </c>
      <c r="B111" s="73">
        <f>+Cuncl!B111+MM!B111+BTO!B111+CORP!B111+'C+S'!B111+INFR!B111+'STR+DEV'!B111</f>
        <v>164326.32</v>
      </c>
      <c r="C111" s="89">
        <f>+Cuncl!C111+MM!C111+BTO!C111+CORP!C111+'C+S'!C111+INFR!C111+'STR+DEV'!C111</f>
        <v>0</v>
      </c>
      <c r="D111" s="79">
        <f>+Cuncl!D111+MM!D111+BTO!D111+CORP!D111+'C+S'!D111+INFR!D111+'STR+DEV'!D111</f>
        <v>96000</v>
      </c>
      <c r="E111" s="79">
        <f>+Cuncl!E111+MM!E111+BTO!E111+CORP!E111+'C+S'!E111+INFR!E111+'STR+DEV'!E111</f>
        <v>150000</v>
      </c>
      <c r="F111" s="79">
        <f>+Cuncl!F111+MM!F111+BTO!F111+CORP!F111+'C+S'!F111+INFR!F111+'STR+DEV'!F111</f>
        <v>0</v>
      </c>
      <c r="G111" s="79">
        <f>+Cuncl!G111+MM!G111+BTO!G111+CORP!G111+'C+S'!G111+INFR!G111+'STR+DEV'!G111</f>
        <v>52000</v>
      </c>
      <c r="H111" s="198">
        <f>+Cuncl!H111+MM!H111+BTO!H111+CORP!H111+'C+S'!H111+INFR!H111+'STR+DEV'!H111</f>
        <v>98000</v>
      </c>
      <c r="I111" s="79">
        <f>+Cuncl!I111+MM!I111+BTO!I111+CORP!I111+'C+S'!I111+INFR!I111+'STR+DEV'!I111</f>
        <v>0</v>
      </c>
      <c r="J111" s="198">
        <f>+Cuncl!J111+MM!J111+BTO!J111+CORP!J111+'C+S'!J111+INFR!J111+'STR+DEV'!J111</f>
        <v>98000</v>
      </c>
      <c r="K111" s="79">
        <f>+Cuncl!K111+MM!K111+BTO!K111+CORP!K111+'C+S'!K111+INFR!K111+'STR+DEV'!K111</f>
        <v>150000</v>
      </c>
      <c r="L111" s="206">
        <f>+Cuncl!L111+MM!L111+BTO!L111+CORP!L111+'C+S'!L111+INFR!L111+'STR+DEV'!L111</f>
        <v>150000</v>
      </c>
      <c r="M111" s="73">
        <f>+Cuncl!M111+MM!M111+BTO!M111+CORP!M111+'C+S'!M111+INFR!M111+'STR+DEV'!M111</f>
        <v>150000</v>
      </c>
      <c r="N111" s="79">
        <f>+Cuncl!O111+MM!O111+BTO!O111+CORP!O111+'C+S'!O111+INFR!O111+'STR+DEV'!O111</f>
        <v>150000</v>
      </c>
      <c r="O111" s="79">
        <f>+Cuncl!P111+MM!P111+BTO!P111+CORP!P111+'C+S'!P111+INFR!P111+'STR+DEV'!P111</f>
        <v>0</v>
      </c>
      <c r="P111" s="79">
        <f>+Cuncl!Q111+MM!Q111+BTO!Q111+CORP!Q111+'C+S'!Q111+INFR!Q111+'STR+DEV'!Q111</f>
        <v>-86587</v>
      </c>
      <c r="Q111" s="79">
        <f>+Cuncl!R111+MM!R111+BTO!R111+CORP!R111+'C+S'!R111+INFR!R111+'STR+DEV'!R111</f>
        <v>63413</v>
      </c>
      <c r="R111" s="79">
        <f>+Cuncl!S111+MM!S111+BTO!S111+CORP!S111+'C+S'!S111+INFR!S111+'STR+DEV'!S111</f>
        <v>147000</v>
      </c>
      <c r="S111" s="79">
        <f>+Cuncl!T111+MM!T111+BTO!T111+CORP!T111+'C+S'!T111+INFR!T111+'STR+DEV'!T111</f>
        <v>297000</v>
      </c>
      <c r="T111" s="79">
        <f>+Cuncl!U111+MM!U111+BTO!U111+CORP!U111+'C+S'!U111+INFR!U111+'STR+DEV'!U111</f>
        <v>158850</v>
      </c>
      <c r="U111" s="79">
        <f>+Cuncl!V111+MM!V111+BTO!V111+CORP!V111+'C+S'!V111+INFR!V111+'STR+DEV'!V111</f>
        <v>167904.44999999998</v>
      </c>
      <c r="W111" s="496">
        <f t="shared" si="5"/>
        <v>0.29153872053872054</v>
      </c>
    </row>
    <row r="112" spans="1:23" x14ac:dyDescent="0.25">
      <c r="A112" s="80" t="s">
        <v>32</v>
      </c>
      <c r="B112" s="73">
        <f>+Cuncl!B112+MM!B112+BTO!B112+CORP!B112+'C+S'!B112+INFR!B112+'STR+DEV'!B112</f>
        <v>10000</v>
      </c>
      <c r="C112" s="89">
        <f>+Cuncl!C112+MM!C112+BTO!C112+CORP!C112+'C+S'!C112+INFR!C112+'STR+DEV'!C112</f>
        <v>0</v>
      </c>
      <c r="D112" s="79">
        <f>+Cuncl!D112+MM!D112+BTO!D112+CORP!D112+'C+S'!D112+INFR!D112+'STR+DEV'!D112</f>
        <v>0</v>
      </c>
      <c r="E112" s="79">
        <f>+Cuncl!E112+MM!E112+BTO!E112+CORP!E112+'C+S'!E112+INFR!E112+'STR+DEV'!E112</f>
        <v>10000</v>
      </c>
      <c r="F112" s="79">
        <f>+Cuncl!F112+MM!F112+BTO!F112+CORP!F112+'C+S'!F112+INFR!F112+'STR+DEV'!F112</f>
        <v>0</v>
      </c>
      <c r="G112" s="79">
        <f>+Cuncl!G112+MM!G112+BTO!G112+CORP!G112+'C+S'!G112+INFR!G112+'STR+DEV'!G112</f>
        <v>0</v>
      </c>
      <c r="H112" s="198">
        <f>+Cuncl!H112+MM!H112+BTO!H112+CORP!H112+'C+S'!H112+INFR!H112+'STR+DEV'!H112</f>
        <v>10000</v>
      </c>
      <c r="I112" s="79">
        <f>+Cuncl!I112+MM!I112+BTO!I112+CORP!I112+'C+S'!I112+INFR!I112+'STR+DEV'!I112</f>
        <v>0</v>
      </c>
      <c r="J112" s="198">
        <f>+Cuncl!J112+MM!J112+BTO!J112+CORP!J112+'C+S'!J112+INFR!J112+'STR+DEV'!J112</f>
        <v>10000</v>
      </c>
      <c r="K112" s="78">
        <f>+Cuncl!K112+MM!K112+BTO!K112+CORP!K112+'C+S'!K112+INFR!K112+'STR+DEV'!K112</f>
        <v>10530</v>
      </c>
      <c r="L112" s="263">
        <f>+Cuncl!L112+MM!L112+BTO!L112+CORP!L112+'C+S'!L112+INFR!L112+'STR+DEV'!L112</f>
        <v>11045.97</v>
      </c>
      <c r="M112" s="73">
        <f>+Cuncl!M112+MM!M112+BTO!M112+CORP!M112+'C+S'!M112+INFR!M112+'STR+DEV'!M112</f>
        <v>10000</v>
      </c>
      <c r="N112" s="79">
        <f>+Cuncl!O112+MM!O112+BTO!O112+CORP!O112+'C+S'!O112+INFR!O112+'STR+DEV'!O112</f>
        <v>10430</v>
      </c>
      <c r="O112" s="79">
        <f>+Cuncl!P112+MM!P112+BTO!P112+CORP!P112+'C+S'!P112+INFR!P112+'STR+DEV'!P112</f>
        <v>0</v>
      </c>
      <c r="P112" s="79">
        <f>+Cuncl!Q112+MM!Q112+BTO!Q112+CORP!Q112+'C+S'!Q112+INFR!Q112+'STR+DEV'!Q112</f>
        <v>0</v>
      </c>
      <c r="Q112" s="79">
        <f>+Cuncl!R112+MM!R112+BTO!R112+CORP!R112+'C+S'!R112+INFR!R112+'STR+DEV'!R112</f>
        <v>10430</v>
      </c>
      <c r="R112" s="79">
        <f>+Cuncl!S112+MM!S112+BTO!S112+CORP!S112+'C+S'!S112+INFR!S112+'STR+DEV'!S112</f>
        <v>0</v>
      </c>
      <c r="S112" s="79">
        <f>+Cuncl!T112+MM!T112+BTO!T112+CORP!T112+'C+S'!T112+INFR!T112+'STR+DEV'!T112</f>
        <v>10430</v>
      </c>
      <c r="T112" s="79">
        <f>+Cuncl!U112+MM!U112+BTO!U112+CORP!U112+'C+S'!U112+INFR!U112+'STR+DEV'!U112</f>
        <v>11045.369999999999</v>
      </c>
      <c r="U112" s="79">
        <f>+Cuncl!V112+MM!V112+BTO!V112+CORP!V112+'C+S'!V112+INFR!V112+'STR+DEV'!V112</f>
        <v>11674.956089999998</v>
      </c>
      <c r="W112" s="496">
        <f t="shared" si="5"/>
        <v>0</v>
      </c>
    </row>
    <row r="113" spans="1:23" x14ac:dyDescent="0.25">
      <c r="A113" s="61" t="s">
        <v>28</v>
      </c>
      <c r="B113" s="73">
        <f>+Cuncl!B113+MM!B113+BTO!B113+CORP!B113+'C+S'!B113+INFR!B113+'STR+DEV'!B113</f>
        <v>2254327.12</v>
      </c>
      <c r="C113" s="89">
        <f>+Cuncl!C113+MM!C113+BTO!C113+CORP!C113+'C+S'!C113+INFR!C113+'STR+DEV'!C113</f>
        <v>200000</v>
      </c>
      <c r="D113" s="79">
        <f>+Cuncl!D113+MM!D113+BTO!D113+CORP!D113+'C+S'!D113+INFR!D113+'STR+DEV'!D113</f>
        <v>1834881.16</v>
      </c>
      <c r="E113" s="79">
        <f>+Cuncl!E113+MM!E113+BTO!E113+CORP!E113+'C+S'!E113+INFR!E113+'STR+DEV'!E113</f>
        <v>2389586.7472000001</v>
      </c>
      <c r="F113" s="79">
        <f>+Cuncl!F113+MM!F113+BTO!F113+CORP!F113+'C+S'!F113+INFR!F113+'STR+DEV'!F113</f>
        <v>0</v>
      </c>
      <c r="G113" s="79">
        <f>+Cuncl!G113+MM!G113+BTO!G113+CORP!G113+'C+S'!G113+INFR!G113+'STR+DEV'!G113</f>
        <v>1040708.09</v>
      </c>
      <c r="H113" s="198">
        <f>+Cuncl!H113+MM!H113+BTO!H113+CORP!H113+'C+S'!H113+INFR!H113+'STR+DEV'!H113</f>
        <v>1348878.6572000002</v>
      </c>
      <c r="I113" s="79">
        <f>+Cuncl!I113+MM!I113+BTO!I113+CORP!I113+'C+S'!I113+INFR!I113+'STR+DEV'!I113</f>
        <v>-200000</v>
      </c>
      <c r="J113" s="198">
        <f>+Cuncl!J113+MM!J113+BTO!J113+CORP!J113+'C+S'!J113+INFR!J113+'STR+DEV'!J113</f>
        <v>1148878.6572000002</v>
      </c>
      <c r="K113" s="79">
        <f>+Cuncl!K113+MM!K113+BTO!K113+CORP!K113+'C+S'!K113+INFR!K113+'STR+DEV'!K113</f>
        <v>2518624.4315488003</v>
      </c>
      <c r="L113" s="206">
        <f>+Cuncl!L113+MM!L113+BTO!L113+CORP!L113+'C+S'!L113+INFR!L113+'STR+DEV'!L113</f>
        <v>2654630.1508524357</v>
      </c>
      <c r="M113" s="73">
        <f>+Cuncl!M113+MM!M113+BTO!M113+CORP!M113+'C+S'!M113+INFR!M113+'STR+DEV'!M113</f>
        <v>2189586.7472000001</v>
      </c>
      <c r="N113" s="79">
        <f>+Cuncl!O113+MM!O113+BTO!O113+CORP!O113+'C+S'!O113+INFR!O113+'STR+DEV'!O113</f>
        <v>2532962</v>
      </c>
      <c r="O113" s="79">
        <f>+Cuncl!P113+MM!P113+BTO!P113+CORP!P113+'C+S'!P113+INFR!P113+'STR+DEV'!P113</f>
        <v>0</v>
      </c>
      <c r="P113" s="79">
        <f>+Cuncl!Q113+MM!Q113+BTO!Q113+CORP!Q113+'C+S'!Q113+INFR!Q113+'STR+DEV'!Q113</f>
        <v>-1169741</v>
      </c>
      <c r="Q113" s="79">
        <f>+Cuncl!R113+MM!R113+BTO!R113+CORP!R113+'C+S'!R113+INFR!R113+'STR+DEV'!R113</f>
        <v>1363221</v>
      </c>
      <c r="R113" s="79">
        <f>+Cuncl!S113+MM!S113+BTO!S113+CORP!S113+'C+S'!S113+INFR!S113+'STR+DEV'!S113</f>
        <v>-140000</v>
      </c>
      <c r="S113" s="79">
        <f>+Cuncl!T113+MM!T113+BTO!T113+CORP!T113+'C+S'!T113+INFR!T113+'STR+DEV'!T113</f>
        <v>2392962</v>
      </c>
      <c r="T113" s="79">
        <f>+Cuncl!U113+MM!U113+BTO!U113+CORP!U113+'C+S'!U113+INFR!U113+'STR+DEV'!U113</f>
        <v>2682406.7579999999</v>
      </c>
      <c r="U113" s="79">
        <f>+Cuncl!V113+MM!V113+BTO!V113+CORP!V113+'C+S'!V113+INFR!V113+'STR+DEV'!V113</f>
        <v>2835303.9432059997</v>
      </c>
      <c r="W113" s="496">
        <f t="shared" si="5"/>
        <v>0.488825564300645</v>
      </c>
    </row>
    <row r="114" spans="1:23" x14ac:dyDescent="0.25">
      <c r="A114" s="61" t="s">
        <v>89</v>
      </c>
      <c r="B114" s="73">
        <f>+Cuncl!B114+MM!B114+BTO!B114+CORP!B114+'C+S'!B114+INFR!B114+'STR+DEV'!B114</f>
        <v>111618</v>
      </c>
      <c r="C114" s="89">
        <f>+Cuncl!C114+MM!C114+BTO!C114+CORP!C114+'C+S'!C114+INFR!C114+'STR+DEV'!C114</f>
        <v>0</v>
      </c>
      <c r="D114" s="79">
        <f>+Cuncl!D114+MM!D114+BTO!D114+CORP!D114+'C+S'!D114+INFR!D114+'STR+DEV'!D114</f>
        <v>47114</v>
      </c>
      <c r="E114" s="79">
        <f>+Cuncl!E114+MM!E114+BTO!E114+CORP!E114+'C+S'!E114+INFR!E114+'STR+DEV'!E114</f>
        <v>111618</v>
      </c>
      <c r="F114" s="79">
        <f>+Cuncl!F114+MM!F114+BTO!F114+CORP!F114+'C+S'!F114+INFR!F114+'STR+DEV'!F114</f>
        <v>0</v>
      </c>
      <c r="G114" s="79">
        <f>+Cuncl!G114+MM!G114+BTO!G114+CORP!G114+'C+S'!G114+INFR!G114+'STR+DEV'!G114</f>
        <v>43862</v>
      </c>
      <c r="H114" s="198">
        <f>+Cuncl!H114+MM!H114+BTO!H114+CORP!H114+'C+S'!H114+INFR!H114+'STR+DEV'!H114</f>
        <v>67756</v>
      </c>
      <c r="I114" s="79">
        <f>+Cuncl!I114+MM!I114+BTO!I114+CORP!I114+'C+S'!I114+INFR!I114+'STR+DEV'!I114</f>
        <v>0</v>
      </c>
      <c r="J114" s="198">
        <f>+Cuncl!J114+MM!J114+BTO!J114+CORP!J114+'C+S'!J114+INFR!J114+'STR+DEV'!J114</f>
        <v>67756</v>
      </c>
      <c r="K114" s="79">
        <f>+Cuncl!K114+MM!K114+BTO!K114+CORP!K114+'C+S'!K114+INFR!K114+'STR+DEV'!K114</f>
        <v>117534.39</v>
      </c>
      <c r="L114" s="206">
        <f>+Cuncl!L114+MM!L114+BTO!L114+CORP!L114+'C+S'!L114+INFR!L114+'STR+DEV'!L114</f>
        <v>123293.57</v>
      </c>
      <c r="M114" s="73">
        <f>+Cuncl!M114+MM!M114+BTO!M114+CORP!M114+'C+S'!M114+INFR!M114+'STR+DEV'!M114</f>
        <v>111618</v>
      </c>
      <c r="N114" s="79">
        <f>+Cuncl!O114+MM!O114+BTO!O114+CORP!O114+'C+S'!O114+INFR!O114+'STR+DEV'!O114</f>
        <v>111417</v>
      </c>
      <c r="O114" s="79">
        <f>+Cuncl!P114+MM!P114+BTO!P114+CORP!P114+'C+S'!P114+INFR!P114+'STR+DEV'!P114</f>
        <v>0</v>
      </c>
      <c r="P114" s="79">
        <f>+Cuncl!Q114+MM!Q114+BTO!Q114+CORP!Q114+'C+S'!Q114+INFR!Q114+'STR+DEV'!Q114</f>
        <v>-38726</v>
      </c>
      <c r="Q114" s="79">
        <f>+Cuncl!R114+MM!R114+BTO!R114+CORP!R114+'C+S'!R114+INFR!R114+'STR+DEV'!R114</f>
        <v>72691</v>
      </c>
      <c r="R114" s="79">
        <f>+Cuncl!S114+MM!S114+BTO!S114+CORP!S114+'C+S'!S114+INFR!S114+'STR+DEV'!S114</f>
        <v>-30000</v>
      </c>
      <c r="S114" s="79">
        <f>+Cuncl!T114+MM!T114+BTO!T114+CORP!T114+'C+S'!T114+INFR!T114+'STR+DEV'!T114</f>
        <v>81417</v>
      </c>
      <c r="T114" s="79">
        <f>+Cuncl!U114+MM!U114+BTO!U114+CORP!U114+'C+S'!U114+INFR!U114+'STR+DEV'!U114</f>
        <v>117990.60299999999</v>
      </c>
      <c r="U114" s="79">
        <f>+Cuncl!V114+MM!V114+BTO!V114+CORP!V114+'C+S'!V114+INFR!V114+'STR+DEV'!V114</f>
        <v>124716.06737099998</v>
      </c>
      <c r="W114" s="496">
        <f t="shared" si="5"/>
        <v>0.47565004851566628</v>
      </c>
    </row>
    <row r="115" spans="1:23" x14ac:dyDescent="0.25">
      <c r="A115" s="61" t="s">
        <v>71</v>
      </c>
      <c r="B115" s="73">
        <f>+Cuncl!B115+MM!B115+BTO!B115+CORP!B115+'C+S'!B115+INFR!B115+'STR+DEV'!B115</f>
        <v>61553.599999999999</v>
      </c>
      <c r="C115" s="89">
        <f>+Cuncl!C115+MM!C115+BTO!C115+CORP!C115+'C+S'!C115+INFR!C115+'STR+DEV'!C115</f>
        <v>0</v>
      </c>
      <c r="D115" s="79">
        <f>+Cuncl!D115+MM!D115+BTO!D115+CORP!D115+'C+S'!D115+INFR!D115+'STR+DEV'!D115</f>
        <v>29353.16</v>
      </c>
      <c r="E115" s="79">
        <f>+Cuncl!E115+MM!E115+BTO!E115+CORP!E115+'C+S'!E115+INFR!E115+'STR+DEV'!E115</f>
        <v>50000</v>
      </c>
      <c r="F115" s="79">
        <f>+Cuncl!F115+MM!F115+BTO!F115+CORP!F115+'C+S'!F115+INFR!F115+'STR+DEV'!F115</f>
        <v>0</v>
      </c>
      <c r="G115" s="79">
        <f>+Cuncl!G115+MM!G115+BTO!G115+CORP!G115+'C+S'!G115+INFR!G115+'STR+DEV'!G115</f>
        <v>33826.19</v>
      </c>
      <c r="H115" s="198">
        <f>+Cuncl!H115+MM!H115+BTO!H115+CORP!H115+'C+S'!H115+INFR!H115+'STR+DEV'!H115</f>
        <v>16173.809999999998</v>
      </c>
      <c r="I115" s="79">
        <f>+Cuncl!I115+MM!I115+BTO!I115+CORP!I115+'C+S'!I115+INFR!I115+'STR+DEV'!I115</f>
        <v>0</v>
      </c>
      <c r="J115" s="198">
        <f>+Cuncl!J115+MM!J115+BTO!J115+CORP!J115+'C+S'!J115+INFR!J115+'STR+DEV'!J115</f>
        <v>16173.809999999998</v>
      </c>
      <c r="K115" s="79">
        <f>+Cuncl!K115+MM!K115+BTO!K115+CORP!K115+'C+S'!K115+INFR!K115+'STR+DEV'!K115</f>
        <v>52700</v>
      </c>
      <c r="L115" s="206">
        <f>+Cuncl!L115+MM!L115+BTO!L115+CORP!L115+'C+S'!L115+INFR!L115+'STR+DEV'!L115</f>
        <v>55545.8</v>
      </c>
      <c r="M115" s="73">
        <f>+Cuncl!M115+MM!M115+BTO!M115+CORP!M115+'C+S'!M115+INFR!M115+'STR+DEV'!M115</f>
        <v>50000</v>
      </c>
      <c r="N115" s="79">
        <f>+Cuncl!O115+MM!O115+BTO!O115+CORP!O115+'C+S'!O115+INFR!O115+'STR+DEV'!O115</f>
        <v>50000</v>
      </c>
      <c r="O115" s="79">
        <f>+Cuncl!P115+MM!P115+BTO!P115+CORP!P115+'C+S'!P115+INFR!P115+'STR+DEV'!P115</f>
        <v>0</v>
      </c>
      <c r="P115" s="79">
        <f>+Cuncl!Q115+MM!Q115+BTO!Q115+CORP!Q115+'C+S'!Q115+INFR!Q115+'STR+DEV'!Q115</f>
        <v>-21250</v>
      </c>
      <c r="Q115" s="79">
        <f>+Cuncl!R115+MM!R115+BTO!R115+CORP!R115+'C+S'!R115+INFR!R115+'STR+DEV'!R115</f>
        <v>28750</v>
      </c>
      <c r="R115" s="79">
        <f>+Cuncl!S115+MM!S115+BTO!S115+CORP!S115+'C+S'!S115+INFR!S115+'STR+DEV'!S115</f>
        <v>0</v>
      </c>
      <c r="S115" s="79">
        <f>+Cuncl!T115+MM!T115+BTO!T115+CORP!T115+'C+S'!T115+INFR!T115+'STR+DEV'!T115</f>
        <v>50000</v>
      </c>
      <c r="T115" s="79">
        <f>+Cuncl!U115+MM!U115+BTO!U115+CORP!U115+'C+S'!U115+INFR!U115+'STR+DEV'!U115</f>
        <v>52950</v>
      </c>
      <c r="U115" s="79">
        <f>+Cuncl!V115+MM!V115+BTO!V115+CORP!V115+'C+S'!V115+INFR!V115+'STR+DEV'!V115</f>
        <v>55968.149999999994</v>
      </c>
      <c r="W115" s="496">
        <f t="shared" si="5"/>
        <v>0.42499999999999999</v>
      </c>
    </row>
    <row r="116" spans="1:23" hidden="1" x14ac:dyDescent="0.25">
      <c r="A116" s="61" t="s">
        <v>725</v>
      </c>
      <c r="B116" s="73">
        <f>+Cuncl!B116+MM!B116+BTO!B116+CORP!B116+'C+S'!B116+INFR!B116+'STR+DEV'!B116</f>
        <v>0</v>
      </c>
      <c r="C116" s="89">
        <f>+Cuncl!C116+MM!C116+BTO!C116+CORP!C116+'C+S'!C116+INFR!C116+'STR+DEV'!C116</f>
        <v>0</v>
      </c>
      <c r="D116" s="79">
        <f>+Cuncl!D116+MM!D116+BTO!D116+CORP!D116+'C+S'!D116+INFR!D116+'STR+DEV'!D116</f>
        <v>0</v>
      </c>
      <c r="E116" s="79">
        <f>+Cuncl!E116+MM!E116+BTO!E116+CORP!E116+'C+S'!E116+INFR!E116+'STR+DEV'!E116</f>
        <v>160000</v>
      </c>
      <c r="F116" s="79">
        <f>+Cuncl!F116+MM!F116+BTO!F116+CORP!F116+'C+S'!F116+INFR!F116+'STR+DEV'!F116</f>
        <v>-160000</v>
      </c>
      <c r="G116" s="79">
        <f>+Cuncl!G116+MM!G116+BTO!G116+CORP!G116+'C+S'!G116+INFR!G116+'STR+DEV'!G116</f>
        <v>0</v>
      </c>
      <c r="H116" s="198">
        <f>+Cuncl!H116+MM!H116+BTO!H116+CORP!H116+'C+S'!H116+INFR!H116+'STR+DEV'!H116</f>
        <v>0</v>
      </c>
      <c r="I116" s="79">
        <f>+Cuncl!I116+MM!I116+BTO!I116+CORP!I116+'C+S'!I116+INFR!I116+'STR+DEV'!I116</f>
        <v>0</v>
      </c>
      <c r="J116" s="198">
        <f>+Cuncl!J116+MM!J116+BTO!J116+CORP!J116+'C+S'!J116+INFR!J116+'STR+DEV'!J116</f>
        <v>0</v>
      </c>
      <c r="K116" s="79">
        <f>+Cuncl!K116+MM!K116+BTO!K116+CORP!K116+'C+S'!K116+INFR!K116+'STR+DEV'!K116</f>
        <v>0</v>
      </c>
      <c r="L116" s="206">
        <f>+Cuncl!L116+MM!L116+BTO!L116+CORP!L116+'C+S'!L116+INFR!L116+'STR+DEV'!L116</f>
        <v>0</v>
      </c>
      <c r="M116" s="73">
        <f>+Cuncl!M116+MM!M116+BTO!M116+CORP!M116+'C+S'!M116+INFR!M116+'STR+DEV'!M116</f>
        <v>0</v>
      </c>
      <c r="N116" s="79">
        <f>+Cuncl!O116+MM!O116+BTO!O116+CORP!O116+'C+S'!O116+INFR!O116+'STR+DEV'!O116</f>
        <v>0</v>
      </c>
      <c r="O116" s="79">
        <f>+Cuncl!P116+MM!P116+BTO!P116+CORP!P116+'C+S'!P116+INFR!P116+'STR+DEV'!P116</f>
        <v>0</v>
      </c>
      <c r="P116" s="79">
        <f>+Cuncl!Q116+MM!Q116+BTO!Q116+CORP!Q116+'C+S'!Q116+INFR!Q116+'STR+DEV'!Q116</f>
        <v>0</v>
      </c>
      <c r="Q116" s="79">
        <f>+Cuncl!R116+MM!R116+BTO!R116+CORP!R116+'C+S'!R116+INFR!R116+'STR+DEV'!R116</f>
        <v>0</v>
      </c>
      <c r="R116" s="79">
        <f>+Cuncl!S116+MM!S116+BTO!S116+CORP!S116+'C+S'!S116+INFR!S116+'STR+DEV'!S116</f>
        <v>0</v>
      </c>
      <c r="S116" s="79">
        <f>+Cuncl!T116+MM!T116+BTO!T116+CORP!T116+'C+S'!T116+INFR!T116+'STR+DEV'!T116</f>
        <v>0</v>
      </c>
      <c r="T116" s="79">
        <f>+Cuncl!U116+MM!U116+BTO!U116+CORP!U116+'C+S'!U116+INFR!U116+'STR+DEV'!U116</f>
        <v>0</v>
      </c>
      <c r="U116" s="79">
        <f>+Cuncl!V116+MM!V116+BTO!V116+CORP!V116+'C+S'!V116+INFR!V116+'STR+DEV'!V116</f>
        <v>0</v>
      </c>
      <c r="W116" s="496" t="e">
        <f t="shared" si="5"/>
        <v>#DIV/0!</v>
      </c>
    </row>
    <row r="117" spans="1:23" x14ac:dyDescent="0.25">
      <c r="A117" s="61" t="s">
        <v>9</v>
      </c>
      <c r="B117" s="73">
        <f>+Cuncl!B117+MM!B117+BTO!B117+CORP!B117+'C+S'!B117+INFR!B117+'STR+DEV'!B117</f>
        <v>550000</v>
      </c>
      <c r="C117" s="89">
        <f>+Cuncl!C117+MM!C117+BTO!C117+CORP!C117+'C+S'!C117+INFR!C117+'STR+DEV'!C117</f>
        <v>-550000</v>
      </c>
      <c r="D117" s="79">
        <f>+Cuncl!D117+MM!D117+BTO!D117+CORP!D117+'C+S'!D117+INFR!D117+'STR+DEV'!D117</f>
        <v>134703.79</v>
      </c>
      <c r="E117" s="79">
        <f>+Cuncl!E117+MM!E117+BTO!E117+CORP!E117+'C+S'!E117+INFR!E117+'STR+DEV'!E117</f>
        <v>300000</v>
      </c>
      <c r="F117" s="79">
        <f>+Cuncl!F117+MM!F117+BTO!F117+CORP!F117+'C+S'!F117+INFR!F117+'STR+DEV'!F117</f>
        <v>0</v>
      </c>
      <c r="G117" s="79">
        <f>+Cuncl!G117+MM!G117+BTO!G117+CORP!G117+'C+S'!G117+INFR!G117+'STR+DEV'!G117</f>
        <v>192076</v>
      </c>
      <c r="H117" s="198">
        <f>+Cuncl!H117+MM!H117+BTO!H117+CORP!H117+'C+S'!H117+INFR!H117+'STR+DEV'!H117</f>
        <v>107924</v>
      </c>
      <c r="I117" s="79">
        <f>+Cuncl!I117+MM!I117+BTO!I117+CORP!I117+'C+S'!I117+INFR!I117+'STR+DEV'!I117</f>
        <v>-50000</v>
      </c>
      <c r="J117" s="198">
        <f>+Cuncl!J117+MM!J117+BTO!J117+CORP!J117+'C+S'!J117+INFR!J117+'STR+DEV'!J117</f>
        <v>57924</v>
      </c>
      <c r="K117" s="79">
        <f>+Cuncl!K117+MM!K117+BTO!K117+CORP!K117+'C+S'!K117+INFR!K117+'STR+DEV'!K117</f>
        <v>316200</v>
      </c>
      <c r="L117" s="206">
        <f>+Cuncl!L117+MM!L117+BTO!L117+CORP!L117+'C+S'!L117+INFR!L117+'STR+DEV'!L117</f>
        <v>333274.8</v>
      </c>
      <c r="M117" s="73">
        <f>+Cuncl!M117+MM!M117+BTO!M117+CORP!M117+'C+S'!M117+INFR!M117+'STR+DEV'!M117</f>
        <v>250000</v>
      </c>
      <c r="N117" s="79">
        <f>+Cuncl!O117+MM!O117+BTO!O117+CORP!O117+'C+S'!O117+INFR!O117+'STR+DEV'!O117</f>
        <v>333000</v>
      </c>
      <c r="O117" s="79">
        <f>+Cuncl!P117+MM!P117+BTO!P117+CORP!P117+'C+S'!P117+INFR!P117+'STR+DEV'!P117</f>
        <v>0</v>
      </c>
      <c r="P117" s="79">
        <f>+Cuncl!Q117+MM!Q117+BTO!Q117+CORP!Q117+'C+S'!Q117+INFR!Q117+'STR+DEV'!Q117</f>
        <v>-20507</v>
      </c>
      <c r="Q117" s="79">
        <f>+Cuncl!R117+MM!R117+BTO!R117+CORP!R117+'C+S'!R117+INFR!R117+'STR+DEV'!R117</f>
        <v>312493</v>
      </c>
      <c r="R117" s="79">
        <f>+Cuncl!S117+MM!S117+BTO!S117+CORP!S117+'C+S'!S117+INFR!S117+'STR+DEV'!S117</f>
        <v>500000</v>
      </c>
      <c r="S117" s="79">
        <f>+Cuncl!T117+MM!T117+BTO!T117+CORP!T117+'C+S'!T117+INFR!T117+'STR+DEV'!T117</f>
        <v>833000</v>
      </c>
      <c r="T117" s="79">
        <f>+Cuncl!U117+MM!U117+BTO!U117+CORP!U117+'C+S'!U117+INFR!U117+'STR+DEV'!U117</f>
        <v>352647</v>
      </c>
      <c r="U117" s="79">
        <f>+Cuncl!V117+MM!V117+BTO!V117+CORP!V117+'C+S'!V117+INFR!V117+'STR+DEV'!V117</f>
        <v>372747.87899999996</v>
      </c>
      <c r="W117" s="496">
        <f t="shared" si="5"/>
        <v>2.4618247298919569E-2</v>
      </c>
    </row>
    <row r="118" spans="1:23" x14ac:dyDescent="0.25">
      <c r="A118" s="61" t="s">
        <v>74</v>
      </c>
      <c r="B118" s="73">
        <f>+Cuncl!B118+MM!B118+BTO!B118+CORP!B118+'C+S'!B118+INFR!B118+'STR+DEV'!B118</f>
        <v>2935000</v>
      </c>
      <c r="C118" s="89">
        <f>+Cuncl!C118+MM!C118+BTO!C118+CORP!C118+'C+S'!C118+INFR!C118+'STR+DEV'!C118</f>
        <v>300000</v>
      </c>
      <c r="D118" s="79">
        <f>+Cuncl!D118+MM!D118+BTO!D118+CORP!D118+'C+S'!D118+INFR!D118+'STR+DEV'!D118</f>
        <v>2045238.85</v>
      </c>
      <c r="E118" s="79">
        <f>+Cuncl!E118+MM!E118+BTO!E118+CORP!E118+'C+S'!E118+INFR!E118+'STR+DEV'!E118</f>
        <v>2635000</v>
      </c>
      <c r="F118" s="79">
        <f>+Cuncl!F118+MM!F118+BTO!F118+CORP!F118+'C+S'!F118+INFR!F118+'STR+DEV'!F118</f>
        <v>0</v>
      </c>
      <c r="G118" s="79">
        <f>+Cuncl!G118+MM!G118+BTO!G118+CORP!G118+'C+S'!G118+INFR!G118+'STR+DEV'!G118</f>
        <v>1790971.57</v>
      </c>
      <c r="H118" s="198">
        <f>+Cuncl!H118+MM!H118+BTO!H118+CORP!H118+'C+S'!H118+INFR!H118+'STR+DEV'!H118</f>
        <v>844028.42999999993</v>
      </c>
      <c r="I118" s="79">
        <f>+Cuncl!I118+MM!I118+BTO!I118+CORP!I118+'C+S'!I118+INFR!I118+'STR+DEV'!I118</f>
        <v>0</v>
      </c>
      <c r="J118" s="198">
        <f>+Cuncl!J118+MM!J118+BTO!J118+CORP!J118+'C+S'!J118+INFR!J118+'STR+DEV'!J118</f>
        <v>844028.42999999993</v>
      </c>
      <c r="K118" s="79">
        <f>+Cuncl!K118+MM!K118+BTO!K118+CORP!K118+'C+S'!K118+INFR!K118+'STR+DEV'!K118</f>
        <v>2774655</v>
      </c>
      <c r="L118" s="206">
        <f>+Cuncl!L118+MM!L118+BTO!L118+CORP!L118+'C+S'!L118+INFR!L118+'STR+DEV'!L118</f>
        <v>2910613.1</v>
      </c>
      <c r="M118" s="73">
        <f>+Cuncl!M118+MM!M118+BTO!M118+CORP!M118+'C+S'!M118+INFR!M118+'STR+DEV'!M118</f>
        <v>2635000</v>
      </c>
      <c r="N118" s="79">
        <f>+Cuncl!O118+MM!O118+BTO!O118+CORP!O118+'C+S'!O118+INFR!O118+'STR+DEV'!O118</f>
        <v>2000000</v>
      </c>
      <c r="O118" s="79">
        <f>+Cuncl!P118+MM!P118+BTO!P118+CORP!P118+'C+S'!P118+INFR!P118+'STR+DEV'!P118</f>
        <v>0</v>
      </c>
      <c r="P118" s="79">
        <f>+Cuncl!Q118+MM!Q118+BTO!Q118+CORP!Q118+'C+S'!Q118+INFR!Q118+'STR+DEV'!Q118</f>
        <v>-1873881</v>
      </c>
      <c r="Q118" s="79">
        <f>+Cuncl!R118+MM!R118+BTO!R118+CORP!R118+'C+S'!R118+INFR!R118+'STR+DEV'!R118</f>
        <v>126119</v>
      </c>
      <c r="R118" s="79">
        <f>+Cuncl!S118+MM!S118+BTO!S118+CORP!S118+'C+S'!S118+INFR!S118+'STR+DEV'!S118</f>
        <v>500000</v>
      </c>
      <c r="S118" s="79">
        <f>+Cuncl!T118+MM!T118+BTO!T118+CORP!T118+'C+S'!T118+INFR!T118+'STR+DEV'!T118</f>
        <v>2500000</v>
      </c>
      <c r="T118" s="79">
        <f>+Cuncl!U118+MM!U118+BTO!U118+CORP!U118+'C+S'!U118+INFR!U118+'STR+DEV'!U118</f>
        <v>2118000</v>
      </c>
      <c r="U118" s="79">
        <f>+Cuncl!V118+MM!V118+BTO!V118+CORP!V118+'C+S'!V118+INFR!V118+'STR+DEV'!V118</f>
        <v>2238726</v>
      </c>
      <c r="W118" s="496">
        <f t="shared" si="5"/>
        <v>0.74955240000000001</v>
      </c>
    </row>
    <row r="119" spans="1:23" x14ac:dyDescent="0.25">
      <c r="A119" s="61" t="s">
        <v>93</v>
      </c>
      <c r="B119" s="73">
        <f>+Cuncl!B119+MM!B119+BTO!B119+CORP!B119+'C+S'!B119+INFR!B119+'STR+DEV'!B119</f>
        <v>500000</v>
      </c>
      <c r="C119" s="89">
        <f>+Cuncl!C119+MM!C119+BTO!C119+CORP!C119+'C+S'!C119+INFR!C119+'STR+DEV'!C119</f>
        <v>0</v>
      </c>
      <c r="D119" s="79">
        <f>+Cuncl!D119+MM!D119+BTO!D119+CORP!D119+'C+S'!D119+INFR!D119+'STR+DEV'!D119</f>
        <v>336553.16</v>
      </c>
      <c r="E119" s="79">
        <f>+Cuncl!E119+MM!E119+BTO!E119+CORP!E119+'C+S'!E119+INFR!E119+'STR+DEV'!E119</f>
        <v>500000</v>
      </c>
      <c r="F119" s="79">
        <f>+Cuncl!F119+MM!F119+BTO!F119+CORP!F119+'C+S'!F119+INFR!F119+'STR+DEV'!F119</f>
        <v>0</v>
      </c>
      <c r="G119" s="79">
        <f>+Cuncl!G119+MM!G119+BTO!G119+CORP!G119+'C+S'!G119+INFR!G119+'STR+DEV'!G119</f>
        <v>249286.7</v>
      </c>
      <c r="H119" s="198">
        <f>+Cuncl!H119+MM!H119+BTO!H119+CORP!H119+'C+S'!H119+INFR!H119+'STR+DEV'!H119</f>
        <v>250713.3</v>
      </c>
      <c r="I119" s="79">
        <f>+Cuncl!I119+MM!I119+BTO!I119+CORP!I119+'C+S'!I119+INFR!I119+'STR+DEV'!I119</f>
        <v>400000</v>
      </c>
      <c r="J119" s="198">
        <f>+Cuncl!J119+MM!J119+BTO!J119+CORP!J119+'C+S'!J119+INFR!J119+'STR+DEV'!J119</f>
        <v>650713.30000000005</v>
      </c>
      <c r="K119" s="79">
        <f>+Cuncl!K119+MM!K119+BTO!K119+CORP!K119+'C+S'!K119+INFR!K119+'STR+DEV'!K119</f>
        <v>500000</v>
      </c>
      <c r="L119" s="206">
        <f>+Cuncl!L119+MM!L119+BTO!L119+CORP!L119+'C+S'!L119+INFR!L119+'STR+DEV'!L119</f>
        <v>500000</v>
      </c>
      <c r="M119" s="73">
        <f>+Cuncl!M119+MM!M119+BTO!M119+CORP!M119+'C+S'!M119+INFR!M119+'STR+DEV'!M119</f>
        <v>900000</v>
      </c>
      <c r="N119" s="79">
        <f>+Cuncl!O119+MM!O119+BTO!O119+CORP!O119+'C+S'!O119+INFR!O119+'STR+DEV'!O119</f>
        <v>938699.99999999988</v>
      </c>
      <c r="O119" s="79">
        <f>+Cuncl!P119+MM!P119+BTO!P119+CORP!P119+'C+S'!P119+INFR!P119+'STR+DEV'!P119</f>
        <v>0</v>
      </c>
      <c r="P119" s="79">
        <f>+Cuncl!Q119+MM!Q119+BTO!Q119+CORP!Q119+'C+S'!Q119+INFR!Q119+'STR+DEV'!Q119</f>
        <v>-265951</v>
      </c>
      <c r="Q119" s="79">
        <f>+Cuncl!R119+MM!R119+BTO!R119+CORP!R119+'C+S'!R119+INFR!R119+'STR+DEV'!R119</f>
        <v>672748.99999999988</v>
      </c>
      <c r="R119" s="79">
        <f>+Cuncl!S119+MM!S119+BTO!S119+CORP!S119+'C+S'!S119+INFR!S119+'STR+DEV'!S119</f>
        <v>0</v>
      </c>
      <c r="S119" s="79">
        <f>+Cuncl!T119+MM!T119+BTO!T119+CORP!T119+'C+S'!T119+INFR!T119+'STR+DEV'!T119</f>
        <v>938699.99999999988</v>
      </c>
      <c r="T119" s="79">
        <f>+Cuncl!U119+MM!U119+BTO!U119+CORP!U119+'C+S'!U119+INFR!U119+'STR+DEV'!U119</f>
        <v>994083.29999999981</v>
      </c>
      <c r="U119" s="79">
        <f>+Cuncl!V119+MM!V119+BTO!V119+CORP!V119+'C+S'!V119+INFR!V119+'STR+DEV'!V119</f>
        <v>1050746.0480999998</v>
      </c>
      <c r="W119" s="496">
        <f t="shared" si="5"/>
        <v>0.2833184190902312</v>
      </c>
    </row>
    <row r="120" spans="1:23" x14ac:dyDescent="0.25">
      <c r="A120" s="61" t="s">
        <v>58</v>
      </c>
      <c r="B120" s="73">
        <f>+Cuncl!B120+MM!B120+BTO!B120+CORP!B120+'C+S'!B120+INFR!B120+'STR+DEV'!B120</f>
        <v>22323.72</v>
      </c>
      <c r="C120" s="89">
        <f>+Cuncl!C120+MM!C120+BTO!C120+CORP!C120+'C+S'!C120+INFR!C120+'STR+DEV'!C120</f>
        <v>0</v>
      </c>
      <c r="D120" s="79">
        <f>+Cuncl!D120+MM!D120+BTO!D120+CORP!D120+'C+S'!D120+INFR!D120+'STR+DEV'!D120</f>
        <v>9851.2000000000007</v>
      </c>
      <c r="E120" s="79">
        <f>+Cuncl!E120+MM!E120+BTO!E120+CORP!E120+'C+S'!E120+INFR!E120+'STR+DEV'!E120</f>
        <v>22323.72</v>
      </c>
      <c r="F120" s="79">
        <f>+Cuncl!F120+MM!F120+BTO!F120+CORP!F120+'C+S'!F120+INFR!F120+'STR+DEV'!F120</f>
        <v>0</v>
      </c>
      <c r="G120" s="79">
        <f>+Cuncl!G120+MM!G120+BTO!G120+CORP!G120+'C+S'!G120+INFR!G120+'STR+DEV'!G120</f>
        <v>0</v>
      </c>
      <c r="H120" s="198">
        <f>+Cuncl!H120+MM!H120+BTO!H120+CORP!H120+'C+S'!H120+INFR!H120+'STR+DEV'!H120</f>
        <v>22323.72</v>
      </c>
      <c r="I120" s="79">
        <f>+Cuncl!I120+MM!I120+BTO!I120+CORP!I120+'C+S'!I120+INFR!I120+'STR+DEV'!I120</f>
        <v>0</v>
      </c>
      <c r="J120" s="198">
        <f>+Cuncl!J120+MM!J120+BTO!J120+CORP!J120+'C+S'!J120+INFR!J120+'STR+DEV'!J120</f>
        <v>22323.72</v>
      </c>
      <c r="K120" s="79">
        <f>+Cuncl!K120+MM!K120+BTO!K120+CORP!K120+'C+S'!K120+INFR!K120+'STR+DEV'!K120</f>
        <v>23506.880000000001</v>
      </c>
      <c r="L120" s="206">
        <f>+Cuncl!L120+MM!L120+BTO!L120+CORP!L120+'C+S'!L120+INFR!L120+'STR+DEV'!L120</f>
        <v>24658.71</v>
      </c>
      <c r="M120" s="73">
        <f>+Cuncl!M120+MM!M120+BTO!M120+CORP!M120+'C+S'!M120+INFR!M120+'STR+DEV'!M120</f>
        <v>22323.72</v>
      </c>
      <c r="N120" s="79">
        <f>+Cuncl!O120+MM!O120+BTO!O120+CORP!O120+'C+S'!O120+INFR!O120+'STR+DEV'!O120</f>
        <v>50000</v>
      </c>
      <c r="O120" s="79">
        <f>+Cuncl!P120+MM!P120+BTO!P120+CORP!P120+'C+S'!P120+INFR!P120+'STR+DEV'!P120</f>
        <v>0</v>
      </c>
      <c r="P120" s="79">
        <f>+Cuncl!Q120+MM!Q120+BTO!Q120+CORP!Q120+'C+S'!Q120+INFR!Q120+'STR+DEV'!Q120</f>
        <v>-22670</v>
      </c>
      <c r="Q120" s="79">
        <f>+Cuncl!R120+MM!R120+BTO!R120+CORP!R120+'C+S'!R120+INFR!R120+'STR+DEV'!R120</f>
        <v>27330</v>
      </c>
      <c r="R120" s="79">
        <f>+Cuncl!S120+MM!S120+BTO!S120+CORP!S120+'C+S'!S120+INFR!S120+'STR+DEV'!S120</f>
        <v>0</v>
      </c>
      <c r="S120" s="79">
        <f>+Cuncl!T120+MM!T120+BTO!T120+CORP!T120+'C+S'!T120+INFR!T120+'STR+DEV'!T120</f>
        <v>50000</v>
      </c>
      <c r="T120" s="79">
        <f>+Cuncl!U120+MM!U120+BTO!U120+CORP!U120+'C+S'!U120+INFR!U120+'STR+DEV'!U120</f>
        <v>52950</v>
      </c>
      <c r="U120" s="79">
        <f>+Cuncl!V120+MM!V120+BTO!V120+CORP!V120+'C+S'!V120+INFR!V120+'STR+DEV'!V120</f>
        <v>55968.149999999994</v>
      </c>
      <c r="W120" s="496">
        <f t="shared" si="5"/>
        <v>0.45340000000000003</v>
      </c>
    </row>
    <row r="121" spans="1:23" x14ac:dyDescent="0.25">
      <c r="A121" s="61" t="s">
        <v>85</v>
      </c>
      <c r="B121" s="73">
        <f>+Cuncl!B121+MM!B121+BTO!B121+CORP!B121+'C+S'!B121+INFR!B121+'STR+DEV'!B121</f>
        <v>279046.5</v>
      </c>
      <c r="C121" s="89">
        <f>+Cuncl!C121+MM!C121+BTO!C121+CORP!C121+'C+S'!C121+INFR!C121+'STR+DEV'!C121</f>
        <v>0</v>
      </c>
      <c r="D121" s="79">
        <f>+Cuncl!D121+MM!D121+BTO!D121+CORP!D121+'C+S'!D121+INFR!D121+'STR+DEV'!D121</f>
        <v>92020.41</v>
      </c>
      <c r="E121" s="79">
        <f>+Cuncl!E121+MM!E121+BTO!E121+CORP!E121+'C+S'!E121+INFR!E121+'STR+DEV'!E121</f>
        <v>200000</v>
      </c>
      <c r="F121" s="79">
        <f>+Cuncl!F121+MM!F121+BTO!F121+CORP!F121+'C+S'!F121+INFR!F121+'STR+DEV'!F121</f>
        <v>-10000</v>
      </c>
      <c r="G121" s="79">
        <f>+Cuncl!G121+MM!G121+BTO!G121+CORP!G121+'C+S'!G121+INFR!G121+'STR+DEV'!G121</f>
        <v>44059.68</v>
      </c>
      <c r="H121" s="198">
        <f>+Cuncl!H121+MM!H121+BTO!H121+CORP!H121+'C+S'!H121+INFR!H121+'STR+DEV'!H121</f>
        <v>145940.32</v>
      </c>
      <c r="I121" s="79">
        <f>+Cuncl!I121+MM!I121+BTO!I121+CORP!I121+'C+S'!I121+INFR!I121+'STR+DEV'!I121</f>
        <v>0</v>
      </c>
      <c r="J121" s="198">
        <f>+Cuncl!J121+MM!J121+BTO!J121+CORP!J121+'C+S'!J121+INFR!J121+'STR+DEV'!J121</f>
        <v>145940.32</v>
      </c>
      <c r="K121" s="79">
        <f>+Cuncl!K121+MM!K121+BTO!K121+CORP!K121+'C+S'!K121+INFR!K121+'STR+DEV'!K121</f>
        <v>293835.96000000002</v>
      </c>
      <c r="L121" s="206">
        <f>+Cuncl!L121+MM!L121+BTO!L121+CORP!L121+'C+S'!L121+INFR!L121+'STR+DEV'!L121</f>
        <v>308233.93</v>
      </c>
      <c r="M121" s="73">
        <f>+Cuncl!M121+MM!M121+BTO!M121+CORP!M121+'C+S'!M121+INFR!M121+'STR+DEV'!M121</f>
        <v>190000</v>
      </c>
      <c r="N121" s="79">
        <f>+Cuncl!O121+MM!O121+BTO!O121+CORP!O121+'C+S'!O121+INFR!O121+'STR+DEV'!O121</f>
        <v>198170</v>
      </c>
      <c r="O121" s="79">
        <f>+Cuncl!P121+MM!P121+BTO!P121+CORP!P121+'C+S'!P121+INFR!P121+'STR+DEV'!P121</f>
        <v>0</v>
      </c>
      <c r="P121" s="79">
        <f>+Cuncl!Q121+MM!Q121+BTO!Q121+CORP!Q121+'C+S'!Q121+INFR!Q121+'STR+DEV'!Q121</f>
        <v>-22744</v>
      </c>
      <c r="Q121" s="79">
        <f>+Cuncl!R121+MM!R121+BTO!R121+CORP!R121+'C+S'!R121+INFR!R121+'STR+DEV'!R121</f>
        <v>175426</v>
      </c>
      <c r="R121" s="79">
        <f>+Cuncl!S121+MM!S121+BTO!S121+CORP!S121+'C+S'!S121+INFR!S121+'STR+DEV'!S121</f>
        <v>-75000</v>
      </c>
      <c r="S121" s="79">
        <f>+Cuncl!T121+MM!T121+BTO!T121+CORP!T121+'C+S'!T121+INFR!T121+'STR+DEV'!T121</f>
        <v>123170</v>
      </c>
      <c r="T121" s="79">
        <f>+Cuncl!U121+MM!U121+BTO!U121+CORP!U121+'C+S'!U121+INFR!U121+'STR+DEV'!U121</f>
        <v>209862.03</v>
      </c>
      <c r="U121" s="79">
        <f>+Cuncl!V121+MM!V121+BTO!V121+CORP!V121+'C+S'!V121+INFR!V121+'STR+DEV'!V121</f>
        <v>221824.16570999997</v>
      </c>
      <c r="W121" s="496">
        <f t="shared" si="5"/>
        <v>0.1846553543882439</v>
      </c>
    </row>
    <row r="122" spans="1:23" x14ac:dyDescent="0.25">
      <c r="A122" s="61" t="s">
        <v>81</v>
      </c>
      <c r="B122" s="73">
        <f>+Cuncl!B122+MM!B122+BTO!B122+CORP!B122+'C+S'!B122+INFR!B122+'STR+DEV'!B122</f>
        <v>639437.19999999995</v>
      </c>
      <c r="C122" s="89">
        <f>+Cuncl!C122+MM!C122+BTO!C122+CORP!C122+'C+S'!C122+INFR!C122+'STR+DEV'!C122</f>
        <v>100000</v>
      </c>
      <c r="D122" s="79">
        <f>+Cuncl!D122+MM!D122+BTO!D122+CORP!D122+'C+S'!D122+INFR!D122+'STR+DEV'!D122</f>
        <v>568288.29</v>
      </c>
      <c r="E122" s="79">
        <f>+Cuncl!E122+MM!E122+BTO!E122+CORP!E122+'C+S'!E122+INFR!E122+'STR+DEV'!E122</f>
        <v>539437.19999999995</v>
      </c>
      <c r="F122" s="79">
        <f>+Cuncl!F122+MM!F122+BTO!F122+CORP!F122+'C+S'!F122+INFR!F122+'STR+DEV'!F122</f>
        <v>0</v>
      </c>
      <c r="G122" s="79">
        <f>+Cuncl!G122+MM!G122+BTO!G122+CORP!G122+'C+S'!G122+INFR!G122+'STR+DEV'!G122</f>
        <v>170704.23</v>
      </c>
      <c r="H122" s="198">
        <f>+Cuncl!H122+MM!H122+BTO!H122+CORP!H122+'C+S'!H122+INFR!H122+'STR+DEV'!H122</f>
        <v>368732.97</v>
      </c>
      <c r="I122" s="79">
        <f>+Cuncl!I122+MM!I122+BTO!I122+CORP!I122+'C+S'!I122+INFR!I122+'STR+DEV'!I122</f>
        <v>0</v>
      </c>
      <c r="J122" s="198">
        <f>+Cuncl!J122+MM!J122+BTO!J122+CORP!J122+'C+S'!J122+INFR!J122+'STR+DEV'!J122</f>
        <v>368732.97</v>
      </c>
      <c r="K122" s="79">
        <f>+Cuncl!K122+MM!K122+BTO!K122+CORP!K122+'C+S'!K122+INFR!K122+'STR+DEV'!K122</f>
        <v>568027.37</v>
      </c>
      <c r="L122" s="206">
        <f>+Cuncl!L122+MM!L122+BTO!L122+CORP!L122+'C+S'!L122+INFR!L122+'STR+DEV'!L122</f>
        <v>595860.71</v>
      </c>
      <c r="M122" s="73">
        <f>+Cuncl!M122+MM!M122+BTO!M122+CORP!M122+'C+S'!M122+INFR!M122+'STR+DEV'!M122</f>
        <v>539437.19999999995</v>
      </c>
      <c r="N122" s="79">
        <f>+Cuncl!O122+MM!O122+BTO!O122+CORP!O122+'C+S'!O122+INFR!O122+'STR+DEV'!O122</f>
        <v>1000000</v>
      </c>
      <c r="O122" s="79">
        <f>+Cuncl!P122+MM!P122+BTO!P122+CORP!P122+'C+S'!P122+INFR!P122+'STR+DEV'!P122</f>
        <v>0</v>
      </c>
      <c r="P122" s="79">
        <f>+Cuncl!Q122+MM!Q122+BTO!Q122+CORP!Q122+'C+S'!Q122+INFR!Q122+'STR+DEV'!Q122</f>
        <v>-315223</v>
      </c>
      <c r="Q122" s="79">
        <f>+Cuncl!R122+MM!R122+BTO!R122+CORP!R122+'C+S'!R122+INFR!R122+'STR+DEV'!R122</f>
        <v>684777</v>
      </c>
      <c r="R122" s="79">
        <f>+Cuncl!S122+MM!S122+BTO!S122+CORP!S122+'C+S'!S122+INFR!S122+'STR+DEV'!S122</f>
        <v>-100000</v>
      </c>
      <c r="S122" s="79">
        <f>+Cuncl!T122+MM!T122+BTO!T122+CORP!T122+'C+S'!T122+INFR!T122+'STR+DEV'!T122</f>
        <v>900000</v>
      </c>
      <c r="T122" s="79">
        <f>+Cuncl!U122+MM!U122+BTO!U122+CORP!U122+'C+S'!U122+INFR!U122+'STR+DEV'!U122</f>
        <v>1059000</v>
      </c>
      <c r="U122" s="79">
        <f>+Cuncl!V122+MM!V122+BTO!V122+CORP!V122+'C+S'!V122+INFR!V122+'STR+DEV'!V122</f>
        <v>1119363</v>
      </c>
      <c r="W122" s="496">
        <f t="shared" si="5"/>
        <v>0.35024777777777777</v>
      </c>
    </row>
    <row r="123" spans="1:23" x14ac:dyDescent="0.25">
      <c r="A123" s="61" t="s">
        <v>727</v>
      </c>
      <c r="B123" s="73">
        <f>+Cuncl!B123+MM!B123+BTO!B123+CORP!B123+'C+S'!B123+INFR!B123+'STR+DEV'!B123</f>
        <v>550000</v>
      </c>
      <c r="C123" s="89">
        <f>+Cuncl!C123+MM!C123+BTO!C123+CORP!C123+'C+S'!C123+INFR!C123+'STR+DEV'!C123</f>
        <v>0</v>
      </c>
      <c r="D123" s="79">
        <f>+Cuncl!D123+MM!D123+BTO!D123+CORP!D123+'C+S'!D123+INFR!D123+'STR+DEV'!D123</f>
        <v>343955.89</v>
      </c>
      <c r="E123" s="79">
        <f>+Cuncl!E123+MM!E123+BTO!E123+CORP!E123+'C+S'!E123+INFR!E123+'STR+DEV'!E123</f>
        <v>400000</v>
      </c>
      <c r="F123" s="79">
        <f>+Cuncl!F123+MM!F123+BTO!F123+CORP!F123+'C+S'!F123+INFR!F123+'STR+DEV'!F123</f>
        <v>0</v>
      </c>
      <c r="G123" s="79">
        <f>+Cuncl!G123+MM!G123+BTO!G123+CORP!G123+'C+S'!G123+INFR!G123+'STR+DEV'!G123</f>
        <v>209534.95</v>
      </c>
      <c r="H123" s="198">
        <f>+Cuncl!H123+MM!H123+BTO!H123+CORP!H123+'C+S'!H123+INFR!H123+'STR+DEV'!H123</f>
        <v>190465.05</v>
      </c>
      <c r="I123" s="79">
        <f>+Cuncl!I123+MM!I123+BTO!I123+CORP!I123+'C+S'!I123+INFR!I123+'STR+DEV'!I123</f>
        <v>250000</v>
      </c>
      <c r="J123" s="198">
        <f>+Cuncl!J123+MM!J123+BTO!J123+CORP!J123+'C+S'!J123+INFR!J123+'STR+DEV'!J123</f>
        <v>440465.05</v>
      </c>
      <c r="K123" s="79">
        <f>+Cuncl!K123+MM!K123+BTO!K123+CORP!K123+'C+S'!K123+INFR!K123+'STR+DEV'!K123</f>
        <v>421200</v>
      </c>
      <c r="L123" s="206">
        <f>+Cuncl!L123+MM!L123+BTO!L123+CORP!L123+'C+S'!L123+INFR!L123+'STR+DEV'!L123</f>
        <v>441838.8</v>
      </c>
      <c r="M123" s="73">
        <f>+Cuncl!M123+MM!M123+BTO!M123+CORP!M123+'C+S'!M123+INFR!M123+'STR+DEV'!M123</f>
        <v>650000</v>
      </c>
      <c r="N123" s="79">
        <f>+Cuncl!O123+MM!O123+BTO!O123+CORP!O123+'C+S'!O123+INFR!O123+'STR+DEV'!O123</f>
        <v>2000000</v>
      </c>
      <c r="O123" s="79">
        <f>+Cuncl!P123+MM!P123+BTO!P123+CORP!P123+'C+S'!P123+INFR!P123+'STR+DEV'!P123</f>
        <v>0</v>
      </c>
      <c r="P123" s="79">
        <f>+Cuncl!Q123+MM!Q123+BTO!Q123+CORP!Q123+'C+S'!Q123+INFR!Q123+'STR+DEV'!Q123</f>
        <v>-355292</v>
      </c>
      <c r="Q123" s="79">
        <f>+Cuncl!R123+MM!R123+BTO!R123+CORP!R123+'C+S'!R123+INFR!R123+'STR+DEV'!R123</f>
        <v>1644708</v>
      </c>
      <c r="R123" s="79">
        <f>+Cuncl!S123+MM!S123+BTO!S123+CORP!S123+'C+S'!S123+INFR!S123+'STR+DEV'!S123</f>
        <v>-1000000</v>
      </c>
      <c r="S123" s="79">
        <f>+Cuncl!T123+MM!T123+BTO!T123+CORP!T123+'C+S'!T123+INFR!T123+'STR+DEV'!T123</f>
        <v>1000000</v>
      </c>
      <c r="T123" s="79">
        <f>+Cuncl!U123+MM!U123+BTO!U123+CORP!U123+'C+S'!U123+INFR!U123+'STR+DEV'!U123</f>
        <v>2118000</v>
      </c>
      <c r="U123" s="79">
        <f>+Cuncl!V123+MM!V123+BTO!V123+CORP!V123+'C+S'!V123+INFR!V123+'STR+DEV'!V123</f>
        <v>2238726</v>
      </c>
      <c r="W123" s="496">
        <f t="shared" si="5"/>
        <v>0.355292</v>
      </c>
    </row>
    <row r="124" spans="1:23" hidden="1" x14ac:dyDescent="0.25">
      <c r="A124" s="61" t="s">
        <v>951</v>
      </c>
      <c r="B124" s="73">
        <f>+Cuncl!B124+MM!B124+BTO!B124+CORP!B124+'C+S'!B124+INFR!B124+'STR+DEV'!B124</f>
        <v>0</v>
      </c>
      <c r="C124" s="89">
        <f>+Cuncl!C124+MM!C124+BTO!C124+CORP!C124+'C+S'!C124+INFR!C124+'STR+DEV'!C124</f>
        <v>0</v>
      </c>
      <c r="D124" s="79">
        <f>+Cuncl!D124+MM!D124+BTO!D124+CORP!D124+'C+S'!D124+INFR!D124+'STR+DEV'!D124</f>
        <v>0</v>
      </c>
      <c r="E124" s="79">
        <f>+Cuncl!E124+MM!E124+BTO!E124+CORP!E124+'C+S'!E124+INFR!E124+'STR+DEV'!E124</f>
        <v>0</v>
      </c>
      <c r="F124" s="79">
        <f>+Cuncl!F124+MM!F124+BTO!F124+CORP!F124+'C+S'!F124+INFR!F124+'STR+DEV'!F124</f>
        <v>0</v>
      </c>
      <c r="G124" s="79">
        <f>+Cuncl!G124+MM!G124+BTO!G124+CORP!G124+'C+S'!G124+INFR!G124+'STR+DEV'!G124</f>
        <v>0</v>
      </c>
      <c r="H124" s="198">
        <f>+Cuncl!H124+MM!H124+BTO!H124+CORP!H124+'C+S'!H124+INFR!H124+'STR+DEV'!H124</f>
        <v>0</v>
      </c>
      <c r="I124" s="79">
        <f>+Cuncl!I124+MM!I124+BTO!I124+CORP!I124+'C+S'!I124+INFR!I124+'STR+DEV'!I124</f>
        <v>0</v>
      </c>
      <c r="J124" s="198">
        <f>+Cuncl!J124+MM!J124+BTO!J124+CORP!J124+'C+S'!J124+INFR!J124+'STR+DEV'!J124</f>
        <v>0</v>
      </c>
      <c r="K124" s="79">
        <f>+Cuncl!K124+MM!K124+BTO!K124+CORP!K124+'C+S'!K124+INFR!K124+'STR+DEV'!K124</f>
        <v>0</v>
      </c>
      <c r="L124" s="206">
        <f>+Cuncl!L124+MM!L124+BTO!L124+CORP!L124+'C+S'!L124+INFR!L124+'STR+DEV'!L124</f>
        <v>0</v>
      </c>
      <c r="M124" s="73">
        <f>+Cuncl!M124+MM!M124+BTO!M124+CORP!M124+'C+S'!M124+INFR!M124+'STR+DEV'!M124</f>
        <v>0</v>
      </c>
      <c r="N124" s="79">
        <f>+Cuncl!O124+MM!O124+BTO!O124+CORP!O124+'C+S'!O124+INFR!O124+'STR+DEV'!O124</f>
        <v>0</v>
      </c>
      <c r="O124" s="79">
        <f>+Cuncl!P124+MM!P124+BTO!P124+CORP!P124+'C+S'!P124+INFR!P124+'STR+DEV'!P124</f>
        <v>0</v>
      </c>
      <c r="P124" s="79">
        <f>+Cuncl!Q124+MM!Q124+BTO!Q124+CORP!Q124+'C+S'!Q124+INFR!Q124+'STR+DEV'!Q124</f>
        <v>0</v>
      </c>
      <c r="Q124" s="79">
        <f>+Cuncl!R124+MM!R124+BTO!R124+CORP!R124+'C+S'!R124+INFR!R124+'STR+DEV'!R124</f>
        <v>0</v>
      </c>
      <c r="R124" s="79">
        <f>+Cuncl!S124+MM!S124+BTO!S124+CORP!S124+'C+S'!S124+INFR!S124+'STR+DEV'!S124</f>
        <v>0</v>
      </c>
      <c r="S124" s="79">
        <f>+Cuncl!T124+MM!T124+BTO!T124+CORP!T124+'C+S'!T124+INFR!T124+'STR+DEV'!T124</f>
        <v>0</v>
      </c>
      <c r="T124" s="79">
        <f>+Cuncl!U124+MM!U124+BTO!U124+CORP!U124+'C+S'!U124+INFR!U124+'STR+DEV'!U124</f>
        <v>0</v>
      </c>
      <c r="U124" s="79">
        <f>+Cuncl!V124+MM!V124+BTO!V124+CORP!V124+'C+S'!V124+INFR!V124+'STR+DEV'!V124</f>
        <v>0</v>
      </c>
      <c r="W124" s="496" t="e">
        <f t="shared" si="5"/>
        <v>#DIV/0!</v>
      </c>
    </row>
    <row r="125" spans="1:23" hidden="1" x14ac:dyDescent="0.25">
      <c r="A125" s="61" t="s">
        <v>79</v>
      </c>
      <c r="B125" s="73">
        <f>+Cuncl!B125+MM!B125+BTO!B125+CORP!B125+'C+S'!B125+INFR!B125+'STR+DEV'!B125</f>
        <v>0</v>
      </c>
      <c r="C125" s="89">
        <f>+Cuncl!C125+MM!C125+BTO!C125+CORP!C125+'C+S'!C125+INFR!C125+'STR+DEV'!C125</f>
        <v>0</v>
      </c>
      <c r="D125" s="79">
        <f>+Cuncl!D125+MM!D125+BTO!D125+CORP!D125+'C+S'!D125+INFR!D125+'STR+DEV'!D125</f>
        <v>0</v>
      </c>
      <c r="E125" s="79">
        <f>+Cuncl!E125+MM!E125+BTO!E125+CORP!E125+'C+S'!E125+INFR!E125+'STR+DEV'!E125</f>
        <v>0</v>
      </c>
      <c r="F125" s="79">
        <f>+Cuncl!F125+MM!F125+BTO!F125+CORP!F125+'C+S'!F125+INFR!F125+'STR+DEV'!F125</f>
        <v>0</v>
      </c>
      <c r="G125" s="79">
        <f>+Cuncl!G125+MM!G125+BTO!G125+CORP!G125+'C+S'!G125+INFR!G125+'STR+DEV'!G125</f>
        <v>0</v>
      </c>
      <c r="H125" s="198">
        <f>+Cuncl!H125+MM!H125+BTO!H125+CORP!H125+'C+S'!H125+INFR!H125+'STR+DEV'!H125</f>
        <v>0</v>
      </c>
      <c r="I125" s="79">
        <f>+Cuncl!I125+MM!I125+BTO!I125+CORP!I125+'C+S'!I125+INFR!I125+'STR+DEV'!I125</f>
        <v>0</v>
      </c>
      <c r="J125" s="198">
        <f>+Cuncl!J125+MM!J125+BTO!J125+CORP!J125+'C+S'!J125+INFR!J125+'STR+DEV'!J125</f>
        <v>0</v>
      </c>
      <c r="K125" s="79">
        <f>+Cuncl!K125+MM!K125+BTO!K125+CORP!K125+'C+S'!K125+INFR!K125+'STR+DEV'!K125</f>
        <v>0</v>
      </c>
      <c r="L125" s="206">
        <f>+Cuncl!L125+MM!L125+BTO!L125+CORP!L125+'C+S'!L125+INFR!L125+'STR+DEV'!L125</f>
        <v>0</v>
      </c>
      <c r="M125" s="73">
        <f>+Cuncl!M125+MM!M125+BTO!M125+CORP!M125+'C+S'!M125+INFR!M125+'STR+DEV'!M125</f>
        <v>0</v>
      </c>
      <c r="N125" s="79">
        <f>+Cuncl!O125+MM!O125+BTO!O125+CORP!O125+'C+S'!O125+INFR!O125+'STR+DEV'!O125</f>
        <v>0</v>
      </c>
      <c r="O125" s="79">
        <f>+Cuncl!P125+MM!P125+BTO!P125+CORP!P125+'C+S'!P125+INFR!P125+'STR+DEV'!P125</f>
        <v>0</v>
      </c>
      <c r="P125" s="79">
        <f>+Cuncl!Q125+MM!Q125+BTO!Q125+CORP!Q125+'C+S'!Q125+INFR!Q125+'STR+DEV'!Q125</f>
        <v>0</v>
      </c>
      <c r="Q125" s="79">
        <f>+Cuncl!R125+MM!R125+BTO!R125+CORP!R125+'C+S'!R125+INFR!R125+'STR+DEV'!R125</f>
        <v>0</v>
      </c>
      <c r="R125" s="79">
        <f>+Cuncl!S125+MM!S125+BTO!S125+CORP!S125+'C+S'!S125+INFR!S125+'STR+DEV'!S125</f>
        <v>0</v>
      </c>
      <c r="S125" s="79">
        <f>+Cuncl!T125+MM!T125+BTO!T125+CORP!T125+'C+S'!T125+INFR!T125+'STR+DEV'!T125</f>
        <v>0</v>
      </c>
      <c r="T125" s="79">
        <f>+Cuncl!U125+MM!U125+BTO!U125+CORP!U125+'C+S'!U125+INFR!U125+'STR+DEV'!U125</f>
        <v>0</v>
      </c>
      <c r="U125" s="79">
        <f>+Cuncl!V125+MM!V125+BTO!V125+CORP!V125+'C+S'!V125+INFR!V125+'STR+DEV'!V125</f>
        <v>0</v>
      </c>
      <c r="W125" s="496" t="e">
        <f t="shared" si="5"/>
        <v>#DIV/0!</v>
      </c>
    </row>
    <row r="126" spans="1:23" hidden="1" x14ac:dyDescent="0.25">
      <c r="A126" s="61" t="s">
        <v>80</v>
      </c>
      <c r="B126" s="73">
        <f>+Cuncl!B126+MM!B126+BTO!B126+CORP!B126+'C+S'!B126+INFR!B126+'STR+DEV'!B126</f>
        <v>0</v>
      </c>
      <c r="C126" s="89">
        <f>+Cuncl!C126+MM!C126+BTO!C126+CORP!C126+'C+S'!C126+INFR!C126+'STR+DEV'!C126</f>
        <v>0</v>
      </c>
      <c r="D126" s="79">
        <f>+Cuncl!D126+MM!D126+BTO!D126+CORP!D126+'C+S'!D126+INFR!D126+'STR+DEV'!D126</f>
        <v>0</v>
      </c>
      <c r="E126" s="79">
        <f>+Cuncl!E126+MM!E126+BTO!E126+CORP!E126+'C+S'!E126+INFR!E126+'STR+DEV'!E126</f>
        <v>0</v>
      </c>
      <c r="F126" s="79">
        <f>+Cuncl!F126+MM!F126+BTO!F126+CORP!F126+'C+S'!F126+INFR!F126+'STR+DEV'!F126</f>
        <v>0</v>
      </c>
      <c r="G126" s="79">
        <f>+Cuncl!G126+MM!G126+BTO!G126+CORP!G126+'C+S'!G126+INFR!G126+'STR+DEV'!G126</f>
        <v>0</v>
      </c>
      <c r="H126" s="198">
        <f>+Cuncl!H126+MM!H126+BTO!H126+CORP!H126+'C+S'!H126+INFR!H126+'STR+DEV'!H126</f>
        <v>0</v>
      </c>
      <c r="I126" s="79">
        <f>+Cuncl!I126+MM!I126+BTO!I126+CORP!I126+'C+S'!I126+INFR!I126+'STR+DEV'!I126</f>
        <v>0</v>
      </c>
      <c r="J126" s="198">
        <f>+Cuncl!J126+MM!J126+BTO!J126+CORP!J126+'C+S'!J126+INFR!J126+'STR+DEV'!J126</f>
        <v>0</v>
      </c>
      <c r="K126" s="79">
        <f>+Cuncl!K126+MM!K126+BTO!K126+CORP!K126+'C+S'!K126+INFR!K126+'STR+DEV'!K126</f>
        <v>0</v>
      </c>
      <c r="L126" s="206">
        <f>+Cuncl!L126+MM!L126+BTO!L126+CORP!L126+'C+S'!L126+INFR!L126+'STR+DEV'!L126</f>
        <v>0</v>
      </c>
      <c r="M126" s="73">
        <f>+Cuncl!M126+MM!M126+BTO!M126+CORP!M126+'C+S'!M126+INFR!M126+'STR+DEV'!M126</f>
        <v>0</v>
      </c>
      <c r="N126" s="79">
        <f>+Cuncl!O126+MM!O126+BTO!O126+CORP!O126+'C+S'!O126+INFR!O126+'STR+DEV'!O126</f>
        <v>0</v>
      </c>
      <c r="O126" s="79">
        <f>+Cuncl!P126+MM!P126+BTO!P126+CORP!P126+'C+S'!P126+INFR!P126+'STR+DEV'!P126</f>
        <v>0</v>
      </c>
      <c r="P126" s="79">
        <f>+Cuncl!Q126+MM!Q126+BTO!Q126+CORP!Q126+'C+S'!Q126+INFR!Q126+'STR+DEV'!Q126</f>
        <v>0</v>
      </c>
      <c r="Q126" s="79">
        <f>+Cuncl!R126+MM!R126+BTO!R126+CORP!R126+'C+S'!R126+INFR!R126+'STR+DEV'!R126</f>
        <v>0</v>
      </c>
      <c r="R126" s="79">
        <f>+Cuncl!S126+MM!S126+BTO!S126+CORP!S126+'C+S'!S126+INFR!S126+'STR+DEV'!S126</f>
        <v>0</v>
      </c>
      <c r="S126" s="79">
        <f>+Cuncl!T126+MM!T126+BTO!T126+CORP!T126+'C+S'!T126+INFR!T126+'STR+DEV'!T126</f>
        <v>0</v>
      </c>
      <c r="T126" s="79">
        <f>+Cuncl!U126+MM!U126+BTO!U126+CORP!U126+'C+S'!U126+INFR!U126+'STR+DEV'!U126</f>
        <v>0</v>
      </c>
      <c r="U126" s="79">
        <f>+Cuncl!V126+MM!V126+BTO!V126+CORP!V126+'C+S'!V126+INFR!V126+'STR+DEV'!V126</f>
        <v>0</v>
      </c>
      <c r="W126" s="496" t="e">
        <f t="shared" si="5"/>
        <v>#DIV/0!</v>
      </c>
    </row>
    <row r="127" spans="1:23" x14ac:dyDescent="0.25">
      <c r="A127" s="61" t="s">
        <v>54</v>
      </c>
      <c r="B127" s="73">
        <f>+Cuncl!B127+MM!B127+BTO!B127+CORP!B127+'C+S'!B127+INFR!B127+'STR+DEV'!B127</f>
        <v>869827.37</v>
      </c>
      <c r="C127" s="89">
        <f>+Cuncl!C127+MM!C127+BTO!C127+CORP!C127+'C+S'!C127+INFR!C127+'STR+DEV'!C127</f>
        <v>0</v>
      </c>
      <c r="D127" s="79">
        <f>+Cuncl!D127+MM!D127+BTO!D127+CORP!D127+'C+S'!D127+INFR!D127+'STR+DEV'!D127</f>
        <v>479175.36</v>
      </c>
      <c r="E127" s="79">
        <f>+Cuncl!E127+MM!E127+BTO!E127+CORP!E127+'C+S'!E127+INFR!E127+'STR+DEV'!E127</f>
        <v>869827.37</v>
      </c>
      <c r="F127" s="79">
        <f>+Cuncl!F127+MM!F127+BTO!F127+CORP!F127+'C+S'!F127+INFR!F127+'STR+DEV'!F127</f>
        <v>0</v>
      </c>
      <c r="G127" s="79">
        <f>+Cuncl!G127+MM!G127+BTO!G127+CORP!G127+'C+S'!G127+INFR!G127+'STR+DEV'!G127</f>
        <v>582108</v>
      </c>
      <c r="H127" s="198">
        <f>+Cuncl!H127+MM!H127+BTO!H127+CORP!H127+'C+S'!H127+INFR!H127+'STR+DEV'!H127</f>
        <v>287719.37</v>
      </c>
      <c r="I127" s="79">
        <f>+Cuncl!I127+MM!I127+BTO!I127+CORP!I127+'C+S'!I127+INFR!I127+'STR+DEV'!I127</f>
        <v>0</v>
      </c>
      <c r="J127" s="198">
        <f>+Cuncl!J127+MM!J127+BTO!J127+CORP!J127+'C+S'!J127+INFR!J127+'STR+DEV'!J127</f>
        <v>287719.37</v>
      </c>
      <c r="K127" s="79">
        <f>+Cuncl!K127+MM!K127+BTO!K127+CORP!K127+'C+S'!K127+INFR!K127+'STR+DEV'!K127</f>
        <v>915928.22</v>
      </c>
      <c r="L127" s="206">
        <f>+Cuncl!L127+MM!L127+BTO!L127+CORP!L127+'C+S'!L127+INFR!L127+'STR+DEV'!L127</f>
        <v>960808.7</v>
      </c>
      <c r="M127" s="73">
        <f>+Cuncl!M127+MM!M127+BTO!M127+CORP!M127+'C+S'!M127+INFR!M127+'STR+DEV'!M127</f>
        <v>869827.37</v>
      </c>
      <c r="N127" s="79">
        <f>+Cuncl!O127+MM!O127+BTO!O127+CORP!O127+'C+S'!O127+INFR!O127+'STR+DEV'!O127</f>
        <v>200000</v>
      </c>
      <c r="O127" s="79">
        <f>+Cuncl!P127+MM!P127+BTO!P127+CORP!P127+'C+S'!P127+INFR!P127+'STR+DEV'!P127</f>
        <v>600000</v>
      </c>
      <c r="P127" s="79">
        <f>+Cuncl!Q127+MM!Q127+BTO!Q127+CORP!Q127+'C+S'!Q127+INFR!Q127+'STR+DEV'!Q127</f>
        <v>-695784</v>
      </c>
      <c r="Q127" s="79">
        <f>+Cuncl!R127+MM!R127+BTO!R127+CORP!R127+'C+S'!R127+INFR!R127+'STR+DEV'!R127</f>
        <v>104216</v>
      </c>
      <c r="R127" s="79">
        <f>+Cuncl!S127+MM!S127+BTO!S127+CORP!S127+'C+S'!S127+INFR!S127+'STR+DEV'!S127</f>
        <v>500000</v>
      </c>
      <c r="S127" s="79">
        <f>+Cuncl!T127+MM!T127+BTO!T127+CORP!T127+'C+S'!T127+INFR!T127+'STR+DEV'!T127</f>
        <v>1300000</v>
      </c>
      <c r="T127" s="79">
        <f>+Cuncl!U127+MM!U127+BTO!U127+CORP!U127+'C+S'!U127+INFR!U127+'STR+DEV'!U127</f>
        <v>211800</v>
      </c>
      <c r="U127" s="79">
        <f>+Cuncl!V127+MM!V127+BTO!V127+CORP!V127+'C+S'!V127+INFR!V127+'STR+DEV'!V127</f>
        <v>223872.59999999998</v>
      </c>
      <c r="W127" s="496">
        <f t="shared" si="5"/>
        <v>0.53521846153846153</v>
      </c>
    </row>
    <row r="128" spans="1:23" hidden="1" x14ac:dyDescent="0.25">
      <c r="A128" s="61" t="s">
        <v>49</v>
      </c>
      <c r="B128" s="73">
        <f>+Cuncl!B128+MM!B128+BTO!B128+CORP!B128+'C+S'!B128+INFR!B128+'STR+DEV'!B128</f>
        <v>0</v>
      </c>
      <c r="C128" s="89">
        <f>+Cuncl!C128+MM!C128+BTO!C128+CORP!C128+'C+S'!C128+INFR!C128+'STR+DEV'!C128</f>
        <v>0</v>
      </c>
      <c r="D128" s="79">
        <f>+Cuncl!D128+MM!D128+BTO!D128+CORP!D128+'C+S'!D128+INFR!D128+'STR+DEV'!D128</f>
        <v>0</v>
      </c>
      <c r="E128" s="79">
        <f>+Cuncl!E128+MM!E128+BTO!E128+CORP!E128+'C+S'!E128+INFR!E128+'STR+DEV'!E128</f>
        <v>0</v>
      </c>
      <c r="F128" s="79">
        <f>+Cuncl!F128+MM!F128+BTO!F128+CORP!F128+'C+S'!F128+INFR!F128+'STR+DEV'!F128</f>
        <v>0</v>
      </c>
      <c r="G128" s="79">
        <f>+Cuncl!G128+MM!G128+BTO!G128+CORP!G128+'C+S'!G128+INFR!G128+'STR+DEV'!G128</f>
        <v>0</v>
      </c>
      <c r="H128" s="198">
        <f>+Cuncl!H128+MM!H128+BTO!H128+CORP!H128+'C+S'!H128+INFR!H128+'STR+DEV'!H128</f>
        <v>0</v>
      </c>
      <c r="I128" s="79">
        <f>+Cuncl!I128+MM!I128+BTO!I128+CORP!I128+'C+S'!I128+INFR!I128+'STR+DEV'!I128</f>
        <v>0</v>
      </c>
      <c r="J128" s="198">
        <f>+Cuncl!J128+MM!J128+BTO!J128+CORP!J128+'C+S'!J128+INFR!J128+'STR+DEV'!J128</f>
        <v>0</v>
      </c>
      <c r="K128" s="79">
        <f>+Cuncl!K128+MM!K128+BTO!K128+CORP!K128+'C+S'!K128+INFR!K128+'STR+DEV'!K128</f>
        <v>0</v>
      </c>
      <c r="L128" s="206">
        <f>+Cuncl!L128+MM!L128+BTO!L128+CORP!L128+'C+S'!L128+INFR!L128+'STR+DEV'!L128</f>
        <v>0</v>
      </c>
      <c r="M128" s="73">
        <f>+Cuncl!M128+MM!M128+BTO!M128+CORP!M128+'C+S'!M128+INFR!M128+'STR+DEV'!M128</f>
        <v>0</v>
      </c>
      <c r="N128" s="79">
        <f>+Cuncl!O128+MM!O128+BTO!O128+CORP!O128+'C+S'!O128+INFR!O128+'STR+DEV'!O128</f>
        <v>0</v>
      </c>
      <c r="O128" s="79">
        <f>+Cuncl!P128+MM!P128+BTO!P128+CORP!P128+'C+S'!P128+INFR!P128+'STR+DEV'!P128</f>
        <v>0</v>
      </c>
      <c r="P128" s="79">
        <f>+Cuncl!Q128+MM!Q128+BTO!Q128+CORP!Q128+'C+S'!Q128+INFR!Q128+'STR+DEV'!Q128</f>
        <v>0</v>
      </c>
      <c r="Q128" s="79">
        <f>+Cuncl!R128+MM!R128+BTO!R128+CORP!R128+'C+S'!R128+INFR!R128+'STR+DEV'!R128</f>
        <v>0</v>
      </c>
      <c r="R128" s="79">
        <f>+Cuncl!S128+MM!S128+BTO!S128+CORP!S128+'C+S'!S128+INFR!S128+'STR+DEV'!S128</f>
        <v>0</v>
      </c>
      <c r="S128" s="79">
        <f>+Cuncl!T128+MM!T128+BTO!T128+CORP!T128+'C+S'!T128+INFR!T128+'STR+DEV'!T128</f>
        <v>0</v>
      </c>
      <c r="T128" s="79">
        <f>+Cuncl!U128+MM!U128+BTO!U128+CORP!U128+'C+S'!U128+INFR!U128+'STR+DEV'!U128</f>
        <v>0</v>
      </c>
      <c r="U128" s="79">
        <f>+Cuncl!V128+MM!V128+BTO!V128+CORP!V128+'C+S'!V128+INFR!V128+'STR+DEV'!V128</f>
        <v>0</v>
      </c>
      <c r="W128" s="496" t="e">
        <f t="shared" si="5"/>
        <v>#DIV/0!</v>
      </c>
    </row>
    <row r="129" spans="1:23" x14ac:dyDescent="0.25">
      <c r="A129" s="61" t="s">
        <v>83</v>
      </c>
      <c r="B129" s="73">
        <f>+Cuncl!B129+MM!B129+BTO!B129+CORP!B129+'C+S'!B129+INFR!B129+'STR+DEV'!B129</f>
        <v>3000000</v>
      </c>
      <c r="C129" s="89">
        <f>+Cuncl!C129+MM!C129+BTO!C129+CORP!C129+'C+S'!C129+INFR!C129+'STR+DEV'!C129</f>
        <v>1000000</v>
      </c>
      <c r="D129" s="79">
        <f>+Cuncl!D129+MM!D129+BTO!D129+CORP!D129+'C+S'!D129+INFR!D129+'STR+DEV'!D129</f>
        <v>1748912.82</v>
      </c>
      <c r="E129" s="79">
        <f>+Cuncl!E129+MM!E129+BTO!E129+CORP!E129+'C+S'!E129+INFR!E129+'STR+DEV'!E129</f>
        <v>2000000</v>
      </c>
      <c r="F129" s="79">
        <f>+Cuncl!F129+MM!F129+BTO!F129+CORP!F129+'C+S'!F129+INFR!F129+'STR+DEV'!F129</f>
        <v>0</v>
      </c>
      <c r="G129" s="79">
        <f>+Cuncl!G129+MM!G129+BTO!G129+CORP!G129+'C+S'!G129+INFR!G129+'STR+DEV'!G129</f>
        <v>1403130.65</v>
      </c>
      <c r="H129" s="198">
        <f>+Cuncl!H129+MM!H129+BTO!H129+CORP!H129+'C+S'!H129+INFR!H129+'STR+DEV'!H129</f>
        <v>596869.35000000009</v>
      </c>
      <c r="I129" s="79">
        <f>+Cuncl!I129+MM!I129+BTO!I129+CORP!I129+'C+S'!I129+INFR!I129+'STR+DEV'!I129</f>
        <v>0</v>
      </c>
      <c r="J129" s="198">
        <f>+Cuncl!J129+MM!J129+BTO!J129+CORP!J129+'C+S'!J129+INFR!J129+'STR+DEV'!J129</f>
        <v>596869.35000000009</v>
      </c>
      <c r="K129" s="79">
        <f>+Cuncl!K129+MM!K129+BTO!K129+CORP!K129+'C+S'!K129+INFR!K129+'STR+DEV'!K129</f>
        <v>2106000</v>
      </c>
      <c r="L129" s="206">
        <f>+Cuncl!L129+MM!L129+BTO!L129+CORP!L129+'C+S'!L129+INFR!L129+'STR+DEV'!L129</f>
        <v>2209194</v>
      </c>
      <c r="M129" s="73">
        <f>+Cuncl!M129+MM!M129+BTO!M129+CORP!M129+'C+S'!M129+INFR!M129+'STR+DEV'!M129</f>
        <v>2000000</v>
      </c>
      <c r="N129" s="79">
        <f>+Cuncl!O129+MM!O129+BTO!O129+CORP!O129+'C+S'!O129+INFR!O129+'STR+DEV'!O129</f>
        <v>1500000</v>
      </c>
      <c r="O129" s="79">
        <f>+Cuncl!P129+MM!P129+BTO!P129+CORP!P129+'C+S'!P129+INFR!P129+'STR+DEV'!P129</f>
        <v>0</v>
      </c>
      <c r="P129" s="79">
        <f>+Cuncl!Q129+MM!Q129+BTO!Q129+CORP!Q129+'C+S'!Q129+INFR!Q129+'STR+DEV'!Q129</f>
        <v>-1398971</v>
      </c>
      <c r="Q129" s="79">
        <f>+Cuncl!R129+MM!R129+BTO!R129+CORP!R129+'C+S'!R129+INFR!R129+'STR+DEV'!R129</f>
        <v>101029</v>
      </c>
      <c r="R129" s="79">
        <f>+Cuncl!S129+MM!S129+BTO!S129+CORP!S129+'C+S'!S129+INFR!S129+'STR+DEV'!S129</f>
        <v>300000</v>
      </c>
      <c r="S129" s="79">
        <f>+Cuncl!T129+MM!T129+BTO!T129+CORP!T129+'C+S'!T129+INFR!T129+'STR+DEV'!T129</f>
        <v>1800000</v>
      </c>
      <c r="T129" s="79">
        <f>+Cuncl!U129+MM!U129+BTO!U129+CORP!U129+'C+S'!U129+INFR!U129+'STR+DEV'!U129</f>
        <v>1588500</v>
      </c>
      <c r="U129" s="79">
        <f>+Cuncl!V129+MM!V129+BTO!V129+CORP!V129+'C+S'!V129+INFR!V129+'STR+DEV'!V129</f>
        <v>1679044.5</v>
      </c>
      <c r="W129" s="496">
        <f t="shared" si="5"/>
        <v>0.77720611111111115</v>
      </c>
    </row>
    <row r="130" spans="1:23" x14ac:dyDescent="0.25">
      <c r="A130" s="61" t="s">
        <v>76</v>
      </c>
      <c r="B130" s="73">
        <f>+Cuncl!B130+MM!B130+BTO!B130+CORP!B130+'C+S'!B130+INFR!B130+'STR+DEV'!B130</f>
        <v>257179.52000000002</v>
      </c>
      <c r="C130" s="89">
        <f>+Cuncl!C130+MM!C130+BTO!C130+CORP!C130+'C+S'!C130+INFR!C130+'STR+DEV'!C130</f>
        <v>-100000</v>
      </c>
      <c r="D130" s="79">
        <f>+Cuncl!D130+MM!D130+BTO!D130+CORP!D130+'C+S'!D130+INFR!D130+'STR+DEV'!D130</f>
        <v>98371.86</v>
      </c>
      <c r="E130" s="79">
        <f>+Cuncl!E130+MM!E130+BTO!E130+CORP!E130+'C+S'!E130+INFR!E130+'STR+DEV'!E130</f>
        <v>357179.52</v>
      </c>
      <c r="F130" s="79">
        <f>+Cuncl!F130+MM!F130+BTO!F130+CORP!F130+'C+S'!F130+INFR!F130+'STR+DEV'!F130</f>
        <v>0</v>
      </c>
      <c r="G130" s="79">
        <f>+Cuncl!G130+MM!G130+BTO!G130+CORP!G130+'C+S'!G130+INFR!G130+'STR+DEV'!G130</f>
        <v>75306.720000000001</v>
      </c>
      <c r="H130" s="198">
        <f>+Cuncl!H130+MM!H130+BTO!H130+CORP!H130+'C+S'!H130+INFR!H130+'STR+DEV'!H130</f>
        <v>281872.80000000005</v>
      </c>
      <c r="I130" s="79">
        <f>+Cuncl!I130+MM!I130+BTO!I130+CORP!I130+'C+S'!I130+INFR!I130+'STR+DEV'!I130</f>
        <v>0</v>
      </c>
      <c r="J130" s="198">
        <f>+Cuncl!J130+MM!J130+BTO!J130+CORP!J130+'C+S'!J130+INFR!J130+'STR+DEV'!J130</f>
        <v>281872.80000000005</v>
      </c>
      <c r="K130" s="79">
        <f>+Cuncl!K130+MM!K130+BTO!K130+CORP!K130+'C+S'!K130+INFR!K130+'STR+DEV'!K130</f>
        <v>376110.03</v>
      </c>
      <c r="L130" s="206">
        <f>+Cuncl!L130+MM!L130+BTO!L130+CORP!L130+'C+S'!L130+INFR!L130+'STR+DEV'!L130</f>
        <v>394539.43</v>
      </c>
      <c r="M130" s="73">
        <f>+Cuncl!M130+MM!M130+BTO!M130+CORP!M130+'C+S'!M130+INFR!M130+'STR+DEV'!M130</f>
        <v>357179.52</v>
      </c>
      <c r="N130" s="79">
        <f>+Cuncl!O130+MM!O130+BTO!O130+CORP!O130+'C+S'!O130+INFR!O130+'STR+DEV'!O130</f>
        <v>100000</v>
      </c>
      <c r="O130" s="79">
        <f>+Cuncl!P130+MM!P130+BTO!P130+CORP!P130+'C+S'!P130+INFR!P130+'STR+DEV'!P130</f>
        <v>0</v>
      </c>
      <c r="P130" s="79">
        <f>+Cuncl!Q130+MM!Q130+BTO!Q130+CORP!Q130+'C+S'!Q130+INFR!Q130+'STR+DEV'!Q130</f>
        <v>-3011</v>
      </c>
      <c r="Q130" s="79">
        <f>+Cuncl!R130+MM!R130+BTO!R130+CORP!R130+'C+S'!R130+INFR!R130+'STR+DEV'!R130</f>
        <v>96989</v>
      </c>
      <c r="R130" s="79">
        <f>+Cuncl!S130+MM!S130+BTO!S130+CORP!S130+'C+S'!S130+INFR!S130+'STR+DEV'!S130</f>
        <v>-46115.98</v>
      </c>
      <c r="S130" s="79">
        <f>+Cuncl!T130+MM!T130+BTO!T130+CORP!T130+'C+S'!T130+INFR!T130+'STR+DEV'!T130</f>
        <v>53884.02</v>
      </c>
      <c r="T130" s="79">
        <f>+Cuncl!U130+MM!U130+BTO!U130+CORP!U130+'C+S'!U130+INFR!U130+'STR+DEV'!U130</f>
        <v>105900</v>
      </c>
      <c r="U130" s="79">
        <f>+Cuncl!V130+MM!V130+BTO!V130+CORP!V130+'C+S'!V130+INFR!V130+'STR+DEV'!V130</f>
        <v>111936.29999999999</v>
      </c>
      <c r="W130" s="496">
        <f t="shared" si="5"/>
        <v>5.5879275525471193E-2</v>
      </c>
    </row>
    <row r="131" spans="1:23" x14ac:dyDescent="0.25">
      <c r="A131" s="61" t="s">
        <v>22</v>
      </c>
      <c r="B131" s="73">
        <f>+Cuncl!B131+MM!B131+BTO!B131+CORP!B131+'C+S'!B131+INFR!B131+'STR+DEV'!B131</f>
        <v>2844992</v>
      </c>
      <c r="C131" s="89">
        <f>+Cuncl!C131+MM!C131+BTO!C131+CORP!C131+'C+S'!C131+INFR!C131+'STR+DEV'!C131</f>
        <v>-1000000</v>
      </c>
      <c r="D131" s="79">
        <f>+Cuncl!D131+MM!D131+BTO!D131+CORP!D131+'C+S'!D131+INFR!D131+'STR+DEV'!D131</f>
        <v>1920353.34</v>
      </c>
      <c r="E131" s="79">
        <f>+Cuncl!E131+MM!E131+BTO!E131+CORP!E131+'C+S'!E131+INFR!E131+'STR+DEV'!E131</f>
        <v>2500000</v>
      </c>
      <c r="F131" s="79">
        <f>+Cuncl!F131+MM!F131+BTO!F131+CORP!F131+'C+S'!F131+INFR!F131+'STR+DEV'!F131</f>
        <v>0</v>
      </c>
      <c r="G131" s="79">
        <f>+Cuncl!G131+MM!G131+BTO!G131+CORP!G131+'C+S'!G131+INFR!G131+'STR+DEV'!G131</f>
        <v>1224009.3600000001</v>
      </c>
      <c r="H131" s="198">
        <f>+Cuncl!H131+MM!H131+BTO!H131+CORP!H131+'C+S'!H131+INFR!H131+'STR+DEV'!H131</f>
        <v>1275990.6399999999</v>
      </c>
      <c r="I131" s="79">
        <f>+Cuncl!I131+MM!I131+BTO!I131+CORP!I131+'C+S'!I131+INFR!I131+'STR+DEV'!I131</f>
        <v>0</v>
      </c>
      <c r="J131" s="198">
        <f>+Cuncl!J131+MM!J131+BTO!J131+CORP!J131+'C+S'!J131+INFR!J131+'STR+DEV'!J131</f>
        <v>1275990.6399999999</v>
      </c>
      <c r="K131" s="79">
        <f>+Cuncl!K131+MM!K131+BTO!K131+CORP!K131+'C+S'!K131+INFR!K131+'STR+DEV'!K131</f>
        <v>2635000</v>
      </c>
      <c r="L131" s="206">
        <f>+Cuncl!L131+MM!L131+BTO!L131+CORP!L131+'C+S'!L131+INFR!L131+'STR+DEV'!L131</f>
        <v>2777290</v>
      </c>
      <c r="M131" s="73">
        <f>+Cuncl!M131+MM!M131+BTO!M131+CORP!M131+'C+S'!M131+INFR!M131+'STR+DEV'!M131</f>
        <v>2500000</v>
      </c>
      <c r="N131" s="79">
        <f>+Cuncl!O131+MM!O131+BTO!O131+CORP!O131+'C+S'!O131+INFR!O131+'STR+DEV'!O131</f>
        <v>3196633</v>
      </c>
      <c r="O131" s="79">
        <f>+Cuncl!P131+MM!P131+BTO!P131+CORP!P131+'C+S'!P131+INFR!P131+'STR+DEV'!P131</f>
        <v>0</v>
      </c>
      <c r="P131" s="79">
        <f>+Cuncl!Q131+MM!Q131+BTO!Q131+CORP!Q131+'C+S'!Q131+INFR!Q131+'STR+DEV'!Q131</f>
        <v>-1486448</v>
      </c>
      <c r="Q131" s="79">
        <f>+Cuncl!R131+MM!R131+BTO!R131+CORP!R131+'C+S'!R131+INFR!R131+'STR+DEV'!R131</f>
        <v>1710185</v>
      </c>
      <c r="R131" s="79">
        <f>+Cuncl!S131+MM!S131+BTO!S131+CORP!S131+'C+S'!S131+INFR!S131+'STR+DEV'!S131</f>
        <v>770000</v>
      </c>
      <c r="S131" s="79">
        <f>+Cuncl!T131+MM!T131+BTO!T131+CORP!T131+'C+S'!T131+INFR!T131+'STR+DEV'!T131</f>
        <v>3966633</v>
      </c>
      <c r="T131" s="79">
        <f>+Cuncl!U131+MM!U131+BTO!U131+CORP!U131+'C+S'!U131+INFR!U131+'STR+DEV'!U131</f>
        <v>3385234.3469999996</v>
      </c>
      <c r="U131" s="79">
        <f>+Cuncl!V131+MM!V131+BTO!V131+CORP!V131+'C+S'!V131+INFR!V131+'STR+DEV'!V131</f>
        <v>3578192.7047789996</v>
      </c>
      <c r="W131" s="496">
        <f t="shared" si="5"/>
        <v>0.37473797046512747</v>
      </c>
    </row>
    <row r="132" spans="1:23" x14ac:dyDescent="0.25">
      <c r="A132" s="61" t="s">
        <v>23</v>
      </c>
      <c r="B132" s="73">
        <f>+Cuncl!B132+MM!B132+BTO!B132+CORP!B132+'C+S'!B132+INFR!B132+'STR+DEV'!B132</f>
        <v>158100</v>
      </c>
      <c r="C132" s="89">
        <f>+Cuncl!C132+MM!C132+BTO!C132+CORP!C132+'C+S'!C132+INFR!C132+'STR+DEV'!C132</f>
        <v>0</v>
      </c>
      <c r="D132" s="79">
        <f>+Cuncl!D132+MM!D132+BTO!D132+CORP!D132+'C+S'!D132+INFR!D132+'STR+DEV'!D132</f>
        <v>66608.600000000006</v>
      </c>
      <c r="E132" s="79">
        <f>+Cuncl!E132+MM!E132+BTO!E132+CORP!E132+'C+S'!E132+INFR!E132+'STR+DEV'!E132</f>
        <v>140000</v>
      </c>
      <c r="F132" s="79">
        <f>+Cuncl!F132+MM!F132+BTO!F132+CORP!F132+'C+S'!F132+INFR!F132+'STR+DEV'!F132</f>
        <v>0</v>
      </c>
      <c r="G132" s="79">
        <f>+Cuncl!G132+MM!G132+BTO!G132+CORP!G132+'C+S'!G132+INFR!G132+'STR+DEV'!G132</f>
        <v>20013</v>
      </c>
      <c r="H132" s="198">
        <f>+Cuncl!H132+MM!H132+BTO!H132+CORP!H132+'C+S'!H132+INFR!H132+'STR+DEV'!H132</f>
        <v>119987</v>
      </c>
      <c r="I132" s="79">
        <f>+Cuncl!I132+MM!I132+BTO!I132+CORP!I132+'C+S'!I132+INFR!I132+'STR+DEV'!I132</f>
        <v>0</v>
      </c>
      <c r="J132" s="198">
        <f>+Cuncl!J132+MM!J132+BTO!J132+CORP!J132+'C+S'!J132+INFR!J132+'STR+DEV'!J132</f>
        <v>119987</v>
      </c>
      <c r="K132" s="79">
        <f>+Cuncl!K132+MM!K132+BTO!K132+CORP!K132+'C+S'!K132+INFR!K132+'STR+DEV'!K132</f>
        <v>147560</v>
      </c>
      <c r="L132" s="206">
        <f>+Cuncl!L132+MM!L132+BTO!L132+CORP!L132+'C+S'!L132+INFR!L132+'STR+DEV'!L132</f>
        <v>155528.24000000002</v>
      </c>
      <c r="M132" s="73">
        <f>+Cuncl!M132+MM!M132+BTO!M132+CORP!M132+'C+S'!M132+INFR!M132+'STR+DEV'!M132</f>
        <v>140000</v>
      </c>
      <c r="N132" s="79">
        <f>+Cuncl!O132+MM!O132+BTO!O132+CORP!O132+'C+S'!O132+INFR!O132+'STR+DEV'!O132</f>
        <v>140000</v>
      </c>
      <c r="O132" s="79">
        <f>+Cuncl!P132+MM!P132+BTO!P132+CORP!P132+'C+S'!P132+INFR!P132+'STR+DEV'!P132</f>
        <v>0</v>
      </c>
      <c r="P132" s="79">
        <f>+Cuncl!Q132+MM!Q132+BTO!Q132+CORP!Q132+'C+S'!Q132+INFR!Q132+'STR+DEV'!Q132</f>
        <v>-14208</v>
      </c>
      <c r="Q132" s="79">
        <f>+Cuncl!R132+MM!R132+BTO!R132+CORP!R132+'C+S'!R132+INFR!R132+'STR+DEV'!R132</f>
        <v>125792</v>
      </c>
      <c r="R132" s="79">
        <f>+Cuncl!S132+MM!S132+BTO!S132+CORP!S132+'C+S'!S132+INFR!S132+'STR+DEV'!S132</f>
        <v>0</v>
      </c>
      <c r="S132" s="79">
        <f>+Cuncl!T132+MM!T132+BTO!T132+CORP!T132+'C+S'!T132+INFR!T132+'STR+DEV'!T132</f>
        <v>140000</v>
      </c>
      <c r="T132" s="79">
        <f>+Cuncl!U132+MM!U132+BTO!U132+CORP!U132+'C+S'!U132+INFR!U132+'STR+DEV'!U132</f>
        <v>148260</v>
      </c>
      <c r="U132" s="79">
        <f>+Cuncl!V132+MM!V132+BTO!V132+CORP!V132+'C+S'!V132+INFR!V132+'STR+DEV'!V132</f>
        <v>156710.81999999998</v>
      </c>
      <c r="W132" s="496">
        <f t="shared" si="5"/>
        <v>0.10148571428571429</v>
      </c>
    </row>
    <row r="133" spans="1:23" hidden="1" x14ac:dyDescent="0.25">
      <c r="A133" s="61" t="s">
        <v>86</v>
      </c>
      <c r="B133" s="73">
        <f>+Cuncl!B133+MM!B133+BTO!B133+CORP!B133+'C+S'!B133+INFR!B133+'STR+DEV'!B133</f>
        <v>0</v>
      </c>
      <c r="C133" s="89">
        <f>+Cuncl!C133+MM!C133+BTO!C133+CORP!C133+'C+S'!C133+INFR!C133+'STR+DEV'!C133</f>
        <v>0</v>
      </c>
      <c r="D133" s="79">
        <f>+Cuncl!D133+MM!D133+BTO!D133+CORP!D133+'C+S'!D133+INFR!D133+'STR+DEV'!D133</f>
        <v>0</v>
      </c>
      <c r="E133" s="79">
        <f>+Cuncl!E133+MM!E133+BTO!E133+CORP!E133+'C+S'!E133+INFR!E133+'STR+DEV'!E133</f>
        <v>0</v>
      </c>
      <c r="F133" s="79">
        <f>+Cuncl!F133+MM!F133+BTO!F133+CORP!F133+'C+S'!F133+INFR!F133+'STR+DEV'!F133</f>
        <v>0</v>
      </c>
      <c r="G133" s="79">
        <f>+Cuncl!G133+MM!G133+BTO!G133+CORP!G133+'C+S'!G133+INFR!G133+'STR+DEV'!G133</f>
        <v>0</v>
      </c>
      <c r="H133" s="198">
        <f>+Cuncl!H133+MM!H133+BTO!H133+CORP!H133+'C+S'!H133+INFR!H133+'STR+DEV'!H133</f>
        <v>0</v>
      </c>
      <c r="I133" s="79">
        <f>+Cuncl!I133+MM!I133+BTO!I133+CORP!I133+'C+S'!I133+INFR!I133+'STR+DEV'!I133</f>
        <v>0</v>
      </c>
      <c r="J133" s="198">
        <f>+Cuncl!J133+MM!J133+BTO!J133+CORP!J133+'C+S'!J133+INFR!J133+'STR+DEV'!J133</f>
        <v>0</v>
      </c>
      <c r="K133" s="79">
        <f>+Cuncl!K133+MM!K133+BTO!K133+CORP!K133+'C+S'!K133+INFR!K133+'STR+DEV'!K133</f>
        <v>0</v>
      </c>
      <c r="L133" s="206">
        <f>+Cuncl!L133+MM!L133+BTO!L133+CORP!L133+'C+S'!L133+INFR!L133+'STR+DEV'!L133</f>
        <v>0</v>
      </c>
      <c r="M133" s="73">
        <f>+Cuncl!M133+MM!M133+BTO!M133+CORP!M133+'C+S'!M133+INFR!M133+'STR+DEV'!M133</f>
        <v>0</v>
      </c>
      <c r="N133" s="79">
        <f>+Cuncl!O133+MM!O133+BTO!O133+CORP!O133+'C+S'!O133+INFR!O133+'STR+DEV'!O133</f>
        <v>0</v>
      </c>
      <c r="O133" s="79">
        <f>+Cuncl!P133+MM!P133+BTO!P133+CORP!P133+'C+S'!P133+INFR!P133+'STR+DEV'!P133</f>
        <v>0</v>
      </c>
      <c r="P133" s="79">
        <f>+Cuncl!Q133+MM!Q133+BTO!Q133+CORP!Q133+'C+S'!Q133+INFR!Q133+'STR+DEV'!Q133</f>
        <v>0</v>
      </c>
      <c r="Q133" s="79">
        <f>+Cuncl!R133+MM!R133+BTO!R133+CORP!R133+'C+S'!R133+INFR!R133+'STR+DEV'!R133</f>
        <v>0</v>
      </c>
      <c r="R133" s="79">
        <f>+Cuncl!S133+MM!S133+BTO!S133+CORP!S133+'C+S'!S133+INFR!S133+'STR+DEV'!S133</f>
        <v>0</v>
      </c>
      <c r="S133" s="79">
        <f>+Cuncl!T133+MM!T133+BTO!T133+CORP!T133+'C+S'!T133+INFR!T133+'STR+DEV'!T133</f>
        <v>0</v>
      </c>
      <c r="T133" s="79">
        <f>+Cuncl!U133+MM!U133+BTO!U133+CORP!U133+'C+S'!U133+INFR!U133+'STR+DEV'!U133</f>
        <v>0</v>
      </c>
      <c r="U133" s="79">
        <f>+Cuncl!V133+MM!V133+BTO!V133+CORP!V133+'C+S'!V133+INFR!V133+'STR+DEV'!V133</f>
        <v>0</v>
      </c>
      <c r="W133" s="496" t="e">
        <f t="shared" si="5"/>
        <v>#DIV/0!</v>
      </c>
    </row>
    <row r="134" spans="1:23" hidden="1" x14ac:dyDescent="0.25">
      <c r="A134" s="61" t="s">
        <v>691</v>
      </c>
      <c r="B134" s="73">
        <f>+Cuncl!B134+MM!B134+BTO!B134+CORP!B134+'C+S'!B134+INFR!B134+'STR+DEV'!B134</f>
        <v>500000</v>
      </c>
      <c r="C134" s="89">
        <f>+Cuncl!C134+MM!C134+BTO!C134+CORP!C134+'C+S'!C134+INFR!C134+'STR+DEV'!C134</f>
        <v>500000</v>
      </c>
      <c r="D134" s="79">
        <f>+Cuncl!D134+MM!D134+BTO!D134+CORP!D134+'C+S'!D134+INFR!D134+'STR+DEV'!D134</f>
        <v>0</v>
      </c>
      <c r="E134" s="79">
        <f>+Cuncl!E134+MM!E134+BTO!E134+CORP!E134+'C+S'!E134+INFR!E134+'STR+DEV'!E134</f>
        <v>0</v>
      </c>
      <c r="F134" s="79">
        <f>+Cuncl!F134+MM!F134+BTO!F134+CORP!F134+'C+S'!F134+INFR!F134+'STR+DEV'!F134</f>
        <v>0</v>
      </c>
      <c r="G134" s="79">
        <f>+Cuncl!G134+MM!G134+BTO!G134+CORP!G134+'C+S'!G134+INFR!G134+'STR+DEV'!G134</f>
        <v>0</v>
      </c>
      <c r="H134" s="198">
        <f>+Cuncl!H134+MM!H134+BTO!H134+CORP!H134+'C+S'!H134+INFR!H134+'STR+DEV'!H134</f>
        <v>0</v>
      </c>
      <c r="I134" s="79">
        <f>+Cuncl!I134+MM!I134+BTO!I134+CORP!I134+'C+S'!I134+INFR!I134+'STR+DEV'!I134</f>
        <v>0</v>
      </c>
      <c r="J134" s="198">
        <f>+Cuncl!J134+MM!J134+BTO!J134+CORP!J134+'C+S'!J134+INFR!J134+'STR+DEV'!J134</f>
        <v>0</v>
      </c>
      <c r="K134" s="79">
        <f>+Cuncl!K134+MM!K134+BTO!K134+CORP!K134+'C+S'!K134+INFR!K134+'STR+DEV'!K134</f>
        <v>0</v>
      </c>
      <c r="L134" s="206">
        <f>+Cuncl!L134+MM!L134+BTO!L134+CORP!L134+'C+S'!L134+INFR!L134+'STR+DEV'!L134</f>
        <v>0</v>
      </c>
      <c r="M134" s="73">
        <f>+Cuncl!M134+MM!M134+BTO!M134+CORP!M134+'C+S'!M134+INFR!M134+'STR+DEV'!M134</f>
        <v>0</v>
      </c>
      <c r="N134" s="79">
        <f>+Cuncl!O134+MM!O134+BTO!O134+CORP!O134+'C+S'!O134+INFR!O134+'STR+DEV'!O134</f>
        <v>0</v>
      </c>
      <c r="O134" s="79">
        <f>+Cuncl!P134+MM!P134+BTO!P134+CORP!P134+'C+S'!P134+INFR!P134+'STR+DEV'!P134</f>
        <v>0</v>
      </c>
      <c r="P134" s="79">
        <f>+Cuncl!Q134+MM!Q134+BTO!Q134+CORP!Q134+'C+S'!Q134+INFR!Q134+'STR+DEV'!Q134</f>
        <v>0</v>
      </c>
      <c r="Q134" s="79">
        <f>+Cuncl!R134+MM!R134+BTO!R134+CORP!R134+'C+S'!R134+INFR!R134+'STR+DEV'!R134</f>
        <v>0</v>
      </c>
      <c r="R134" s="79">
        <f>+Cuncl!S134+MM!S134+BTO!S134+CORP!S134+'C+S'!S134+INFR!S134+'STR+DEV'!S134</f>
        <v>0</v>
      </c>
      <c r="S134" s="79">
        <f>+Cuncl!T134+MM!T134+BTO!T134+CORP!T134+'C+S'!T134+INFR!T134+'STR+DEV'!T134</f>
        <v>0</v>
      </c>
      <c r="T134" s="79">
        <f>+Cuncl!U134+MM!U134+BTO!U134+CORP!U134+'C+S'!U134+INFR!U134+'STR+DEV'!U134</f>
        <v>0</v>
      </c>
      <c r="U134" s="79">
        <f>+Cuncl!V134+MM!V134+BTO!V134+CORP!V134+'C+S'!V134+INFR!V134+'STR+DEV'!V134</f>
        <v>0</v>
      </c>
      <c r="W134" s="496" t="e">
        <f t="shared" si="5"/>
        <v>#DIV/0!</v>
      </c>
    </row>
    <row r="135" spans="1:23" hidden="1" x14ac:dyDescent="0.25">
      <c r="A135" s="61"/>
      <c r="B135" s="73">
        <f>+Cuncl!B135+MM!B135+BTO!B135+CORP!B135+'C+S'!B135+INFR!B135+'STR+DEV'!B135</f>
        <v>0</v>
      </c>
      <c r="C135" s="89">
        <f>+Cuncl!C135+MM!C135+BTO!C135+CORP!C135+'C+S'!C135+INFR!C135+'STR+DEV'!C135</f>
        <v>0</v>
      </c>
      <c r="D135" s="79">
        <f>+Cuncl!D135+MM!D135+BTO!D135+CORP!D135+'C+S'!D135+INFR!D135+'STR+DEV'!D135</f>
        <v>0</v>
      </c>
      <c r="E135" s="79">
        <f>+Cuncl!E135+MM!E135+BTO!E135+CORP!E135+'C+S'!E135+INFR!E135+'STR+DEV'!E135</f>
        <v>0</v>
      </c>
      <c r="F135" s="79">
        <f>+Cuncl!F135+MM!F135+BTO!F135+CORP!F135+'C+S'!F135+INFR!F135+'STR+DEV'!F135</f>
        <v>0</v>
      </c>
      <c r="G135" s="79">
        <f>+Cuncl!G135+MM!G135+BTO!G135+CORP!G135+'C+S'!G135+INFR!G135+'STR+DEV'!G135</f>
        <v>0</v>
      </c>
      <c r="H135" s="198">
        <f>+Cuncl!H135+MM!H135+BTO!H135+CORP!H135+'C+S'!H135+INFR!H135+'STR+DEV'!H135</f>
        <v>0</v>
      </c>
      <c r="I135" s="79">
        <f>+Cuncl!I135+MM!I135+BTO!I135+CORP!I135+'C+S'!I135+INFR!I135+'STR+DEV'!I135</f>
        <v>0</v>
      </c>
      <c r="J135" s="198">
        <f>+Cuncl!J135+MM!J135+BTO!J135+CORP!J135+'C+S'!J135+INFR!J135+'STR+DEV'!J135</f>
        <v>0</v>
      </c>
      <c r="K135" s="79">
        <f>+Cuncl!K135+MM!K135+BTO!K135+CORP!K135+'C+S'!K135+INFR!K135+'STR+DEV'!K135</f>
        <v>0</v>
      </c>
      <c r="L135" s="206">
        <f>+Cuncl!L135+MM!L135+BTO!L135+CORP!L135+'C+S'!L135+INFR!L135+'STR+DEV'!L135</f>
        <v>0</v>
      </c>
      <c r="M135" s="73">
        <f>+Cuncl!M135+MM!M135+BTO!M135+CORP!M135+'C+S'!M135+INFR!M135+'STR+DEV'!M135</f>
        <v>0</v>
      </c>
      <c r="N135" s="79">
        <f>+Cuncl!O135+MM!O135+BTO!O135+CORP!O135+'C+S'!O135+INFR!O135+'STR+DEV'!O135</f>
        <v>0</v>
      </c>
      <c r="O135" s="79">
        <f>+Cuncl!P135+MM!P135+BTO!P135+CORP!P135+'C+S'!P135+INFR!P135+'STR+DEV'!P135</f>
        <v>0</v>
      </c>
      <c r="P135" s="79">
        <f>+Cuncl!Q135+MM!Q135+BTO!Q135+CORP!Q135+'C+S'!Q135+INFR!Q135+'STR+DEV'!Q135</f>
        <v>0</v>
      </c>
      <c r="Q135" s="79">
        <f>+Cuncl!R135+MM!R135+BTO!R135+CORP!R135+'C+S'!R135+INFR!R135+'STR+DEV'!R135</f>
        <v>0</v>
      </c>
      <c r="R135" s="79">
        <f>+Cuncl!S135+MM!S135+BTO!S135+CORP!S135+'C+S'!S135+INFR!S135+'STR+DEV'!S135</f>
        <v>0</v>
      </c>
      <c r="S135" s="79">
        <f>+Cuncl!T135+MM!T135+BTO!T135+CORP!T135+'C+S'!T135+INFR!T135+'STR+DEV'!T135</f>
        <v>0</v>
      </c>
      <c r="T135" s="79">
        <f>+Cuncl!U135+MM!U135+BTO!U135+CORP!U135+'C+S'!U135+INFR!U135+'STR+DEV'!U135</f>
        <v>0</v>
      </c>
      <c r="U135" s="79">
        <f>+Cuncl!V135+MM!V135+BTO!V135+CORP!V135+'C+S'!V135+INFR!V135+'STR+DEV'!V135</f>
        <v>0</v>
      </c>
      <c r="W135" s="496" t="e">
        <f t="shared" si="5"/>
        <v>#DIV/0!</v>
      </c>
    </row>
    <row r="136" spans="1:23" hidden="1" x14ac:dyDescent="0.25">
      <c r="A136" s="61"/>
      <c r="B136" s="73">
        <f>+Cuncl!B136+MM!B136+BTO!B136+CORP!B136+'C+S'!B136+INFR!B136+'STR+DEV'!B136</f>
        <v>0</v>
      </c>
      <c r="C136" s="89">
        <f>+Cuncl!C136+MM!C136+BTO!C136+CORP!C136+'C+S'!C136+INFR!C136+'STR+DEV'!C136</f>
        <v>0</v>
      </c>
      <c r="D136" s="79">
        <f>+Cuncl!D136+MM!D136+BTO!D136+CORP!D136+'C+S'!D136+INFR!D136+'STR+DEV'!D136</f>
        <v>0</v>
      </c>
      <c r="E136" s="79">
        <f>+Cuncl!E136+MM!E136+BTO!E136+CORP!E136+'C+S'!E136+INFR!E136+'STR+DEV'!E136</f>
        <v>0</v>
      </c>
      <c r="F136" s="79">
        <f>+Cuncl!F136+MM!F136+BTO!F136+CORP!F136+'C+S'!F136+INFR!F136+'STR+DEV'!F136</f>
        <v>0</v>
      </c>
      <c r="G136" s="79">
        <f>+Cuncl!G136+MM!G136+BTO!G136+CORP!G136+'C+S'!G136+INFR!G136+'STR+DEV'!G136</f>
        <v>0</v>
      </c>
      <c r="H136" s="198">
        <f>+Cuncl!H136+MM!H136+BTO!H136+CORP!H136+'C+S'!H136+INFR!H136+'STR+DEV'!H136</f>
        <v>0</v>
      </c>
      <c r="I136" s="79">
        <f>+Cuncl!I136+MM!I136+BTO!I136+CORP!I136+'C+S'!I136+INFR!I136+'STR+DEV'!I136</f>
        <v>0</v>
      </c>
      <c r="J136" s="198">
        <f>+Cuncl!J136+MM!J136+BTO!J136+CORP!J136+'C+S'!J136+INFR!J136+'STR+DEV'!J136</f>
        <v>0</v>
      </c>
      <c r="K136" s="79">
        <f>+Cuncl!K136+MM!K136+BTO!K136+CORP!K136+'C+S'!K136+INFR!K136+'STR+DEV'!K136</f>
        <v>0</v>
      </c>
      <c r="L136" s="206">
        <f>+Cuncl!L136+MM!L136+BTO!L136+CORP!L136+'C+S'!L136+INFR!L136+'STR+DEV'!L136</f>
        <v>0</v>
      </c>
      <c r="M136" s="73">
        <f>+Cuncl!M136+MM!M136+BTO!M136+CORP!M136+'C+S'!M136+INFR!M136+'STR+DEV'!M136</f>
        <v>0</v>
      </c>
      <c r="N136" s="79">
        <f>+Cuncl!O136+MM!O136+BTO!O136+CORP!O136+'C+S'!O136+INFR!O136+'STR+DEV'!O136</f>
        <v>0</v>
      </c>
      <c r="O136" s="79">
        <f>+Cuncl!P136+MM!P136+BTO!P136+CORP!P136+'C+S'!P136+INFR!P136+'STR+DEV'!P136</f>
        <v>0</v>
      </c>
      <c r="P136" s="79">
        <f>+Cuncl!Q136+MM!Q136+BTO!Q136+CORP!Q136+'C+S'!Q136+INFR!Q136+'STR+DEV'!Q136</f>
        <v>0</v>
      </c>
      <c r="Q136" s="79">
        <f>+Cuncl!R136+MM!R136+BTO!R136+CORP!R136+'C+S'!R136+INFR!R136+'STR+DEV'!R136</f>
        <v>0</v>
      </c>
      <c r="R136" s="79">
        <f>+Cuncl!S136+MM!S136+BTO!S136+CORP!S136+'C+S'!S136+INFR!S136+'STR+DEV'!S136</f>
        <v>0</v>
      </c>
      <c r="S136" s="79">
        <f>+Cuncl!T136+MM!T136+BTO!T136+CORP!T136+'C+S'!T136+INFR!T136+'STR+DEV'!T136</f>
        <v>0</v>
      </c>
      <c r="T136" s="79">
        <f>+Cuncl!U136+MM!U136+BTO!U136+CORP!U136+'C+S'!U136+INFR!U136+'STR+DEV'!U136</f>
        <v>0</v>
      </c>
      <c r="U136" s="79">
        <f>+Cuncl!V136+MM!V136+BTO!V136+CORP!V136+'C+S'!V136+INFR!V136+'STR+DEV'!V136</f>
        <v>0</v>
      </c>
      <c r="W136" s="496" t="e">
        <f t="shared" si="5"/>
        <v>#DIV/0!</v>
      </c>
    </row>
    <row r="137" spans="1:23" ht="15.75" thickBot="1" x14ac:dyDescent="0.3">
      <c r="A137" s="62" t="s">
        <v>916</v>
      </c>
      <c r="B137" s="95">
        <f>+Cuncl!B137+MM!B137+BTO!B137+CORP!B137+'C+S'!B137+INFR!B137+'STR+DEV'!B137</f>
        <v>0</v>
      </c>
      <c r="C137" s="92">
        <f>+Cuncl!C137+MM!C137+BTO!C137+CORP!C137+'C+S'!C137+INFR!C137+'STR+DEV'!C137</f>
        <v>0</v>
      </c>
      <c r="D137" s="96">
        <f>+Cuncl!D137+MM!D137+BTO!D137+CORP!D137+'C+S'!D137+INFR!D137+'STR+DEV'!D137</f>
        <v>0</v>
      </c>
      <c r="E137" s="96">
        <f>+Cuncl!E137+MM!E137+BTO!E137+CORP!E137+'C+S'!E137+INFR!E137+'STR+DEV'!E137</f>
        <v>0</v>
      </c>
      <c r="F137" s="96"/>
      <c r="G137" s="96"/>
      <c r="H137" s="189"/>
      <c r="I137" s="96"/>
      <c r="J137" s="200"/>
      <c r="K137" s="96">
        <f>+Cuncl!K137+MM!K137+BTO!K137+CORP!K137+'C+S'!K137+INFR!K137+'STR+DEV'!K137</f>
        <v>0</v>
      </c>
      <c r="L137" s="91">
        <f>+Cuncl!L137+MM!L137+BTO!L137+CORP!L137+'C+S'!L137+INFR!L137+'STR+DEV'!L137</f>
        <v>0</v>
      </c>
      <c r="M137" s="95">
        <f>+Cuncl!M137+MM!M137+BTO!M137+CORP!M137+'C+S'!M137+INFR!M137+'STR+DEV'!M137</f>
        <v>0</v>
      </c>
      <c r="N137" s="79">
        <f>+Cuncl!O137+MM!O137+BTO!O137+CORP!O137+'C+S'!O137+INFR!O137+'STR+DEV'!O137</f>
        <v>100000</v>
      </c>
      <c r="O137" s="79">
        <f>+Cuncl!P137+MM!P137+BTO!P137+CORP!P137+'C+S'!P137+INFR!P137+'STR+DEV'!P137</f>
        <v>0</v>
      </c>
      <c r="P137" s="79">
        <f>+Cuncl!Q137+MM!Q137+BTO!Q137+CORP!Q137+'C+S'!Q137+INFR!Q137+'STR+DEV'!Q137</f>
        <v>-17685</v>
      </c>
      <c r="Q137" s="79">
        <f>+Cuncl!R137+MM!R137+BTO!R137+CORP!R137+'C+S'!R137+INFR!R137+'STR+DEV'!R137</f>
        <v>82315</v>
      </c>
      <c r="R137" s="79">
        <f>+Cuncl!S137+MM!S137+BTO!S137+CORP!S137+'C+S'!S137+INFR!S137+'STR+DEV'!S137</f>
        <v>0</v>
      </c>
      <c r="S137" s="79">
        <f>+Cuncl!T137+MM!T137+BTO!T137+CORP!T137+'C+S'!T137+INFR!T137+'STR+DEV'!T137</f>
        <v>100000</v>
      </c>
      <c r="T137" s="79">
        <f>+Cuncl!U137+MM!U137+BTO!U137+CORP!U137+'C+S'!U137+INFR!U137+'STR+DEV'!U137</f>
        <v>105900</v>
      </c>
      <c r="U137" s="79">
        <f>+Cuncl!V137+MM!V137+BTO!V137+CORP!V137+'C+S'!V137+INFR!V137+'STR+DEV'!V137</f>
        <v>111936.29999999999</v>
      </c>
      <c r="W137" s="496">
        <f t="shared" si="5"/>
        <v>0.17685000000000001</v>
      </c>
    </row>
    <row r="138" spans="1:23" ht="15.75" thickTop="1" x14ac:dyDescent="0.25">
      <c r="A138" s="59" t="s">
        <v>95</v>
      </c>
      <c r="B138" s="76" t="e">
        <f t="shared" ref="B138:M138" si="6">SUM(B34:B137)</f>
        <v>#VALUE!</v>
      </c>
      <c r="C138" s="76">
        <f t="shared" si="6"/>
        <v>5450000</v>
      </c>
      <c r="D138" s="76">
        <f t="shared" si="6"/>
        <v>32259133.260000005</v>
      </c>
      <c r="E138" s="76">
        <f t="shared" si="6"/>
        <v>49651331.435600005</v>
      </c>
      <c r="F138" s="76">
        <f t="shared" si="6"/>
        <v>1372791</v>
      </c>
      <c r="G138" s="76">
        <f t="shared" si="6"/>
        <v>26791824.349999994</v>
      </c>
      <c r="H138" s="188">
        <f t="shared" si="6"/>
        <v>24232298.085600004</v>
      </c>
      <c r="I138" s="76">
        <f t="shared" si="6"/>
        <v>8850000</v>
      </c>
      <c r="J138" s="188">
        <f t="shared" si="6"/>
        <v>33082298.085600004</v>
      </c>
      <c r="K138" s="76">
        <f t="shared" si="6"/>
        <v>51824643.846422397</v>
      </c>
      <c r="L138" s="76">
        <f t="shared" si="6"/>
        <v>54387873.218589224</v>
      </c>
      <c r="M138" s="188">
        <f t="shared" si="6"/>
        <v>59874122.435600005</v>
      </c>
      <c r="N138" s="188">
        <f>SUM(N34:N137)</f>
        <v>53850306.411469199</v>
      </c>
      <c r="O138" s="188">
        <f t="shared" ref="O138:U138" si="7">SUM(O34:O137)</f>
        <v>600000</v>
      </c>
      <c r="P138" s="188">
        <f t="shared" si="7"/>
        <v>-24333942</v>
      </c>
      <c r="Q138" s="188">
        <f t="shared" si="7"/>
        <v>30116364.411469202</v>
      </c>
      <c r="R138" s="188">
        <f t="shared" si="7"/>
        <v>459468.02</v>
      </c>
      <c r="S138" s="188">
        <f t="shared" si="7"/>
        <v>54909774.431469209</v>
      </c>
      <c r="T138" s="188">
        <f t="shared" si="7"/>
        <v>57027474.489745893</v>
      </c>
      <c r="U138" s="188">
        <f t="shared" si="7"/>
        <v>60278040.535661407</v>
      </c>
      <c r="W138" s="496">
        <f t="shared" si="5"/>
        <v>0.44316230128335826</v>
      </c>
    </row>
    <row r="140" spans="1:23" ht="15.75" thickBot="1" x14ac:dyDescent="0.3">
      <c r="A140" s="52" t="s">
        <v>96</v>
      </c>
    </row>
    <row r="141" spans="1:23" s="77" customFormat="1" ht="15.75" thickTop="1" x14ac:dyDescent="0.25">
      <c r="A141" s="114" t="s">
        <v>97</v>
      </c>
      <c r="B141" s="87">
        <f>+Cuncl!B141+MM!B141+BTO!B141+CORP!B141+'C+S'!B141+INFR!B141+'STR+DEV'!B141</f>
        <v>1812350.33</v>
      </c>
      <c r="C141" s="97">
        <f>+Cuncl!C141+MM!C141+BTO!C141+CORP!C141+'C+S'!C141+INFR!C141+'STR+DEV'!C141</f>
        <v>-200000</v>
      </c>
      <c r="D141" s="84">
        <f>+Cuncl!D141+MM!D141+BTO!D141+CORP!D141+'C+S'!D141+INFR!D141+'STR+DEV'!D141</f>
        <v>58265</v>
      </c>
      <c r="E141" s="84">
        <f>+Cuncl!E141+MM!E141+BTO!E141+CORP!E141+'C+S'!E141+INFR!E141+'STR+DEV'!E141</f>
        <v>1700000</v>
      </c>
      <c r="F141" s="84">
        <f>+Cuncl!F141+MM!F141+BTO!F141+CORP!F141+'C+S'!F141+INFR!F141+'STR+DEV'!F141</f>
        <v>-801793</v>
      </c>
      <c r="G141" s="84">
        <f>+Cuncl!G141+MM!G141+BTO!G141+CORP!G141+'C+S'!G141+INFR!G141+'STR+DEV'!G141</f>
        <v>96415.02</v>
      </c>
      <c r="H141" s="199">
        <f>+Cuncl!H141+MM!H141+BTO!H141+CORP!H141+'C+S'!H141+INFR!H141+'STR+DEV'!H141</f>
        <v>801791.98</v>
      </c>
      <c r="I141" s="84">
        <f>+Cuncl!I141+MM!I141+BTO!I141+CORP!I141+'C+S'!I141+INFR!I141+'STR+DEV'!I141</f>
        <v>0</v>
      </c>
      <c r="J141" s="199">
        <f>+Cuncl!J141+MM!J141+BTO!J141+CORP!J141+'C+S'!J141+INFR!J141+'STR+DEV'!J141</f>
        <v>801791.98</v>
      </c>
      <c r="K141" s="84">
        <f>+Cuncl!K141+MM!K141+BTO!K141+CORP!K141+'C+S'!K141+INFR!K141+'STR+DEV'!K141</f>
        <v>1791800</v>
      </c>
      <c r="L141" s="262">
        <f>+Cuncl!L141+MM!L141+BTO!L141+CORP!L141+'C+S'!L141+INFR!L141+'STR+DEV'!L141</f>
        <v>1888557.2000000002</v>
      </c>
      <c r="M141" s="84">
        <f>+Cuncl!M141+MM!M141+BTO!M141+CORP!M141+'C+S'!M141+INFR!M141+'STR+DEV'!M141</f>
        <v>898207</v>
      </c>
      <c r="N141" s="493">
        <f>+Cuncl!O141+MM!O141+BTO!O141+CORP!O141+'C+S'!O141+INFR!O141+'STR+DEV'!O141</f>
        <v>936829.90099999995</v>
      </c>
      <c r="O141" s="493">
        <f>+Cuncl!P141+MM!P141+BTO!P141+CORP!P141+'C+S'!P141+INFR!P141+'STR+DEV'!P141</f>
        <v>0</v>
      </c>
      <c r="P141" s="493">
        <f>+Cuncl!Q141+MM!Q141+BTO!Q141+CORP!Q141+'C+S'!Q141+INFR!Q141+'STR+DEV'!Q141</f>
        <v>-254681</v>
      </c>
      <c r="Q141" s="493">
        <f>+Cuncl!R141+MM!R141+BTO!R141+CORP!R141+'C+S'!R141+INFR!R141+'STR+DEV'!R141</f>
        <v>682148.90099999995</v>
      </c>
      <c r="R141" s="493">
        <f>+Cuncl!S141+MM!S141+BTO!S141+CORP!S141+'C+S'!S141+INFR!S141+'STR+DEV'!S141</f>
        <v>-100000</v>
      </c>
      <c r="S141" s="493">
        <f>+Cuncl!T141+MM!T141+BTO!T141+CORP!T141+'C+S'!T141+INFR!T141+'STR+DEV'!T141</f>
        <v>836829.90099999995</v>
      </c>
      <c r="T141" s="493">
        <f>+Cuncl!U141+MM!U141+BTO!U141+CORP!U141+'C+S'!U141+INFR!U141+'STR+DEV'!U141</f>
        <v>992102.86515899992</v>
      </c>
      <c r="U141" s="493">
        <f>+Cuncl!V141+MM!V141+BTO!V141+CORP!V141+'C+S'!V141+INFR!V141+'STR+DEV'!V141</f>
        <v>1048652.7284730629</v>
      </c>
      <c r="W141" s="496">
        <f t="shared" ref="W141:W153" si="8">-P141/S141</f>
        <v>0.30434022457330911</v>
      </c>
    </row>
    <row r="142" spans="1:23" x14ac:dyDescent="0.25">
      <c r="A142" s="56" t="s">
        <v>98</v>
      </c>
      <c r="B142" s="98">
        <f>+Cuncl!B142+MM!B142+BTO!B142+CORP!B142+'C+S'!B142+INFR!B142+'STR+DEV'!B142</f>
        <v>100000</v>
      </c>
      <c r="C142" s="89">
        <f>+Cuncl!C142+MM!C142+BTO!C142+CORP!C142+'C+S'!C142+INFR!C142+'STR+DEV'!C142</f>
        <v>0</v>
      </c>
      <c r="D142" s="79">
        <f>+Cuncl!D142+MM!D142+BTO!D142+CORP!D142+'C+S'!D142+INFR!D142+'STR+DEV'!D142</f>
        <v>24998.29</v>
      </c>
      <c r="E142" s="79">
        <f>+Cuncl!E142+MM!E142+BTO!E142+CORP!E142+'C+S'!E142+INFR!E142+'STR+DEV'!E142</f>
        <v>100000</v>
      </c>
      <c r="F142" s="79">
        <f>+Cuncl!F142+MM!F142+BTO!F142+CORP!F142+'C+S'!F142+INFR!F142+'STR+DEV'!F142</f>
        <v>0</v>
      </c>
      <c r="G142" s="79">
        <f>+Cuncl!G142+MM!G142+BTO!G142+CORP!G142+'C+S'!G142+INFR!G142+'STR+DEV'!G142</f>
        <v>56244</v>
      </c>
      <c r="H142" s="198">
        <f>+Cuncl!H142+MM!H142+BTO!H142+CORP!H142+'C+S'!H142+INFR!H142+'STR+DEV'!H142</f>
        <v>43756</v>
      </c>
      <c r="I142" s="79">
        <f>+Cuncl!I142+MM!I142+BTO!I142+CORP!I142+'C+S'!I142+INFR!I142+'STR+DEV'!I142</f>
        <v>0</v>
      </c>
      <c r="J142" s="198">
        <f>+Cuncl!J142+MM!J142+BTO!J142+CORP!J142+'C+S'!J142+INFR!J142+'STR+DEV'!J142</f>
        <v>43756</v>
      </c>
      <c r="K142" s="79">
        <f>+Cuncl!K142+MM!K142+BTO!K142+CORP!K142+'C+S'!K142+INFR!K142+'STR+DEV'!K142</f>
        <v>105300</v>
      </c>
      <c r="L142" s="206">
        <f>+Cuncl!L142+MM!L142+BTO!L142+CORP!L142+'C+S'!L142+INFR!L142+'STR+DEV'!L142</f>
        <v>110459.7</v>
      </c>
      <c r="M142" s="79">
        <f>+Cuncl!M142+MM!M142+BTO!M142+CORP!M142+'C+S'!M142+INFR!M142+'STR+DEV'!M142</f>
        <v>100000</v>
      </c>
      <c r="N142" s="79">
        <f>+Cuncl!O142+MM!O142+BTO!O142+CORP!O142+'C+S'!O142+INFR!O142+'STR+DEV'!O142</f>
        <v>750000</v>
      </c>
      <c r="O142" s="79">
        <f>+Cuncl!P142+MM!P142+BTO!P142+CORP!P142+'C+S'!P142+INFR!P142+'STR+DEV'!P142</f>
        <v>0</v>
      </c>
      <c r="P142" s="79">
        <f>+Cuncl!Q142+MM!Q142+BTO!Q142+CORP!Q142+'C+S'!Q142+INFR!Q142+'STR+DEV'!Q142</f>
        <v>-502911</v>
      </c>
      <c r="Q142" s="79">
        <f>+Cuncl!R142+MM!R142+BTO!R142+CORP!R142+'C+S'!R142+INFR!R142+'STR+DEV'!R142</f>
        <v>247089</v>
      </c>
      <c r="R142" s="79">
        <f>+Cuncl!S142+MM!S142+BTO!S142+CORP!S142+'C+S'!S142+INFR!S142+'STR+DEV'!S142</f>
        <v>0</v>
      </c>
      <c r="S142" s="79">
        <f>+Cuncl!T142+MM!T142+BTO!T142+CORP!T142+'C+S'!T142+INFR!T142+'STR+DEV'!T142</f>
        <v>750000</v>
      </c>
      <c r="T142" s="79">
        <f>+Cuncl!U142+MM!U142+BTO!U142+CORP!U142+'C+S'!U142+INFR!U142+'STR+DEV'!U142</f>
        <v>794250</v>
      </c>
      <c r="U142" s="79">
        <f>+Cuncl!V142+MM!V142+BTO!V142+CORP!V142+'C+S'!V142+INFR!V142+'STR+DEV'!V142</f>
        <v>839522.25</v>
      </c>
      <c r="W142" s="496">
        <f t="shared" si="8"/>
        <v>0.67054800000000003</v>
      </c>
    </row>
    <row r="143" spans="1:23" x14ac:dyDescent="0.25">
      <c r="A143" s="56" t="s">
        <v>948</v>
      </c>
      <c r="B143" s="98" t="e">
        <f>+Cuncl!B143+MM!B143+BTO!B143+CORP!B143+'C+S'!B143+INFR!B143+'STR+DEV'!B143</f>
        <v>#VALUE!</v>
      </c>
      <c r="C143" s="89">
        <f>+Cuncl!C143+MM!C143+BTO!C143+CORP!C143+'C+S'!C143+INFR!C143+'STR+DEV'!C143</f>
        <v>0</v>
      </c>
      <c r="D143" s="79">
        <f>+Cuncl!D143+MM!D143+BTO!D143+CORP!D143+'C+S'!D143+INFR!D143+'STR+DEV'!D143</f>
        <v>0</v>
      </c>
      <c r="E143" s="79">
        <f>+Cuncl!E143+MM!E143+BTO!E143+CORP!E143+'C+S'!E143+INFR!E143+'STR+DEV'!E143</f>
        <v>0</v>
      </c>
      <c r="F143" s="79">
        <f>+Cuncl!F143+MM!F143+BTO!F143+CORP!F143+'C+S'!F143+INFR!F143+'STR+DEV'!F143</f>
        <v>0</v>
      </c>
      <c r="G143" s="79">
        <f>+Cuncl!G143+MM!G143+BTO!G143+CORP!G143+'C+S'!G143+INFR!G143+'STR+DEV'!G143</f>
        <v>0</v>
      </c>
      <c r="H143" s="198">
        <f>+Cuncl!H143+MM!H143+BTO!H143+CORP!H143+'C+S'!H143+INFR!H143+'STR+DEV'!H143</f>
        <v>0</v>
      </c>
      <c r="I143" s="79">
        <f>+Cuncl!I143+MM!I143+BTO!I143+CORP!I143+'C+S'!I143+INFR!I143+'STR+DEV'!I143</f>
        <v>0</v>
      </c>
      <c r="J143" s="198">
        <f>+Cuncl!J143+MM!J143+BTO!J143+CORP!J143+'C+S'!J143+INFR!J143+'STR+DEV'!J143</f>
        <v>0</v>
      </c>
      <c r="K143" s="79">
        <f>+Cuncl!K143+MM!K143+BTO!K143+CORP!K143+'C+S'!K143+INFR!K143+'STR+DEV'!K143</f>
        <v>0</v>
      </c>
      <c r="L143" s="206">
        <f>+Cuncl!L143+MM!L143+BTO!L143+CORP!L143+'C+S'!L143+INFR!L143+'STR+DEV'!L143</f>
        <v>0</v>
      </c>
      <c r="M143" s="79">
        <f>+Cuncl!M143+MM!M143+BTO!M143+CORP!M143+'C+S'!M143+INFR!M143+'STR+DEV'!M143</f>
        <v>0</v>
      </c>
      <c r="N143" s="79"/>
      <c r="O143" s="79">
        <f>+Cuncl!O143+MM!O143+BTO!O143+CORP!O143+'C+S'!O143+INFR!O143+'STR+DEV'!O143</f>
        <v>0</v>
      </c>
      <c r="P143" s="79">
        <f>+Cuncl!U143+MM!U143+BTO!U143+CORP!U143+'C+S'!U143+INFR!U143+'STR+DEV'!U143</f>
        <v>0</v>
      </c>
      <c r="Q143" s="90">
        <f>+Cuncl!V143+MM!V143+BTO!V143+CORP!V143+'C+S'!V143+INFR!V143+'STR+DEV'!V143</f>
        <v>0</v>
      </c>
      <c r="R143" s="79">
        <f>+Cuncl!S143+MM!S143+BTO!S143+CORP!S143+'C+S'!S143+INFR!S143+'STR+DEV'!S143</f>
        <v>100000</v>
      </c>
      <c r="S143" s="79">
        <f>+Cuncl!T143+MM!T143+BTO!T143+CORP!T143+'C+S'!T143+INFR!T143+'STR+DEV'!T143</f>
        <v>100000</v>
      </c>
      <c r="T143" s="79">
        <f>+Cuncl!U143+MM!U143+BTO!U143+CORP!U143+'C+S'!U143+INFR!U143+'STR+DEV'!U143</f>
        <v>0</v>
      </c>
      <c r="U143" s="79">
        <f>+Cuncl!V143+MM!V143+BTO!V143+CORP!V143+'C+S'!V143+INFR!V143+'STR+DEV'!V143</f>
        <v>0</v>
      </c>
      <c r="W143" s="496">
        <f t="shared" si="8"/>
        <v>0</v>
      </c>
    </row>
    <row r="144" spans="1:23" hidden="1" x14ac:dyDescent="0.25">
      <c r="A144" s="116" t="s">
        <v>99</v>
      </c>
      <c r="B144" s="98">
        <f>+Cuncl!B144+MM!B144+BTO!B144+CORP!B144+'C+S'!B144+INFR!B144+'STR+DEV'!B144</f>
        <v>200000</v>
      </c>
      <c r="C144" s="89">
        <f>+Cuncl!C144+MM!C144+BTO!C144+CORP!C144+'C+S'!C144+INFR!C144+'STR+DEV'!C144</f>
        <v>0</v>
      </c>
      <c r="D144" s="79">
        <f>+Cuncl!D144+MM!D144+BTO!D144+CORP!D144+'C+S'!D144+INFR!D144+'STR+DEV'!D144</f>
        <v>0</v>
      </c>
      <c r="E144" s="79">
        <f>+Cuncl!E144+MM!E144+BTO!E144+CORP!E144+'C+S'!E144+INFR!E144+'STR+DEV'!E144</f>
        <v>200000</v>
      </c>
      <c r="F144" s="79">
        <f>+Cuncl!F144+MM!F144+BTO!F144+CORP!F144+'C+S'!F144+INFR!F144+'STR+DEV'!F144</f>
        <v>-150000</v>
      </c>
      <c r="G144" s="79">
        <f>+Cuncl!G144+MM!G144+BTO!G144+CORP!G144+'C+S'!G144+INFR!G144+'STR+DEV'!G144</f>
        <v>0</v>
      </c>
      <c r="H144" s="198">
        <f>+Cuncl!H144+MM!H144+BTO!H144+CORP!H144+'C+S'!H144+INFR!H144+'STR+DEV'!H144</f>
        <v>50000</v>
      </c>
      <c r="I144" s="79">
        <f>+Cuncl!I144+MM!I144+BTO!I144+CORP!I144+'C+S'!I144+INFR!I144+'STR+DEV'!I144</f>
        <v>0</v>
      </c>
      <c r="J144" s="198">
        <f>+Cuncl!J144+MM!J144+BTO!J144+CORP!J144+'C+S'!J144+INFR!J144+'STR+DEV'!J144</f>
        <v>50000</v>
      </c>
      <c r="K144" s="78">
        <f>+Cuncl!K144+MM!K144+BTO!K144+CORP!K144+'C+S'!K144+INFR!K144+'STR+DEV'!K144</f>
        <v>210600</v>
      </c>
      <c r="L144" s="263">
        <f>+Cuncl!L144+MM!L144+BTO!L144+CORP!L144+'C+S'!L144+INFR!L144+'STR+DEV'!L144</f>
        <v>220919.4</v>
      </c>
      <c r="M144" s="79">
        <f>+Cuncl!M144+MM!M144+BTO!M144+CORP!M144+'C+S'!M144+INFR!M144+'STR+DEV'!M144</f>
        <v>50000</v>
      </c>
      <c r="N144" s="79">
        <f>+Cuncl!O144+MM!O144+BTO!O144+CORP!O144+'C+S'!O144+INFR!O144+'STR+DEV'!O144</f>
        <v>0</v>
      </c>
      <c r="O144" s="79">
        <f>+Cuncl!P144+MM!P144+BTO!P144+CORP!P144+'C+S'!P144+INFR!P144+'STR+DEV'!P144</f>
        <v>0</v>
      </c>
      <c r="P144" s="79">
        <f>+Cuncl!Q144+MM!Q144+BTO!Q144+CORP!Q144+'C+S'!Q144+INFR!Q144+'STR+DEV'!Q144</f>
        <v>0</v>
      </c>
      <c r="Q144" s="79">
        <f>+Cuncl!R144+MM!R144+BTO!R144+CORP!R144+'C+S'!R144+INFR!R144+'STR+DEV'!R144</f>
        <v>0</v>
      </c>
      <c r="R144" s="79">
        <f>+Cuncl!S144+MM!S144+BTO!S144+CORP!S144+'C+S'!S144+INFR!S144+'STR+DEV'!S144</f>
        <v>0</v>
      </c>
      <c r="S144" s="79">
        <f>+Cuncl!T144+MM!T144+BTO!T144+CORP!T144+'C+S'!T144+INFR!T144+'STR+DEV'!T144</f>
        <v>0</v>
      </c>
      <c r="T144" s="79">
        <f>+Cuncl!U144+MM!U144+BTO!U144+CORP!U144+'C+S'!U144+INFR!U144+'STR+DEV'!U144</f>
        <v>0</v>
      </c>
      <c r="U144" s="79">
        <f>+Cuncl!V144+MM!V144+BTO!V144+CORP!V144+'C+S'!V144+INFR!V144+'STR+DEV'!V144</f>
        <v>0</v>
      </c>
      <c r="W144" s="496" t="e">
        <f t="shared" si="8"/>
        <v>#DIV/0!</v>
      </c>
    </row>
    <row r="145" spans="1:23" x14ac:dyDescent="0.25">
      <c r="A145" s="116" t="s">
        <v>105</v>
      </c>
      <c r="B145" s="98">
        <f>+Cuncl!B145+MM!B145+BTO!B145+CORP!B145+'C+S'!B145+INFR!B145+'STR+DEV'!B145</f>
        <v>1000000</v>
      </c>
      <c r="C145" s="89">
        <f>+Cuncl!C145+MM!C145+BTO!C145+CORP!C145+'C+S'!C145+INFR!C145+'STR+DEV'!C145</f>
        <v>0</v>
      </c>
      <c r="D145" s="79">
        <f>+Cuncl!D145+MM!D145+BTO!D145+CORP!D145+'C+S'!D145+INFR!D145+'STR+DEV'!D145</f>
        <v>584526.68999999994</v>
      </c>
      <c r="E145" s="79">
        <f>+Cuncl!E145+MM!E145+BTO!E145+CORP!E145+'C+S'!E145+INFR!E145+'STR+DEV'!E145</f>
        <v>1000000</v>
      </c>
      <c r="F145" s="79">
        <f>+Cuncl!F145+MM!F145+BTO!F145+CORP!F145+'C+S'!F145+INFR!F145+'STR+DEV'!F145</f>
        <v>-420998</v>
      </c>
      <c r="G145" s="79">
        <f>+Cuncl!G145+MM!G145+BTO!G145+CORP!G145+'C+S'!G145+INFR!G145+'STR+DEV'!G145</f>
        <v>57990.19</v>
      </c>
      <c r="H145" s="198">
        <f>+Cuncl!H145+MM!H145+BTO!H145+CORP!H145+'C+S'!H145+INFR!H145+'STR+DEV'!H145</f>
        <v>521011.81</v>
      </c>
      <c r="I145" s="79">
        <f>+Cuncl!I145+MM!I145+BTO!I145+CORP!I145+'C+S'!I145+INFR!I145+'STR+DEV'!I145</f>
        <v>1200000</v>
      </c>
      <c r="J145" s="198">
        <f>+Cuncl!J145+MM!J145+BTO!J145+CORP!J145+'C+S'!J145+INFR!J145+'STR+DEV'!J145</f>
        <v>1721011.81</v>
      </c>
      <c r="K145" s="79">
        <f>+Cuncl!K145+MM!K145+BTO!K145+CORP!K145+'C+S'!K145+INFR!K145+'STR+DEV'!K145</f>
        <v>1054000</v>
      </c>
      <c r="L145" s="206">
        <f>+Cuncl!L145+MM!L145+BTO!L145+CORP!L145+'C+S'!L145+INFR!L145+'STR+DEV'!L145</f>
        <v>1110916</v>
      </c>
      <c r="M145" s="79">
        <f>+Cuncl!M145+MM!M145+BTO!M145+CORP!M145+'C+S'!M145+INFR!M145+'STR+DEV'!M145</f>
        <v>1779002</v>
      </c>
      <c r="N145" s="79">
        <f>+Cuncl!O145+MM!O145+BTO!O145+CORP!O145+'C+S'!O145+INFR!O145+'STR+DEV'!O145</f>
        <v>1855499.0859999999</v>
      </c>
      <c r="O145" s="79">
        <f>+Cuncl!P145+MM!P145+BTO!P145+CORP!P145+'C+S'!P145+INFR!P145+'STR+DEV'!P145</f>
        <v>0</v>
      </c>
      <c r="P145" s="79">
        <f>+Cuncl!Q145+MM!Q145+BTO!Q145+CORP!Q145+'C+S'!Q145+INFR!Q145+'STR+DEV'!Q145</f>
        <v>-5057</v>
      </c>
      <c r="Q145" s="79">
        <f>+Cuncl!R145+MM!R145+BTO!R145+CORP!R145+'C+S'!R145+INFR!R145+'STR+DEV'!R145</f>
        <v>1850442.0859999999</v>
      </c>
      <c r="R145" s="79">
        <f>+Cuncl!S145+MM!S145+BTO!S145+CORP!S145+'C+S'!S145+INFR!S145+'STR+DEV'!S145</f>
        <v>-198185</v>
      </c>
      <c r="S145" s="79">
        <f>+Cuncl!T145+MM!T145+BTO!T145+CORP!T145+'C+S'!T145+INFR!T145+'STR+DEV'!T145</f>
        <v>1657314.0859999999</v>
      </c>
      <c r="T145" s="79">
        <f>+Cuncl!U145+MM!U145+BTO!U145+CORP!U145+'C+S'!U145+INFR!U145+'STR+DEV'!U145</f>
        <v>1964973.5320739998</v>
      </c>
      <c r="U145" s="79">
        <f>+Cuncl!V145+MM!V145+BTO!V145+CORP!V145+'C+S'!V145+INFR!V145+'STR+DEV'!V145</f>
        <v>2076977.0234022175</v>
      </c>
      <c r="W145" s="496">
        <f t="shared" si="8"/>
        <v>3.051322644704777E-3</v>
      </c>
    </row>
    <row r="146" spans="1:23" x14ac:dyDescent="0.25">
      <c r="A146" s="116" t="s">
        <v>101</v>
      </c>
      <c r="B146" s="98">
        <f>+Cuncl!B146+MM!B146+BTO!B146+CORP!B146+'C+S'!B146+INFR!B146+'STR+DEV'!B146</f>
        <v>20465950</v>
      </c>
      <c r="C146" s="89">
        <f>+Cuncl!C146+MM!C146+BTO!C146+CORP!C146+'C+S'!C146+INFR!C146+'STR+DEV'!C146</f>
        <v>0</v>
      </c>
      <c r="D146" s="79">
        <f>+Cuncl!D146+MM!D146+BTO!D146+CORP!D146+'C+S'!D146+INFR!D146+'STR+DEV'!D146</f>
        <v>8839898.2799999993</v>
      </c>
      <c r="E146" s="79">
        <f>+Cuncl!E146+MM!E146+BTO!E146+CORP!E146+'C+S'!E146+INFR!E146+'STR+DEV'!E146</f>
        <v>20465950</v>
      </c>
      <c r="F146" s="79">
        <f>+Cuncl!F146+MM!F146+BTO!F146+CORP!F146+'C+S'!F146+INFR!F146+'STR+DEV'!F146</f>
        <v>0</v>
      </c>
      <c r="G146" s="79">
        <f>+Cuncl!G146+MM!G146+BTO!G146+CORP!G146+'C+S'!G146+INFR!G146+'STR+DEV'!G146</f>
        <v>9295710.25</v>
      </c>
      <c r="H146" s="198">
        <f>+Cuncl!H146+MM!H146+BTO!H146+CORP!H146+'C+S'!H146+INFR!H146+'STR+DEV'!H146</f>
        <v>11170239.75</v>
      </c>
      <c r="I146" s="79">
        <f>+Cuncl!I146+MM!I146+BTO!I146+CORP!I146+'C+S'!I146+INFR!I146+'STR+DEV'!I146</f>
        <v>8941328</v>
      </c>
      <c r="J146" s="198">
        <f>+Cuncl!J146+MM!J146+BTO!J146+CORP!J146+'C+S'!J146+INFR!J146+'STR+DEV'!J146</f>
        <v>20111567.75</v>
      </c>
      <c r="K146" s="79">
        <f>+Cuncl!K146+MM!K146+BTO!K146+CORP!K146+'C+S'!K146+INFR!K146+'STR+DEV'!K146</f>
        <v>21571111.300000001</v>
      </c>
      <c r="L146" s="206">
        <f>+Cuncl!L146+MM!L146+BTO!L146+CORP!L146+'C+S'!L146+INFR!L146+'STR+DEV'!L146</f>
        <v>22735951.310200002</v>
      </c>
      <c r="M146" s="79">
        <f>+Cuncl!M146+MM!M146+BTO!M146+CORP!M146+'C+S'!M146+INFR!M146+'STR+DEV'!M146</f>
        <v>29407278</v>
      </c>
      <c r="N146" s="79">
        <f>+Cuncl!O146+MM!O146+BTO!O146+CORP!O146+'C+S'!O146+INFR!O146+'STR+DEV'!O146</f>
        <v>19671790.953999996</v>
      </c>
      <c r="O146" s="79">
        <f>+Cuncl!P146+MM!P146+BTO!P146+CORP!P146+'C+S'!P146+INFR!P146+'STR+DEV'!P146</f>
        <v>0</v>
      </c>
      <c r="P146" s="79">
        <f>+Cuncl!Q146+MM!Q146+BTO!Q146+CORP!Q146+'C+S'!Q146+INFR!Q146+'STR+DEV'!Q146</f>
        <v>-3732686</v>
      </c>
      <c r="Q146" s="79">
        <f>+Cuncl!R146+MM!R146+BTO!R146+CORP!R146+'C+S'!R146+INFR!R146+'STR+DEV'!R146</f>
        <v>15939104.953999996</v>
      </c>
      <c r="R146" s="79">
        <f>+Cuncl!S146+MM!S146+BTO!S146+CORP!S146+'C+S'!S146+INFR!S146+'STR+DEV'!S146</f>
        <v>0</v>
      </c>
      <c r="S146" s="79">
        <f>+Cuncl!T146+MM!T146+BTO!T146+CORP!T146+'C+S'!T146+INFR!T146+'STR+DEV'!T146</f>
        <v>19671790.953999996</v>
      </c>
      <c r="T146" s="79">
        <f>+Cuncl!U146+MM!U146+BTO!U146+CORP!U146+'C+S'!U146+INFR!U146+'STR+DEV'!U146</f>
        <v>20832426.620285995</v>
      </c>
      <c r="U146" s="79">
        <f>+Cuncl!V146+MM!V146+BTO!V146+CORP!V146+'C+S'!V146+INFR!V146+'STR+DEV'!V146</f>
        <v>22019874.937642295</v>
      </c>
      <c r="W146" s="496">
        <f t="shared" si="8"/>
        <v>0.18974815301405021</v>
      </c>
    </row>
    <row r="147" spans="1:23" x14ac:dyDescent="0.25">
      <c r="A147" s="116" t="s">
        <v>100</v>
      </c>
      <c r="B147" s="98">
        <f>+Cuncl!B147+MM!B147+BTO!B147+CORP!B147+'C+S'!B147+INFR!B147+'STR+DEV'!B147</f>
        <v>400000</v>
      </c>
      <c r="C147" s="89">
        <f>+Cuncl!C147+MM!C147+BTO!C147+CORP!C147+'C+S'!C147+INFR!C147+'STR+DEV'!C147</f>
        <v>0</v>
      </c>
      <c r="D147" s="79">
        <f>+Cuncl!D147+MM!D147+BTO!D147+CORP!D147+'C+S'!D147+INFR!D147+'STR+DEV'!D147</f>
        <v>15000</v>
      </c>
      <c r="E147" s="79">
        <f>+Cuncl!E147+MM!E147+BTO!E147+CORP!E147+'C+S'!E147+INFR!E147+'STR+DEV'!E147</f>
        <v>400000</v>
      </c>
      <c r="F147" s="79">
        <f>+Cuncl!F147+MM!F147+BTO!F147+CORP!F147+'C+S'!F147+INFR!F147+'STR+DEV'!F147</f>
        <v>0</v>
      </c>
      <c r="G147" s="79">
        <f>+Cuncl!G147+MM!G147+BTO!G147+CORP!G147+'C+S'!G147+INFR!G147+'STR+DEV'!G147</f>
        <v>0</v>
      </c>
      <c r="H147" s="198">
        <f>+Cuncl!H147+MM!H147+BTO!H147+CORP!H147+'C+S'!H147+INFR!H147+'STR+DEV'!H147</f>
        <v>400000</v>
      </c>
      <c r="I147" s="79">
        <f>+Cuncl!I147+MM!I147+BTO!I147+CORP!I147+'C+S'!I147+INFR!I147+'STR+DEV'!I147</f>
        <v>0</v>
      </c>
      <c r="J147" s="198">
        <f>+Cuncl!J147+MM!J147+BTO!J147+CORP!J147+'C+S'!J147+INFR!J147+'STR+DEV'!J147</f>
        <v>400000</v>
      </c>
      <c r="K147" s="79">
        <f>+Cuncl!K147+MM!K147+BTO!K147+CORP!K147+'C+S'!K147+INFR!K147+'STR+DEV'!K147</f>
        <v>421600</v>
      </c>
      <c r="L147" s="206">
        <f>+Cuncl!L147+MM!L147+BTO!L147+CORP!L147+'C+S'!L147+INFR!L147+'STR+DEV'!L147</f>
        <v>444366.4</v>
      </c>
      <c r="M147" s="79">
        <f>+Cuncl!M147+MM!M147+BTO!M147+CORP!M147+'C+S'!M147+INFR!M147+'STR+DEV'!M147</f>
        <v>400000</v>
      </c>
      <c r="N147" s="79">
        <f>+Cuncl!O147+MM!O147+BTO!O147+CORP!O147+'C+S'!O147+INFR!O147+'STR+DEV'!O147</f>
        <v>600000</v>
      </c>
      <c r="O147" s="79">
        <f>+Cuncl!P147+MM!P147+BTO!P147+CORP!P147+'C+S'!P147+INFR!P147+'STR+DEV'!P147</f>
        <v>0</v>
      </c>
      <c r="P147" s="79">
        <f>+Cuncl!Q147+MM!Q147+BTO!Q147+CORP!Q147+'C+S'!Q147+INFR!Q147+'STR+DEV'!Q147</f>
        <v>0</v>
      </c>
      <c r="Q147" s="79">
        <f>+Cuncl!R147+MM!R147+BTO!R147+CORP!R147+'C+S'!R147+INFR!R147+'STR+DEV'!R147</f>
        <v>600000</v>
      </c>
      <c r="R147" s="79">
        <f>+Cuncl!S147+MM!S147+BTO!S147+CORP!S147+'C+S'!S147+INFR!S147+'STR+DEV'!S147</f>
        <v>0</v>
      </c>
      <c r="S147" s="79">
        <f>+Cuncl!T147+MM!T147+BTO!T147+CORP!T147+'C+S'!T147+INFR!T147+'STR+DEV'!T147</f>
        <v>600000</v>
      </c>
      <c r="T147" s="79">
        <f>+Cuncl!U147+MM!U147+BTO!U147+CORP!U147+'C+S'!U147+INFR!U147+'STR+DEV'!U147</f>
        <v>635400</v>
      </c>
      <c r="U147" s="79">
        <f>+Cuncl!V147+MM!V147+BTO!V147+CORP!V147+'C+S'!V147+INFR!V147+'STR+DEV'!V147</f>
        <v>671617.79999999993</v>
      </c>
      <c r="W147" s="496">
        <f t="shared" si="8"/>
        <v>0</v>
      </c>
    </row>
    <row r="148" spans="1:23" hidden="1" x14ac:dyDescent="0.25">
      <c r="A148" s="116" t="s">
        <v>104</v>
      </c>
      <c r="B148" s="98">
        <f>+Cuncl!B148+MM!B148+BTO!B148+CORP!B148+'C+S'!B148+INFR!B148+'STR+DEV'!B148</f>
        <v>0</v>
      </c>
      <c r="C148" s="89">
        <f>+Cuncl!C148+MM!C148+BTO!C148+CORP!C148+'C+S'!C148+INFR!C148+'STR+DEV'!C148</f>
        <v>0</v>
      </c>
      <c r="D148" s="79">
        <f>+Cuncl!D148+MM!D148+BTO!D148+CORP!D148+'C+S'!D148+INFR!D148+'STR+DEV'!D148</f>
        <v>0</v>
      </c>
      <c r="E148" s="79">
        <f>+Cuncl!E148+MM!E148+BTO!E148+CORP!E148+'C+S'!E148+INFR!E148+'STR+DEV'!E148</f>
        <v>0</v>
      </c>
      <c r="F148" s="79">
        <f>+Cuncl!F148+MM!F148+BTO!F148+CORP!F148+'C+S'!F148+INFR!F148+'STR+DEV'!F148</f>
        <v>0</v>
      </c>
      <c r="G148" s="79">
        <f>+Cuncl!G148+MM!G148+BTO!G148+CORP!G148+'C+S'!G148+INFR!G148+'STR+DEV'!G148</f>
        <v>0</v>
      </c>
      <c r="H148" s="198">
        <f>+Cuncl!H148+MM!H148+BTO!H148+CORP!H148+'C+S'!H148+INFR!H148+'STR+DEV'!H148</f>
        <v>0</v>
      </c>
      <c r="I148" s="79">
        <f>+Cuncl!I148+MM!I148+BTO!I148+CORP!I148+'C+S'!I148+INFR!I148+'STR+DEV'!I148</f>
        <v>0</v>
      </c>
      <c r="J148" s="198">
        <f>+Cuncl!J148+MM!J148+BTO!J148+CORP!J148+'C+S'!J148+INFR!J148+'STR+DEV'!J148</f>
        <v>0</v>
      </c>
      <c r="K148" s="79">
        <f>+Cuncl!K148+MM!K148+BTO!K148+CORP!K148+'C+S'!K148+INFR!K148+'STR+DEV'!K148</f>
        <v>0</v>
      </c>
      <c r="L148" s="206">
        <f>+Cuncl!L148+MM!L148+BTO!L148+CORP!L148+'C+S'!L148+INFR!L148+'STR+DEV'!L148</f>
        <v>0</v>
      </c>
      <c r="M148" s="79">
        <f>+Cuncl!M148+MM!M148+BTO!M148+CORP!M148+'C+S'!M148+INFR!M148+'STR+DEV'!M148</f>
        <v>0</v>
      </c>
      <c r="N148" s="79">
        <f>+Cuncl!O148+MM!O148+BTO!O148+CORP!O148+'C+S'!O148+INFR!O148+'STR+DEV'!O148</f>
        <v>0</v>
      </c>
      <c r="O148" s="79">
        <f>+Cuncl!P148+MM!P148+BTO!P148+CORP!P148+'C+S'!P148+INFR!P148+'STR+DEV'!P148</f>
        <v>0</v>
      </c>
      <c r="P148" s="79">
        <f>+Cuncl!Q148+MM!Q148+BTO!Q148+CORP!Q148+'C+S'!Q148+INFR!Q148+'STR+DEV'!Q148</f>
        <v>0</v>
      </c>
      <c r="Q148" s="79">
        <f>+Cuncl!R148+MM!R148+BTO!R148+CORP!R148+'C+S'!R148+INFR!R148+'STR+DEV'!R148</f>
        <v>0</v>
      </c>
      <c r="R148" s="79">
        <f>+Cuncl!S148+MM!S148+BTO!S148+CORP!S148+'C+S'!S148+INFR!S148+'STR+DEV'!S148</f>
        <v>0</v>
      </c>
      <c r="S148" s="79">
        <f>+Cuncl!T148+MM!T148+BTO!T148+CORP!T148+'C+S'!T148+INFR!T148+'STR+DEV'!T148</f>
        <v>0</v>
      </c>
      <c r="T148" s="79">
        <f>+Cuncl!U148+MM!U148+BTO!U148+CORP!U148+'C+S'!U148+INFR!U148+'STR+DEV'!U148</f>
        <v>0</v>
      </c>
      <c r="U148" s="79">
        <f>+Cuncl!V148+MM!V148+BTO!V148+CORP!V148+'C+S'!V148+INFR!V148+'STR+DEV'!V148</f>
        <v>0</v>
      </c>
      <c r="W148" s="496" t="e">
        <f t="shared" si="8"/>
        <v>#DIV/0!</v>
      </c>
    </row>
    <row r="149" spans="1:23" x14ac:dyDescent="0.25">
      <c r="A149" s="116" t="s">
        <v>102</v>
      </c>
      <c r="B149" s="98">
        <f>+Cuncl!B149+MM!B149+BTO!B149+CORP!B149+'C+S'!B149+INFR!B149+'STR+DEV'!B149</f>
        <v>40000</v>
      </c>
      <c r="C149" s="89">
        <f>+Cuncl!C149+MM!C149+BTO!C149+CORP!C149+'C+S'!C149+INFR!C149+'STR+DEV'!C149</f>
        <v>0</v>
      </c>
      <c r="D149" s="79">
        <f>+Cuncl!D149+MM!D149+BTO!D149+CORP!D149+'C+S'!D149+INFR!D149+'STR+DEV'!D149</f>
        <v>540</v>
      </c>
      <c r="E149" s="79">
        <f>+Cuncl!E149+MM!E149+BTO!E149+CORP!E149+'C+S'!E149+INFR!E149+'STR+DEV'!E149</f>
        <v>40000</v>
      </c>
      <c r="F149" s="79">
        <f>+Cuncl!F149+MM!F149+BTO!F149+CORP!F149+'C+S'!F149+INFR!F149+'STR+DEV'!F149</f>
        <v>0</v>
      </c>
      <c r="G149" s="79">
        <f>+Cuncl!G149+MM!G149+BTO!G149+CORP!G149+'C+S'!G149+INFR!G149+'STR+DEV'!G149</f>
        <v>1660.19</v>
      </c>
      <c r="H149" s="198">
        <f>+Cuncl!H149+MM!H149+BTO!H149+CORP!H149+'C+S'!H149+INFR!H149+'STR+DEV'!H149</f>
        <v>38339.81</v>
      </c>
      <c r="I149" s="79">
        <f>+Cuncl!I149+MM!I149+BTO!I149+CORP!I149+'C+S'!I149+INFR!I149+'STR+DEV'!I149</f>
        <v>0</v>
      </c>
      <c r="J149" s="198">
        <f>+Cuncl!J149+MM!J149+BTO!J149+CORP!J149+'C+S'!J149+INFR!J149+'STR+DEV'!J149</f>
        <v>38339.81</v>
      </c>
      <c r="K149" s="78">
        <f>+Cuncl!K149+MM!K149+BTO!K149+CORP!K149+'C+S'!K149+INFR!K149+'STR+DEV'!K149</f>
        <v>42160</v>
      </c>
      <c r="L149" s="263">
        <f>+Cuncl!L149+MM!L149+BTO!L149+CORP!L149+'C+S'!L149+INFR!L149+'STR+DEV'!L149</f>
        <v>44436.639999999999</v>
      </c>
      <c r="M149" s="79">
        <f>+Cuncl!M149+MM!M149+BTO!M149+CORP!M149+'C+S'!M149+INFR!M149+'STR+DEV'!M149</f>
        <v>40000</v>
      </c>
      <c r="N149" s="79">
        <f>+Cuncl!O149+MM!O149+BTO!O149+CORP!O149+'C+S'!O149+INFR!O149+'STR+DEV'!O149</f>
        <v>41720</v>
      </c>
      <c r="O149" s="79">
        <f>+Cuncl!P149+MM!P149+BTO!P149+CORP!P149+'C+S'!P149+INFR!P149+'STR+DEV'!P149</f>
        <v>0</v>
      </c>
      <c r="P149" s="79">
        <f>+Cuncl!Q149+MM!Q149+BTO!Q149+CORP!Q149+'C+S'!Q149+INFR!Q149+'STR+DEV'!Q149</f>
        <v>-25130</v>
      </c>
      <c r="Q149" s="79">
        <f>+Cuncl!R149+MM!R149+BTO!R149+CORP!R149+'C+S'!R149+INFR!R149+'STR+DEV'!R149</f>
        <v>16590</v>
      </c>
      <c r="R149" s="79">
        <f>+Cuncl!S149+MM!S149+BTO!S149+CORP!S149+'C+S'!S149+INFR!S149+'STR+DEV'!S149</f>
        <v>0</v>
      </c>
      <c r="S149" s="79">
        <f>+Cuncl!T149+MM!T149+BTO!T149+CORP!T149+'C+S'!T149+INFR!T149+'STR+DEV'!T149</f>
        <v>41720</v>
      </c>
      <c r="T149" s="79">
        <f>+Cuncl!U149+MM!U149+BTO!U149+CORP!U149+'C+S'!U149+INFR!U149+'STR+DEV'!U149</f>
        <v>44181.479999999996</v>
      </c>
      <c r="U149" s="79">
        <f>+Cuncl!V149+MM!V149+BTO!V149+CORP!V149+'C+S'!V149+INFR!V149+'STR+DEV'!V149</f>
        <v>46699.824359999991</v>
      </c>
      <c r="W149" s="496">
        <f t="shared" si="8"/>
        <v>0.6023489932885906</v>
      </c>
    </row>
    <row r="150" spans="1:23" x14ac:dyDescent="0.25">
      <c r="A150" s="56" t="s">
        <v>103</v>
      </c>
      <c r="B150" s="98">
        <f>+Cuncl!B150+MM!B150+BTO!B150+CORP!B150+'C+S'!B150+INFR!B150+'STR+DEV'!B150</f>
        <v>300000</v>
      </c>
      <c r="C150" s="89">
        <f>+Cuncl!C150+MM!C150+BTO!C150+CORP!C150+'C+S'!C150+INFR!C150+'STR+DEV'!C150</f>
        <v>0</v>
      </c>
      <c r="D150" s="79">
        <f>+Cuncl!D150+MM!D150+BTO!D150+CORP!D150+'C+S'!D150+INFR!D150+'STR+DEV'!D150</f>
        <v>170127.47</v>
      </c>
      <c r="E150" s="79">
        <f>+Cuncl!E150+MM!E150+BTO!E150+CORP!E150+'C+S'!E150+INFR!E150+'STR+DEV'!E150</f>
        <v>300000</v>
      </c>
      <c r="F150" s="79">
        <f>+Cuncl!F150+MM!F150+BTO!F150+CORP!F150+'C+S'!F150+INFR!F150+'STR+DEV'!F150</f>
        <v>0</v>
      </c>
      <c r="G150" s="79">
        <f>+Cuncl!G150+MM!G150+BTO!G150+CORP!G150+'C+S'!G150+INFR!G150+'STR+DEV'!G150</f>
        <v>170341.18</v>
      </c>
      <c r="H150" s="198">
        <f>+Cuncl!H150+MM!H150+BTO!H150+CORP!H150+'C+S'!H150+INFR!H150+'STR+DEV'!H150</f>
        <v>129658.82</v>
      </c>
      <c r="I150" s="79">
        <f>+Cuncl!I150+MM!I150+BTO!I150+CORP!I150+'C+S'!I150+INFR!I150+'STR+DEV'!I150</f>
        <v>0</v>
      </c>
      <c r="J150" s="198">
        <f>+Cuncl!J150+MM!J150+BTO!J150+CORP!J150+'C+S'!J150+INFR!J150+'STR+DEV'!J150</f>
        <v>129658.82</v>
      </c>
      <c r="K150" s="79">
        <f>+Cuncl!K150+MM!K150+BTO!K150+CORP!K150+'C+S'!K150+INFR!K150+'STR+DEV'!K150</f>
        <v>315900</v>
      </c>
      <c r="L150" s="206">
        <f>+Cuncl!L150+MM!L150+BTO!L150+CORP!L150+'C+S'!L150+INFR!L150+'STR+DEV'!L150</f>
        <v>331379.09999999998</v>
      </c>
      <c r="M150" s="79">
        <f>+Cuncl!M150+MM!M150+BTO!M150+CORP!M150+'C+S'!M150+INFR!M150+'STR+DEV'!M150</f>
        <v>300000</v>
      </c>
      <c r="N150" s="79">
        <f>+Cuncl!O150+MM!O150+BTO!O150+CORP!O150+'C+S'!O150+INFR!O150+'STR+DEV'!O150</f>
        <v>1800000</v>
      </c>
      <c r="O150" s="79">
        <f>+Cuncl!P150+MM!P150+BTO!P150+CORP!P150+'C+S'!P150+INFR!P150+'STR+DEV'!P150</f>
        <v>-600000</v>
      </c>
      <c r="P150" s="79">
        <f>+Cuncl!Q150+MM!Q150+BTO!Q150+CORP!Q150+'C+S'!Q150+INFR!Q150+'STR+DEV'!Q150</f>
        <v>-292083</v>
      </c>
      <c r="Q150" s="79">
        <f>+Cuncl!R150+MM!R150+BTO!R150+CORP!R150+'C+S'!R150+INFR!R150+'STR+DEV'!R150</f>
        <v>907917</v>
      </c>
      <c r="R150" s="79">
        <f>+Cuncl!S150+MM!S150+BTO!S150+CORP!S150+'C+S'!S150+INFR!S150+'STR+DEV'!S150</f>
        <v>0</v>
      </c>
      <c r="S150" s="79">
        <f>+Cuncl!T150+MM!T150+BTO!T150+CORP!T150+'C+S'!T150+INFR!T150+'STR+DEV'!T150</f>
        <v>1200000</v>
      </c>
      <c r="T150" s="79">
        <f>+Cuncl!U150+MM!U150+BTO!U150+CORP!U150+'C+S'!U150+INFR!U150+'STR+DEV'!U150</f>
        <v>1906200</v>
      </c>
      <c r="U150" s="79">
        <f>+Cuncl!V150+MM!V150+BTO!V150+CORP!V150+'C+S'!V150+INFR!V150+'STR+DEV'!V150</f>
        <v>2014853.4</v>
      </c>
      <c r="W150" s="496">
        <f t="shared" si="8"/>
        <v>0.24340249999999999</v>
      </c>
    </row>
    <row r="151" spans="1:23" hidden="1" x14ac:dyDescent="0.25">
      <c r="A151" s="56"/>
      <c r="B151" s="98">
        <f>+Cuncl!B151+MM!B151+BTO!B151+CORP!B151+'C+S'!B151+INFR!B151+'STR+DEV'!B151</f>
        <v>0</v>
      </c>
      <c r="C151" s="89">
        <f>+Cuncl!C151+MM!C151+BTO!C151+CORP!C151+'C+S'!C151+INFR!C151+'STR+DEV'!C151</f>
        <v>0</v>
      </c>
      <c r="D151" s="79">
        <f>+Cuncl!D151+MM!D151+BTO!D151+CORP!D151+'C+S'!D151+INFR!D151+'STR+DEV'!D151</f>
        <v>0</v>
      </c>
      <c r="E151" s="79">
        <f>+Cuncl!E151+MM!E151+BTO!E151+CORP!E151+'C+S'!E151+INFR!E151+'STR+DEV'!E151</f>
        <v>0</v>
      </c>
      <c r="F151" s="79">
        <f>+Cuncl!F151+MM!F151+BTO!F151+CORP!F151+'C+S'!F151+INFR!F151+'STR+DEV'!F151</f>
        <v>0</v>
      </c>
      <c r="G151" s="79">
        <f>+Cuncl!G151+MM!G151+BTO!G151+CORP!G151+'C+S'!G151+INFR!G151+'STR+DEV'!G151</f>
        <v>0</v>
      </c>
      <c r="H151" s="198">
        <f>+Cuncl!H151+MM!H151+BTO!H151+CORP!H151+'C+S'!H151+INFR!H151+'STR+DEV'!H151</f>
        <v>0</v>
      </c>
      <c r="I151" s="79">
        <f>+Cuncl!I151+MM!I151+BTO!I151+CORP!I151+'C+S'!I151+INFR!I151+'STR+DEV'!I151</f>
        <v>0</v>
      </c>
      <c r="J151" s="198">
        <f>+Cuncl!J151+MM!J151+BTO!J151+CORP!J151+'C+S'!J151+INFR!J151+'STR+DEV'!J151</f>
        <v>0</v>
      </c>
      <c r="K151" s="79">
        <f>+Cuncl!K151+MM!K151+BTO!K151+CORP!K151+'C+S'!K151+INFR!K151+'STR+DEV'!K151</f>
        <v>0</v>
      </c>
      <c r="L151" s="206">
        <f>+Cuncl!L151+MM!L151+BTO!L151+CORP!L151+'C+S'!L151+INFR!L151+'STR+DEV'!L151</f>
        <v>0</v>
      </c>
      <c r="M151" s="79">
        <f>+Cuncl!M151+MM!M151+BTO!M151+CORP!M151+'C+S'!M151+INFR!M151+'STR+DEV'!M151</f>
        <v>0</v>
      </c>
      <c r="N151" s="79">
        <f>+Cuncl!O151+MM!O151+BTO!O151+CORP!O151+'C+S'!O151+INFR!O151+'STR+DEV'!O151</f>
        <v>0</v>
      </c>
      <c r="O151" s="79">
        <f>+Cuncl!P151+MM!P151+BTO!P151+CORP!P151+'C+S'!P151+INFR!P151+'STR+DEV'!P151</f>
        <v>0</v>
      </c>
      <c r="P151" s="79">
        <f>+Cuncl!Q151+MM!Q151+BTO!Q151+CORP!Q151+'C+S'!Q151+INFR!Q151+'STR+DEV'!Q151</f>
        <v>0</v>
      </c>
      <c r="Q151" s="79">
        <f>+Cuncl!R151+MM!R151+BTO!R151+CORP!R151+'C+S'!R151+INFR!R151+'STR+DEV'!R151</f>
        <v>0</v>
      </c>
      <c r="R151" s="79">
        <f>+Cuncl!S151+MM!S151+BTO!S151+CORP!S151+'C+S'!S151+INFR!S151+'STR+DEV'!S151</f>
        <v>0</v>
      </c>
      <c r="S151" s="79">
        <f>+Cuncl!T151+MM!T151+BTO!T151+CORP!T151+'C+S'!T151+INFR!T151+'STR+DEV'!T151</f>
        <v>0</v>
      </c>
      <c r="T151" s="79">
        <f>+Cuncl!U151+MM!U151+BTO!U151+CORP!U151+'C+S'!U151+INFR!U151+'STR+DEV'!U151</f>
        <v>0</v>
      </c>
      <c r="U151" s="79">
        <f>+Cuncl!V151+MM!V151+BTO!V151+CORP!V151+'C+S'!V151+INFR!V151+'STR+DEV'!V151</f>
        <v>0</v>
      </c>
      <c r="W151" s="496" t="e">
        <f t="shared" si="8"/>
        <v>#DIV/0!</v>
      </c>
    </row>
    <row r="152" spans="1:23" ht="15.75" thickBot="1" x14ac:dyDescent="0.3">
      <c r="A152" s="64"/>
      <c r="B152" s="75">
        <f>+Cuncl!B152+MM!B152+BTO!B152+CORP!B152+'C+S'!B152+INFR!B152+'STR+DEV'!B152</f>
        <v>0</v>
      </c>
      <c r="C152" s="92">
        <f>+Cuncl!C152+MM!C152+BTO!C152+CORP!C152+'C+S'!C152+INFR!C152+'STR+DEV'!C152</f>
        <v>0</v>
      </c>
      <c r="D152" s="96">
        <f>+Cuncl!D152+MM!D152+BTO!D152+CORP!D152+'C+S'!D152+INFR!D152+'STR+DEV'!D152</f>
        <v>0</v>
      </c>
      <c r="E152" s="96">
        <f>+Cuncl!E152+MM!E152+BTO!E152+CORP!E152+'C+S'!E152+INFR!E152+'STR+DEV'!E152</f>
        <v>0</v>
      </c>
      <c r="F152" s="96">
        <f>+Cuncl!F152+MM!F152+BTO!F152+CORP!F152+'C+S'!F152+INFR!F152+'STR+DEV'!F152</f>
        <v>0</v>
      </c>
      <c r="G152" s="96">
        <f>+Cuncl!G152+MM!G152+BTO!G152+CORP!G152+'C+S'!G152+INFR!G152+'STR+DEV'!G152</f>
        <v>0</v>
      </c>
      <c r="H152" s="200">
        <f>+Cuncl!H152+MM!H152+BTO!H152+CORP!H152+'C+S'!H152+INFR!H152+'STR+DEV'!H152</f>
        <v>0</v>
      </c>
      <c r="I152" s="96">
        <f>+Cuncl!I152+MM!I152+BTO!I152+CORP!I152+'C+S'!I152+INFR!I152+'STR+DEV'!I152</f>
        <v>0</v>
      </c>
      <c r="J152" s="200">
        <f>+Cuncl!J152+MM!J152+BTO!J152+CORP!J152+'C+S'!J152+INFR!J152+'STR+DEV'!J152</f>
        <v>0</v>
      </c>
      <c r="K152" s="96">
        <f>+Cuncl!K152+MM!K152+BTO!K152+CORP!K152+'C+S'!K152+INFR!K152+'STR+DEV'!K152</f>
        <v>0</v>
      </c>
      <c r="L152" s="91">
        <f>+Cuncl!L152+MM!L152+BTO!L152+CORP!L152+'C+S'!L152+INFR!L152+'STR+DEV'!L152</f>
        <v>0</v>
      </c>
      <c r="M152" s="96">
        <f>+Cuncl!M152+MM!M152+BTO!M152+CORP!M152+'C+S'!M152+INFR!M152+'STR+DEV'!M152</f>
        <v>0</v>
      </c>
      <c r="N152" s="79">
        <f>+Cuncl!O152+MM!O152+BTO!O152+CORP!O152+'C+S'!O152+INFR!O152+'STR+DEV'!O152</f>
        <v>0</v>
      </c>
      <c r="O152" s="79">
        <f>+Cuncl!P152+MM!P152+BTO!P152+CORP!P152+'C+S'!P152+INFR!P152+'STR+DEV'!P152</f>
        <v>0</v>
      </c>
      <c r="P152" s="79">
        <f>+Cuncl!Q152+MM!Q152+BTO!Q152+CORP!Q152+'C+S'!Q152+INFR!Q152+'STR+DEV'!Q152</f>
        <v>0</v>
      </c>
      <c r="Q152" s="79">
        <f>+Cuncl!R152+MM!R152+BTO!R152+CORP!R152+'C+S'!R152+INFR!R152+'STR+DEV'!R152</f>
        <v>0</v>
      </c>
      <c r="R152" s="79">
        <f>+Cuncl!S152+MM!S152+BTO!S152+CORP!S152+'C+S'!S152+INFR!S152+'STR+DEV'!S152</f>
        <v>0</v>
      </c>
      <c r="S152" s="79">
        <f>+Cuncl!T152+MM!T152+BTO!T152+CORP!T152+'C+S'!T152+INFR!T152+'STR+DEV'!T152</f>
        <v>0</v>
      </c>
      <c r="T152" s="79">
        <f>+Cuncl!U152+MM!U152+BTO!U152+CORP!U152+'C+S'!U152+INFR!U152+'STR+DEV'!U152</f>
        <v>0</v>
      </c>
      <c r="U152" s="79">
        <f>+Cuncl!V152+MM!V152+BTO!V152+CORP!V152+'C+S'!V152+INFR!V152+'STR+DEV'!V152</f>
        <v>0</v>
      </c>
      <c r="W152" s="496" t="e">
        <f t="shared" si="8"/>
        <v>#DIV/0!</v>
      </c>
    </row>
    <row r="153" spans="1:23" ht="15.75" thickTop="1" x14ac:dyDescent="0.25">
      <c r="A153" s="59" t="s">
        <v>106</v>
      </c>
      <c r="B153" s="76" t="e">
        <f t="shared" ref="B153:M153" si="9">SUM(B141:B152)</f>
        <v>#VALUE!</v>
      </c>
      <c r="C153" s="76">
        <f t="shared" si="9"/>
        <v>-200000</v>
      </c>
      <c r="D153" s="76">
        <f t="shared" si="9"/>
        <v>9693355.7300000004</v>
      </c>
      <c r="E153" s="76">
        <f t="shared" si="9"/>
        <v>24205950</v>
      </c>
      <c r="F153" s="76">
        <f t="shared" si="9"/>
        <v>-1372791</v>
      </c>
      <c r="G153" s="76">
        <f t="shared" si="9"/>
        <v>9678360.8300000001</v>
      </c>
      <c r="H153" s="188">
        <f t="shared" si="9"/>
        <v>13154798.17</v>
      </c>
      <c r="I153" s="76">
        <f t="shared" si="9"/>
        <v>10141328</v>
      </c>
      <c r="J153" s="188">
        <f t="shared" si="9"/>
        <v>23296126.169999998</v>
      </c>
      <c r="K153" s="76">
        <f t="shared" si="9"/>
        <v>25512471.300000001</v>
      </c>
      <c r="L153" s="76">
        <f t="shared" si="9"/>
        <v>26886985.750200003</v>
      </c>
      <c r="M153" s="188">
        <f t="shared" si="9"/>
        <v>32974487</v>
      </c>
      <c r="N153" s="188">
        <f>SUM(N141:N152)</f>
        <v>25655839.940999996</v>
      </c>
      <c r="O153" s="188">
        <f t="shared" ref="O153:U153" si="10">SUM(O141:O152)</f>
        <v>-600000</v>
      </c>
      <c r="P153" s="188">
        <f t="shared" si="10"/>
        <v>-4812548</v>
      </c>
      <c r="Q153" s="188">
        <f t="shared" si="10"/>
        <v>20243291.940999996</v>
      </c>
      <c r="R153" s="188">
        <f t="shared" si="10"/>
        <v>-198185</v>
      </c>
      <c r="S153" s="188">
        <f t="shared" si="10"/>
        <v>24857654.940999996</v>
      </c>
      <c r="T153" s="188">
        <f t="shared" si="10"/>
        <v>27169534.497518994</v>
      </c>
      <c r="U153" s="188">
        <f t="shared" si="10"/>
        <v>28718197.963877577</v>
      </c>
      <c r="W153" s="496">
        <f t="shared" si="8"/>
        <v>0.1936042644176473</v>
      </c>
    </row>
    <row r="155" spans="1:23" ht="15.75" thickBot="1" x14ac:dyDescent="0.3">
      <c r="A155" s="52" t="s">
        <v>107</v>
      </c>
    </row>
    <row r="156" spans="1:23" ht="15.75" thickTop="1" x14ac:dyDescent="0.25">
      <c r="A156" s="63" t="s">
        <v>108</v>
      </c>
      <c r="B156" s="99"/>
      <c r="C156" s="100"/>
      <c r="D156" s="101"/>
      <c r="E156" s="101"/>
      <c r="F156" s="101"/>
      <c r="G156" s="101"/>
      <c r="H156" s="190"/>
      <c r="I156" s="101"/>
      <c r="J156" s="201"/>
      <c r="K156" s="101"/>
      <c r="L156" s="264"/>
      <c r="M156" s="55"/>
      <c r="N156" s="55"/>
      <c r="O156" s="65"/>
      <c r="P156" s="65"/>
      <c r="Q156" s="66"/>
      <c r="R156" s="66"/>
      <c r="S156" s="66"/>
      <c r="T156" s="66"/>
      <c r="U156" s="66"/>
    </row>
    <row r="157" spans="1:23" ht="15.75" thickBot="1" x14ac:dyDescent="0.3">
      <c r="A157" s="57" t="s">
        <v>109</v>
      </c>
      <c r="B157" s="102"/>
      <c r="C157" s="103"/>
      <c r="D157" s="104"/>
      <c r="E157" s="104"/>
      <c r="F157" s="104"/>
      <c r="G157" s="104"/>
      <c r="H157" s="191"/>
      <c r="I157" s="104"/>
      <c r="J157" s="202"/>
      <c r="K157" s="104"/>
      <c r="L157" s="265"/>
      <c r="M157" s="58"/>
      <c r="N157" s="58"/>
      <c r="O157" s="67"/>
      <c r="P157" s="67"/>
      <c r="Q157" s="68"/>
      <c r="R157" s="68"/>
      <c r="S157" s="68"/>
      <c r="T157" s="68"/>
      <c r="U157" s="68"/>
    </row>
    <row r="158" spans="1:23" ht="15.75" thickTop="1" x14ac:dyDescent="0.25">
      <c r="A158" s="54" t="s">
        <v>110</v>
      </c>
      <c r="B158" s="105">
        <f t="shared" ref="B158:L158" si="11">SUM(B156:B157)</f>
        <v>0</v>
      </c>
      <c r="C158" s="105">
        <f t="shared" si="11"/>
        <v>0</v>
      </c>
      <c r="D158" s="105">
        <f t="shared" si="11"/>
        <v>0</v>
      </c>
      <c r="E158" s="105">
        <f t="shared" si="11"/>
        <v>0</v>
      </c>
      <c r="F158" s="105">
        <f t="shared" si="11"/>
        <v>0</v>
      </c>
      <c r="G158" s="105">
        <f t="shared" si="11"/>
        <v>0</v>
      </c>
      <c r="H158" s="192">
        <f t="shared" si="11"/>
        <v>0</v>
      </c>
      <c r="I158" s="105">
        <f t="shared" si="11"/>
        <v>0</v>
      </c>
      <c r="J158" s="192">
        <f t="shared" si="11"/>
        <v>0</v>
      </c>
      <c r="K158" s="105">
        <f t="shared" si="11"/>
        <v>0</v>
      </c>
      <c r="L158" s="105">
        <f t="shared" si="11"/>
        <v>0</v>
      </c>
    </row>
    <row r="160" spans="1:23" ht="15.75" thickBot="1" x14ac:dyDescent="0.3">
      <c r="A160" s="52" t="s">
        <v>111</v>
      </c>
    </row>
    <row r="161" spans="1:23" s="77" customFormat="1" ht="15.75" thickTop="1" x14ac:dyDescent="0.25">
      <c r="A161" s="114" t="s">
        <v>919</v>
      </c>
      <c r="B161" s="87">
        <f>+Cuncl!B161+MM!B161+BTO!B161+CORP!B161+'C+S'!B161+INFR!B161+'STR+DEV'!B161</f>
        <v>7000000</v>
      </c>
      <c r="C161" s="97">
        <f>+Cuncl!C161+MM!C161+BTO!C161+CORP!C161+'C+S'!C161+INFR!C161+'STR+DEV'!C161</f>
        <v>-15000000</v>
      </c>
      <c r="D161" s="84">
        <f>+Cuncl!D161+MM!D161+BTO!D161+CORP!D161+'C+S'!D161+INFR!D161+'STR+DEV'!D161</f>
        <v>703364</v>
      </c>
      <c r="E161" s="84">
        <f>+Cuncl!E161+MM!E161+BTO!E161+CORP!E161+'C+S'!E161+INFR!E161+'STR+DEV'!E161</f>
        <v>30000000</v>
      </c>
      <c r="F161" s="84">
        <f>+Cuncl!F161+MM!F161+BTO!F161+CORP!F161+'C+S'!F161+INFR!F161+'STR+DEV'!F161</f>
        <v>0</v>
      </c>
      <c r="G161" s="84">
        <f>+Cuncl!G161+MM!G161+BTO!G161+CORP!G161+'C+S'!G161+INFR!G161+'STR+DEV'!G161</f>
        <v>685837.67</v>
      </c>
      <c r="H161" s="199">
        <f>+Cuncl!H161+MM!H161+BTO!H161+CORP!H161+'C+S'!H161+INFR!H161+'STR+DEV'!H161</f>
        <v>29314162.329999998</v>
      </c>
      <c r="I161" s="84">
        <f>+Cuncl!I161+MM!I161+BTO!I161+CORP!I161+'C+S'!I161+INFR!I161+'STR+DEV'!I161</f>
        <v>-14579418</v>
      </c>
      <c r="J161" s="199">
        <f>+Cuncl!J161+MM!J161+BTO!J161+CORP!J161+'C+S'!J161+INFR!J161+'STR+DEV'!J161</f>
        <v>14734744.329999998</v>
      </c>
      <c r="K161" s="84">
        <f>+Cuncl!K161+MM!K161+BTO!K161+CORP!K161+'C+S'!K161+INFR!K161+'STR+DEV'!K161</f>
        <v>30000000</v>
      </c>
      <c r="L161" s="262">
        <f>+Cuncl!L161+MM!L161+BTO!L161+CORP!L161+'C+S'!L161+INFR!L161+'STR+DEV'!L161</f>
        <v>30000000</v>
      </c>
      <c r="M161" s="74">
        <f>+Cuncl!M161+MM!M161+BTO!M161+CORP!M161+'C+S'!M161+INFR!M161+'STR+DEV'!M161</f>
        <v>15420581.999999998</v>
      </c>
      <c r="N161" s="493">
        <f>+Cuncl!O161+MM!O161+BTO!O161+CORP!O161+'C+S'!O161+INFR!O161+'STR+DEV'!O161</f>
        <v>30000000</v>
      </c>
      <c r="O161" s="493">
        <f>+Cuncl!P161+MM!P161+BTO!P161+CORP!P161+'C+S'!P161+INFR!P161+'STR+DEV'!P161</f>
        <v>0</v>
      </c>
      <c r="P161" s="493">
        <f>+Cuncl!Q161+MM!Q161+BTO!Q161+CORP!Q161+'C+S'!Q161+INFR!Q161+'STR+DEV'!Q161</f>
        <v>-6995151</v>
      </c>
      <c r="Q161" s="493">
        <f>+Cuncl!R161+MM!R161+BTO!R161+CORP!R161+'C+S'!R161+INFR!R161+'STR+DEV'!R161</f>
        <v>23004849</v>
      </c>
      <c r="R161" s="493">
        <f>+Cuncl!S161+MM!S161+BTO!S161+CORP!S161+'C+S'!S161+INFR!S161+'STR+DEV'!S161</f>
        <v>-3000000</v>
      </c>
      <c r="S161" s="493">
        <f>+Cuncl!T161+MM!T161+BTO!T161+CORP!T161+'C+S'!T161+INFR!T161+'STR+DEV'!T161</f>
        <v>27000000</v>
      </c>
      <c r="T161" s="493">
        <f>+Cuncl!U161+MM!U161+BTO!U161+CORP!U161+'C+S'!U161+INFR!U161+'STR+DEV'!U161</f>
        <v>31770000</v>
      </c>
      <c r="U161" s="493">
        <f>+Cuncl!V161+MM!V161+BTO!V161+CORP!V161+'C+S'!V161+INFR!V161+'STR+DEV'!V161</f>
        <v>15795601.585101366</v>
      </c>
      <c r="W161" s="496">
        <f t="shared" ref="W161:W210" si="12">-P161/S161</f>
        <v>0.25907966666666665</v>
      </c>
    </row>
    <row r="162" spans="1:23" s="77" customFormat="1" x14ac:dyDescent="0.25">
      <c r="A162" s="80" t="s">
        <v>924</v>
      </c>
      <c r="B162" s="106" t="e">
        <f>+Cuncl!B162+MM!B162+BTO!B162+CORP!B162+'C+S'!B162+INFR!B162+'STR+DEV'!B162</f>
        <v>#VALUE!</v>
      </c>
      <c r="C162" s="89">
        <f>+Cuncl!C162+MM!C162+BTO!C162+CORP!C162+'C+S'!C162+INFR!C162+'STR+DEV'!C162</f>
        <v>0</v>
      </c>
      <c r="D162" s="206">
        <f>+Cuncl!D162+MM!D162+BTO!D162+CORP!D162+'C+S'!D162+INFR!D162+'STR+DEV'!D162</f>
        <v>0</v>
      </c>
      <c r="E162" s="98">
        <f>+Cuncl!E162+MM!E162+BTO!E162+CORP!E162+'C+S'!E162+INFR!E162+'STR+DEV'!E162</f>
        <v>0</v>
      </c>
      <c r="F162" s="79">
        <f>+Cuncl!F162+MM!F162+BTO!F162+CORP!F162+'C+S'!F162+INFR!F162+'STR+DEV'!F162</f>
        <v>0</v>
      </c>
      <c r="G162" s="79">
        <f>+Cuncl!G162+MM!G162+BTO!G162+CORP!G162+'C+S'!G162+INFR!G162+'STR+DEV'!G162</f>
        <v>0</v>
      </c>
      <c r="H162" s="198">
        <f>+Cuncl!H162+MM!H162+BTO!H162+CORP!H162+'C+S'!H162+INFR!H162+'STR+DEV'!H162</f>
        <v>0</v>
      </c>
      <c r="I162" s="79">
        <f>+Cuncl!I162+MM!I162+BTO!I162+CORP!I162+'C+S'!I162+INFR!I162+'STR+DEV'!I162</f>
        <v>0</v>
      </c>
      <c r="J162" s="212">
        <f>+Cuncl!J162+MM!J162+BTO!J162+CORP!J162+'C+S'!J162+INFR!J162+'STR+DEV'!J162</f>
        <v>0</v>
      </c>
      <c r="K162" s="207">
        <f>+Cuncl!K162+MM!K162+BTO!K162+CORP!K162+'C+S'!K162+INFR!K162+'STR+DEV'!K162</f>
        <v>0</v>
      </c>
      <c r="L162" s="206">
        <f>+Cuncl!L162+MM!L162+BTO!L162+CORP!L162+'C+S'!L162+INFR!L162+'STR+DEV'!L162</f>
        <v>0</v>
      </c>
      <c r="M162" s="73">
        <f>+Cuncl!M162+MM!M162+BTO!M162+CORP!M162+'C+S'!M162+INFR!M162+'STR+DEV'!M162</f>
        <v>0</v>
      </c>
      <c r="N162" s="79">
        <f>+Cuncl!O162+MM!O162+BTO!O162+CORP!O162+'C+S'!O162+INFR!O162+'STR+DEV'!O162</f>
        <v>120000</v>
      </c>
      <c r="O162" s="79">
        <f>+Cuncl!P162+MM!P162+BTO!P162+CORP!P162+'C+S'!P162+INFR!P162+'STR+DEV'!P162</f>
        <v>0</v>
      </c>
      <c r="P162" s="79">
        <f>+Cuncl!Q162+MM!Q162+BTO!Q162+CORP!Q162+'C+S'!Q162+INFR!Q162+'STR+DEV'!Q162</f>
        <v>0</v>
      </c>
      <c r="Q162" s="79">
        <f>+Cuncl!R162+MM!R162+BTO!R162+CORP!R162+'C+S'!R162+INFR!R162+'STR+DEV'!R162</f>
        <v>120000</v>
      </c>
      <c r="R162" s="79">
        <f>+Cuncl!S162+MM!S162+BTO!S162+CORP!S162+'C+S'!S162+INFR!S162+'STR+DEV'!S162</f>
        <v>0</v>
      </c>
      <c r="S162" s="79">
        <f>+Cuncl!T162+MM!T162+BTO!T162+CORP!T162+'C+S'!T162+INFR!T162+'STR+DEV'!T162</f>
        <v>120000</v>
      </c>
      <c r="T162" s="79">
        <f>+Cuncl!U162+MM!U162+BTO!U162+CORP!U162+'C+S'!U162+INFR!U162+'STR+DEV'!U162</f>
        <v>0</v>
      </c>
      <c r="U162" s="79">
        <f>+Cuncl!V162+MM!V162+BTO!V162+CORP!V162+'C+S'!V162+INFR!V162+'STR+DEV'!V162</f>
        <v>0</v>
      </c>
      <c r="W162" s="496">
        <f t="shared" si="12"/>
        <v>0</v>
      </c>
    </row>
    <row r="163" spans="1:23" s="77" customFormat="1" x14ac:dyDescent="0.25">
      <c r="A163" s="80" t="s">
        <v>139</v>
      </c>
      <c r="B163" s="98">
        <f>+Cuncl!B163+MM!B163+BTO!B163+CORP!B163+'C+S'!B163+INFR!B163+'STR+DEV'!B163</f>
        <v>11487649.67</v>
      </c>
      <c r="C163" s="89">
        <f>+Cuncl!C163+MM!C163+BTO!C163+CORP!C163+'C+S'!C163+INFR!C163+'STR+DEV'!C163</f>
        <v>4000000</v>
      </c>
      <c r="D163" s="206">
        <f>+Cuncl!D163+MM!D163+BTO!D163+CORP!D163+'C+S'!D163+INFR!D163+'STR+DEV'!D163</f>
        <v>6032652.9199999999</v>
      </c>
      <c r="E163" s="73">
        <f>+Cuncl!E163+MM!E163+BTO!E163+CORP!E163+'C+S'!E163+INFR!E163+'STR+DEV'!E163</f>
        <v>10000000</v>
      </c>
      <c r="F163" s="79">
        <f>+Cuncl!F163+MM!F163+BTO!F163+CORP!F163+'C+S'!F163+INFR!F163+'STR+DEV'!F163</f>
        <v>0</v>
      </c>
      <c r="G163" s="79">
        <f>+Cuncl!G163+MM!G163+BTO!G163+CORP!G163+'C+S'!G163+INFR!G163+'STR+DEV'!G163</f>
        <v>3157929.68</v>
      </c>
      <c r="H163" s="198">
        <f>+Cuncl!H163+MM!H163+BTO!H163+CORP!H163+'C+S'!H163+INFR!H163+'STR+DEV'!H163</f>
        <v>6842070.3200000003</v>
      </c>
      <c r="I163" s="79">
        <f>+Cuncl!I163+MM!I163+BTO!I163+CORP!I163+'C+S'!I163+INFR!I163+'STR+DEV'!I163</f>
        <v>-5842070</v>
      </c>
      <c r="J163" s="212">
        <f>+Cuncl!J163+MM!J163+BTO!J163+CORP!J163+'C+S'!J163+INFR!J163+'STR+DEV'!J163</f>
        <v>1000000.3200000003</v>
      </c>
      <c r="K163" s="79">
        <f>+Cuncl!K163+MM!K163+BTO!K163+CORP!K163+'C+S'!K163+INFR!K163+'STR+DEV'!K163</f>
        <v>4278015.84</v>
      </c>
      <c r="L163" s="206">
        <f>+Cuncl!L163+MM!L163+BTO!L163+CORP!L163+'C+S'!L163+INFR!L163+'STR+DEV'!L163</f>
        <v>3350238.3353599999</v>
      </c>
      <c r="M163" s="73">
        <f>+Cuncl!M163+MM!M163+BTO!M163+CORP!M163+'C+S'!M163+INFR!M163+'STR+DEV'!M163</f>
        <v>4157930.0000000005</v>
      </c>
      <c r="N163" s="79">
        <f>+Cuncl!O163+MM!O163+BTO!O163+CORP!O163+'C+S'!O163+INFR!O163+'STR+DEV'!O163</f>
        <v>0</v>
      </c>
      <c r="O163" s="79">
        <f>+Cuncl!P163+MM!P163+BTO!P163+CORP!P163+'C+S'!P163+INFR!P163+'STR+DEV'!P163</f>
        <v>0</v>
      </c>
      <c r="P163" s="79">
        <f>+Cuncl!Q163+MM!Q163+BTO!Q163+CORP!Q163+'C+S'!Q163+INFR!Q163+'STR+DEV'!Q163</f>
        <v>0</v>
      </c>
      <c r="Q163" s="79">
        <f>+Cuncl!R163+MM!R163+BTO!R163+CORP!R163+'C+S'!R163+INFR!R163+'STR+DEV'!R163</f>
        <v>0</v>
      </c>
      <c r="R163" s="79">
        <f>+Cuncl!S163+MM!S163+BTO!S163+CORP!S163+'C+S'!S163+INFR!S163+'STR+DEV'!S163</f>
        <v>600000</v>
      </c>
      <c r="S163" s="79">
        <f>+Cuncl!T163+MM!T163+BTO!T163+CORP!T163+'C+S'!T163+INFR!T163+'STR+DEV'!T163</f>
        <v>600000</v>
      </c>
      <c r="T163" s="79">
        <f>+Cuncl!U163+MM!U163+BTO!U163+CORP!U163+'C+S'!U163+INFR!U163+'STR+DEV'!U163</f>
        <v>0</v>
      </c>
      <c r="U163" s="79">
        <f>+Cuncl!V163+MM!V163+BTO!V163+CORP!V163+'C+S'!V163+INFR!V163+'STR+DEV'!V163</f>
        <v>0</v>
      </c>
      <c r="W163" s="496">
        <f t="shared" si="12"/>
        <v>0</v>
      </c>
    </row>
    <row r="164" spans="1:23" s="77" customFormat="1" x14ac:dyDescent="0.25">
      <c r="A164" s="80" t="s">
        <v>115</v>
      </c>
      <c r="B164" s="98">
        <f>+Cuncl!B164+MM!B164+BTO!B164+CORP!B164+'C+S'!B164+INFR!B164+'STR+DEV'!B164</f>
        <v>2000000</v>
      </c>
      <c r="C164" s="89">
        <f>+Cuncl!C164+MM!C164+BTO!C164+CORP!C164+'C+S'!C164+INFR!C164+'STR+DEV'!C164</f>
        <v>0</v>
      </c>
      <c r="D164" s="206">
        <f>+Cuncl!D164+MM!D164+BTO!D164+CORP!D164+'C+S'!D164+INFR!D164+'STR+DEV'!D164</f>
        <v>825153.62</v>
      </c>
      <c r="E164" s="73">
        <f>+Cuncl!E164+MM!E164+BTO!E164+CORP!E164+'C+S'!E164+INFR!E164+'STR+DEV'!E164</f>
        <v>500000</v>
      </c>
      <c r="F164" s="79">
        <f>+Cuncl!F164+MM!F164+BTO!F164+CORP!F164+'C+S'!F164+INFR!F164+'STR+DEV'!F164</f>
        <v>0</v>
      </c>
      <c r="G164" s="79">
        <f>+Cuncl!G164+MM!G164+BTO!G164+CORP!G164+'C+S'!G164+INFR!G164+'STR+DEV'!G164</f>
        <v>336733.6</v>
      </c>
      <c r="H164" s="198">
        <f>+Cuncl!H164+MM!H164+BTO!H164+CORP!H164+'C+S'!H164+INFR!H164+'STR+DEV'!H164</f>
        <v>163266.40000000002</v>
      </c>
      <c r="I164" s="79">
        <f>+Cuncl!I164+MM!I164+BTO!I164+CORP!I164+'C+S'!I164+INFR!I164+'STR+DEV'!I164</f>
        <v>500000</v>
      </c>
      <c r="J164" s="212">
        <f>+Cuncl!J164+MM!J164+BTO!J164+CORP!J164+'C+S'!J164+INFR!J164+'STR+DEV'!J164</f>
        <v>663266.4</v>
      </c>
      <c r="K164" s="79">
        <f>+Cuncl!K164+MM!K164+BTO!K164+CORP!K164+'C+S'!K164+INFR!K164+'STR+DEV'!K164</f>
        <v>527000</v>
      </c>
      <c r="L164" s="206">
        <f>+Cuncl!L164+MM!L164+BTO!L164+CORP!L164+'C+S'!L164+INFR!L164+'STR+DEV'!L164</f>
        <v>555458</v>
      </c>
      <c r="M164" s="73">
        <f>+Cuncl!M164+MM!M164+BTO!M164+CORP!M164+'C+S'!M164+INFR!M164+'STR+DEV'!M164</f>
        <v>1000000</v>
      </c>
      <c r="N164" s="79">
        <f>+Cuncl!O164+MM!O164+BTO!O164+CORP!O164+'C+S'!O164+INFR!O164+'STR+DEV'!O164</f>
        <v>500000</v>
      </c>
      <c r="O164" s="79">
        <f>+Cuncl!P164+MM!P164+BTO!P164+CORP!P164+'C+S'!P164+INFR!P164+'STR+DEV'!P164</f>
        <v>0</v>
      </c>
      <c r="P164" s="79">
        <f>+Cuncl!Q164+MM!Q164+BTO!Q164+CORP!Q164+'C+S'!Q164+INFR!Q164+'STR+DEV'!Q164</f>
        <v>-261046</v>
      </c>
      <c r="Q164" s="79">
        <f>+Cuncl!R164+MM!R164+BTO!R164+CORP!R164+'C+S'!R164+INFR!R164+'STR+DEV'!R164</f>
        <v>238954</v>
      </c>
      <c r="R164" s="79">
        <f>+Cuncl!S164+MM!S164+BTO!S164+CORP!S164+'C+S'!S164+INFR!S164+'STR+DEV'!S164</f>
        <v>0</v>
      </c>
      <c r="S164" s="79">
        <f>+Cuncl!T164+MM!T164+BTO!T164+CORP!T164+'C+S'!T164+INFR!T164+'STR+DEV'!T164</f>
        <v>500000</v>
      </c>
      <c r="T164" s="79">
        <f>+Cuncl!U164+MM!U164+BTO!U164+CORP!U164+'C+S'!U164+INFR!U164+'STR+DEV'!U164</f>
        <v>529500</v>
      </c>
      <c r="U164" s="79">
        <f>+Cuncl!V164+MM!V164+BTO!V164+CORP!V164+'C+S'!V164+INFR!V164+'STR+DEV'!V164</f>
        <v>559681.5</v>
      </c>
      <c r="W164" s="496">
        <f t="shared" si="12"/>
        <v>0.522092</v>
      </c>
    </row>
    <row r="165" spans="1:23" s="77" customFormat="1" x14ac:dyDescent="0.25">
      <c r="A165" s="80" t="s">
        <v>721</v>
      </c>
      <c r="B165" s="98">
        <f>+Cuncl!B165+MM!B165+BTO!B165+CORP!B165+'C+S'!B165+INFR!B165+'STR+DEV'!B165</f>
        <v>0</v>
      </c>
      <c r="C165" s="89">
        <f>+Cuncl!C165+MM!C165+BTO!C165+CORP!C165+'C+S'!C165+INFR!C165+'STR+DEV'!C165</f>
        <v>0</v>
      </c>
      <c r="D165" s="206">
        <f>+Cuncl!D165+MM!D165+BTO!D165+CORP!D165+'C+S'!D165+INFR!D165+'STR+DEV'!D165</f>
        <v>0</v>
      </c>
      <c r="E165" s="73">
        <f>+Cuncl!E165+MM!E165+BTO!E165+CORP!E165+'C+S'!E165+INFR!E165+'STR+DEV'!E165</f>
        <v>500000</v>
      </c>
      <c r="F165" s="79">
        <f>+Cuncl!F165+MM!F165+BTO!F165+CORP!F165+'C+S'!F165+INFR!F165+'STR+DEV'!F165</f>
        <v>0</v>
      </c>
      <c r="G165" s="79">
        <f>+Cuncl!G165+MM!G165+BTO!G165+CORP!G165+'C+S'!G165+INFR!G165+'STR+DEV'!G165</f>
        <v>0</v>
      </c>
      <c r="H165" s="198">
        <f>+Cuncl!H165+MM!H165+BTO!H165+CORP!H165+'C+S'!H165+INFR!H165+'STR+DEV'!H165</f>
        <v>500000</v>
      </c>
      <c r="I165" s="79">
        <f>+Cuncl!I165+MM!I165+BTO!I165+CORP!I165+'C+S'!I165+INFR!I165+'STR+DEV'!I165</f>
        <v>0</v>
      </c>
      <c r="J165" s="212">
        <f>+Cuncl!J165+MM!J165+BTO!J165+CORP!J165+'C+S'!J165+INFR!J165+'STR+DEV'!J165</f>
        <v>500000</v>
      </c>
      <c r="K165" s="79">
        <f>+Cuncl!K165+MM!K165+BTO!K165+CORP!K165+'C+S'!K165+INFR!K165+'STR+DEV'!K165</f>
        <v>0</v>
      </c>
      <c r="L165" s="206">
        <f>+Cuncl!L165+MM!L165+BTO!L165+CORP!L165+'C+S'!L165+INFR!L165+'STR+DEV'!L165</f>
        <v>0</v>
      </c>
      <c r="M165" s="73">
        <f>+Cuncl!M165+MM!M165+BTO!M165+CORP!M165+'C+S'!M165+INFR!M165+'STR+DEV'!M165</f>
        <v>500000</v>
      </c>
      <c r="N165" s="79">
        <f>+Cuncl!O165+MM!O165+BTO!O165+CORP!O165+'C+S'!O165+INFR!O165+'STR+DEV'!O165</f>
        <v>0</v>
      </c>
      <c r="O165" s="79">
        <f>+Cuncl!P165+MM!P165+BTO!P165+CORP!P165+'C+S'!P165+INFR!P165+'STR+DEV'!P165</f>
        <v>0</v>
      </c>
      <c r="P165" s="79">
        <f>+Cuncl!Q165+MM!Q165+BTO!Q165+CORP!Q165+'C+S'!Q165+INFR!Q165+'STR+DEV'!Q165</f>
        <v>0</v>
      </c>
      <c r="Q165" s="79">
        <f>+Cuncl!R165+MM!R165+BTO!R165+CORP!R165+'C+S'!R165+INFR!R165+'STR+DEV'!R165</f>
        <v>0</v>
      </c>
      <c r="R165" s="79">
        <f>+Cuncl!S165+MM!S165+BTO!S165+CORP!S165+'C+S'!S165+INFR!S165+'STR+DEV'!S165</f>
        <v>700000</v>
      </c>
      <c r="S165" s="79">
        <f>+Cuncl!T165+MM!T165+BTO!T165+CORP!T165+'C+S'!T165+INFR!T165+'STR+DEV'!T165</f>
        <v>700000</v>
      </c>
      <c r="T165" s="79">
        <f>+Cuncl!U165+MM!U165+BTO!U165+CORP!U165+'C+S'!U165+INFR!U165+'STR+DEV'!U165</f>
        <v>0</v>
      </c>
      <c r="U165" s="79">
        <f>+Cuncl!V165+MM!V165+BTO!V165+CORP!V165+'C+S'!V165+INFR!V165+'STR+DEV'!V165</f>
        <v>0</v>
      </c>
      <c r="W165" s="496">
        <f t="shared" si="12"/>
        <v>0</v>
      </c>
    </row>
    <row r="166" spans="1:23" s="77" customFormat="1" x14ac:dyDescent="0.25">
      <c r="A166" s="80" t="s">
        <v>925</v>
      </c>
      <c r="B166" s="98" t="e">
        <f>+Cuncl!B166+MM!B166+BTO!B166+CORP!B166+'C+S'!B166+INFR!B166+'STR+DEV'!B166</f>
        <v>#VALUE!</v>
      </c>
      <c r="C166" s="89">
        <f>+Cuncl!C166+MM!C166+BTO!C166+CORP!C166+'C+S'!C166+INFR!C166+'STR+DEV'!C166</f>
        <v>-3000000</v>
      </c>
      <c r="D166" s="206">
        <f>+Cuncl!D166+MM!D166+BTO!D166+CORP!D166+'C+S'!D166+INFR!D166+'STR+DEV'!D166</f>
        <v>0</v>
      </c>
      <c r="E166" s="73">
        <f>+Cuncl!E166+MM!E166+BTO!E166+CORP!E166+'C+S'!E166+INFR!E166+'STR+DEV'!E166</f>
        <v>0</v>
      </c>
      <c r="F166" s="79">
        <f>+Cuncl!F166+MM!F166+BTO!F166+CORP!F166+'C+S'!F166+INFR!F166+'STR+DEV'!F166</f>
        <v>0</v>
      </c>
      <c r="G166" s="79">
        <f>+Cuncl!G166+MM!G166+BTO!G166+CORP!G166+'C+S'!G166+INFR!G166+'STR+DEV'!G166</f>
        <v>0</v>
      </c>
      <c r="H166" s="198">
        <f>+Cuncl!H166+MM!H166+BTO!H166+CORP!H166+'C+S'!H166+INFR!H166+'STR+DEV'!H166</f>
        <v>0</v>
      </c>
      <c r="I166" s="79">
        <f>+Cuncl!I166+MM!I166+BTO!I166+CORP!I166+'C+S'!I166+INFR!I166+'STR+DEV'!I166</f>
        <v>0</v>
      </c>
      <c r="J166" s="212">
        <f>+Cuncl!J166+MM!J166+BTO!J166+CORP!J166+'C+S'!J166+INFR!J166+'STR+DEV'!J166</f>
        <v>0</v>
      </c>
      <c r="K166" s="79">
        <f>+Cuncl!K166+MM!K166+BTO!K166+CORP!K166+'C+S'!K166+INFR!K166+'STR+DEV'!K166</f>
        <v>0</v>
      </c>
      <c r="L166" s="206">
        <f>+Cuncl!L166+MM!L166+BTO!L166+CORP!L166+'C+S'!L166+INFR!L166+'STR+DEV'!L166</f>
        <v>0</v>
      </c>
      <c r="M166" s="73">
        <f>+Cuncl!M166+MM!M166+BTO!M166+CORP!M166+'C+S'!M166+INFR!M166+'STR+DEV'!M166</f>
        <v>0</v>
      </c>
      <c r="N166" s="79">
        <f>+Cuncl!O166+MM!O166+BTO!O166+CORP!O166+'C+S'!O166+INFR!O166+'STR+DEV'!O166</f>
        <v>360000</v>
      </c>
      <c r="O166" s="79">
        <f>+Cuncl!P166+MM!P166+BTO!P166+CORP!P166+'C+S'!P166+INFR!P166+'STR+DEV'!P166</f>
        <v>0</v>
      </c>
      <c r="P166" s="79">
        <f>+Cuncl!Q166+MM!Q166+BTO!Q166+CORP!Q166+'C+S'!Q166+INFR!Q166+'STR+DEV'!Q166</f>
        <v>0</v>
      </c>
      <c r="Q166" s="79">
        <f>+Cuncl!R166+MM!R166+BTO!R166+CORP!R166+'C+S'!R166+INFR!R166+'STR+DEV'!R166</f>
        <v>360000</v>
      </c>
      <c r="R166" s="79">
        <f>+Cuncl!S166+MM!S166+BTO!S166+CORP!S166+'C+S'!S166+INFR!S166+'STR+DEV'!S166</f>
        <v>0</v>
      </c>
      <c r="S166" s="79">
        <f>+Cuncl!T166+MM!T166+BTO!T166+CORP!T166+'C+S'!T166+INFR!T166+'STR+DEV'!T166</f>
        <v>360000</v>
      </c>
      <c r="T166" s="79">
        <f>+Cuncl!U166+MM!U166+BTO!U166+CORP!U166+'C+S'!U166+INFR!U166+'STR+DEV'!U166</f>
        <v>0</v>
      </c>
      <c r="U166" s="79">
        <f>+Cuncl!V166+MM!V166+BTO!V166+CORP!V166+'C+S'!V166+INFR!V166+'STR+DEV'!V166</f>
        <v>0</v>
      </c>
      <c r="W166" s="496">
        <f t="shared" si="12"/>
        <v>0</v>
      </c>
    </row>
    <row r="167" spans="1:23" s="77" customFormat="1" x14ac:dyDescent="0.25">
      <c r="A167" s="80" t="s">
        <v>138</v>
      </c>
      <c r="B167" s="98">
        <f>+Cuncl!B167+MM!B167+BTO!B167+CORP!B167+'C+S'!B167+INFR!B167+'STR+DEV'!B167</f>
        <v>20000000</v>
      </c>
      <c r="C167" s="89">
        <f>+Cuncl!C167+MM!C167+BTO!C167+CORP!C167+'C+S'!C167+INFR!C167+'STR+DEV'!C167</f>
        <v>-4482000</v>
      </c>
      <c r="D167" s="206">
        <f>+Cuncl!D167+MM!D167+BTO!D167+CORP!D167+'C+S'!D167+INFR!D167+'STR+DEV'!D167</f>
        <v>2698119.16</v>
      </c>
      <c r="E167" s="73">
        <f>+Cuncl!E167+MM!E167+BTO!E167+CORP!E167+'C+S'!E167+INFR!E167+'STR+DEV'!E167</f>
        <v>5000000</v>
      </c>
      <c r="F167" s="79">
        <f>+Cuncl!F167+MM!F167+BTO!F167+CORP!F167+'C+S'!F167+INFR!F167+'STR+DEV'!F167</f>
        <v>11391946</v>
      </c>
      <c r="G167" s="79">
        <f>+Cuncl!G167+MM!G167+BTO!G167+CORP!G167+'C+S'!G167+INFR!G167+'STR+DEV'!G167</f>
        <v>14157838.77</v>
      </c>
      <c r="H167" s="198">
        <f>+Cuncl!H167+MM!H167+BTO!H167+CORP!H167+'C+S'!H167+INFR!H167+'STR+DEV'!H167</f>
        <v>2234107.2300000004</v>
      </c>
      <c r="I167" s="79">
        <f>+Cuncl!I167+MM!I167+BTO!I167+CORP!I167+'C+S'!I167+INFR!I167+'STR+DEV'!I167</f>
        <v>0</v>
      </c>
      <c r="J167" s="212">
        <f>+Cuncl!J167+MM!J167+BTO!J167+CORP!J167+'C+S'!J167+INFR!J167+'STR+DEV'!J167</f>
        <v>2234107.2300000004</v>
      </c>
      <c r="K167" s="79">
        <f>+Cuncl!K167+MM!K167+BTO!K167+CORP!K167+'C+S'!K167+INFR!K167+'STR+DEV'!K167</f>
        <v>25000000</v>
      </c>
      <c r="L167" s="206">
        <f>+Cuncl!L167+MM!L167+BTO!L167+CORP!L167+'C+S'!L167+INFR!L167+'STR+DEV'!L167</f>
        <v>30000000</v>
      </c>
      <c r="M167" s="73">
        <f>+Cuncl!M167+MM!M167+BTO!M167+CORP!M167+'C+S'!M167+INFR!M167+'STR+DEV'!M167</f>
        <v>16391946</v>
      </c>
      <c r="N167" s="79">
        <f>+Cuncl!O167+MM!O167+BTO!O167+CORP!O167+'C+S'!O167+INFR!O167+'STR+DEV'!O167</f>
        <v>18000000</v>
      </c>
      <c r="O167" s="79">
        <f>+Cuncl!P167+MM!P167+BTO!P167+CORP!P167+'C+S'!P167+INFR!P167+'STR+DEV'!P167</f>
        <v>0</v>
      </c>
      <c r="P167" s="79">
        <f>+Cuncl!Q167+MM!Q167+BTO!Q167+CORP!Q167+'C+S'!Q167+INFR!Q167+'STR+DEV'!Q167</f>
        <v>-1796765</v>
      </c>
      <c r="Q167" s="79">
        <f>+Cuncl!R167+MM!R167+BTO!R167+CORP!R167+'C+S'!R167+INFR!R167+'STR+DEV'!R167</f>
        <v>16203235</v>
      </c>
      <c r="R167" s="79">
        <f>+Cuncl!S167+MM!S167+BTO!S167+CORP!S167+'C+S'!S167+INFR!S167+'STR+DEV'!S167</f>
        <v>0</v>
      </c>
      <c r="S167" s="79">
        <f>+Cuncl!T167+MM!T167+BTO!T167+CORP!T167+'C+S'!T167+INFR!T167+'STR+DEV'!T167</f>
        <v>18000000</v>
      </c>
      <c r="T167" s="79">
        <f>+Cuncl!U167+MM!U167+BTO!U167+CORP!U167+'C+S'!U167+INFR!U167+'STR+DEV'!U167</f>
        <v>19062000</v>
      </c>
      <c r="U167" s="79">
        <f>+Cuncl!V167+MM!V167+BTO!V167+CORP!V167+'C+S'!V167+INFR!V167+'STR+DEV'!V167</f>
        <v>20148534</v>
      </c>
      <c r="W167" s="496">
        <f t="shared" si="12"/>
        <v>9.9820277777777772E-2</v>
      </c>
    </row>
    <row r="168" spans="1:23" s="77" customFormat="1" hidden="1" x14ac:dyDescent="0.25">
      <c r="A168" s="80" t="s">
        <v>926</v>
      </c>
      <c r="B168" s="98" t="e">
        <f>+Cuncl!B168+MM!B168+BTO!B168+CORP!B168+'C+S'!B168+INFR!B168+'STR+DEV'!B168</f>
        <v>#VALUE!</v>
      </c>
      <c r="C168" s="89">
        <f>+Cuncl!C168+MM!C168+BTO!C168+CORP!C168+'C+S'!C168+INFR!C168+'STR+DEV'!C168</f>
        <v>0</v>
      </c>
      <c r="D168" s="206">
        <f>+Cuncl!D168+MM!D168+BTO!D168+CORP!D168+'C+S'!D168+INFR!D168+'STR+DEV'!D168</f>
        <v>0</v>
      </c>
      <c r="E168" s="73">
        <f>+Cuncl!E168+MM!E168+BTO!E168+CORP!E168+'C+S'!E168+INFR!E168+'STR+DEV'!E168</f>
        <v>0</v>
      </c>
      <c r="F168" s="79">
        <f>+Cuncl!F168+MM!F168+BTO!F168+CORP!F168+'C+S'!F168+INFR!F168+'STR+DEV'!F168</f>
        <v>0</v>
      </c>
      <c r="G168" s="79">
        <f>+Cuncl!G168+MM!G168+BTO!G168+CORP!G168+'C+S'!G168+INFR!G168+'STR+DEV'!G168</f>
        <v>0</v>
      </c>
      <c r="H168" s="198">
        <f>+Cuncl!H168+MM!H168+BTO!H168+CORP!H168+'C+S'!H168+INFR!H168+'STR+DEV'!H168</f>
        <v>0</v>
      </c>
      <c r="I168" s="79">
        <f>+Cuncl!I168+MM!I168+BTO!I168+CORP!I168+'C+S'!I168+INFR!I168+'STR+DEV'!I168</f>
        <v>0</v>
      </c>
      <c r="J168" s="212">
        <f>+Cuncl!J168+MM!J168+BTO!J168+CORP!J168+'C+S'!J168+INFR!J168+'STR+DEV'!J168</f>
        <v>0</v>
      </c>
      <c r="K168" s="79">
        <f>+Cuncl!K168+MM!K168+BTO!K168+CORP!K168+'C+S'!K168+INFR!K168+'STR+DEV'!K168</f>
        <v>0</v>
      </c>
      <c r="L168" s="206">
        <f>+Cuncl!L168+MM!L168+BTO!L168+CORP!L168+'C+S'!L168+INFR!L168+'STR+DEV'!L168</f>
        <v>0</v>
      </c>
      <c r="M168" s="73">
        <f>+Cuncl!M168+MM!M168+BTO!M168+CORP!M168+'C+S'!M168+INFR!M168+'STR+DEV'!M168</f>
        <v>0</v>
      </c>
      <c r="N168" s="79">
        <f>+Cuncl!O168+MM!O168+BTO!O168+CORP!O168+'C+S'!O168+INFR!O168+'STR+DEV'!O168</f>
        <v>0</v>
      </c>
      <c r="O168" s="79">
        <f>+Cuncl!P168+MM!P168+BTO!P168+CORP!P168+'C+S'!P168+INFR!P168+'STR+DEV'!P168</f>
        <v>0</v>
      </c>
      <c r="P168" s="79">
        <f>+Cuncl!Q168+MM!Q168+BTO!Q168+CORP!Q168+'C+S'!Q168+INFR!Q168+'STR+DEV'!Q168</f>
        <v>0</v>
      </c>
      <c r="Q168" s="79">
        <f>+Cuncl!R168+MM!R168+BTO!R168+CORP!R168+'C+S'!R168+INFR!R168+'STR+DEV'!R168</f>
        <v>0</v>
      </c>
      <c r="R168" s="79">
        <f>+Cuncl!S168+MM!S168+BTO!S168+CORP!S168+'C+S'!S168+INFR!S168+'STR+DEV'!S168</f>
        <v>0</v>
      </c>
      <c r="S168" s="79">
        <f>+Cuncl!T168+MM!T168+BTO!T168+CORP!T168+'C+S'!T168+INFR!T168+'STR+DEV'!T168</f>
        <v>0</v>
      </c>
      <c r="T168" s="79">
        <f>+Cuncl!U168+MM!U168+BTO!U168+CORP!U168+'C+S'!U168+INFR!U168+'STR+DEV'!U168</f>
        <v>0</v>
      </c>
      <c r="U168" s="79">
        <f>+Cuncl!V168+MM!V168+BTO!V168+CORP!V168+'C+S'!V168+INFR!V168+'STR+DEV'!V168</f>
        <v>0</v>
      </c>
      <c r="W168" s="496" t="e">
        <f t="shared" si="12"/>
        <v>#DIV/0!</v>
      </c>
    </row>
    <row r="169" spans="1:23" s="77" customFormat="1" x14ac:dyDescent="0.25">
      <c r="A169" s="518" t="s">
        <v>873</v>
      </c>
      <c r="B169" s="519">
        <f>+Cuncl!B169+MM!B169+BTO!B169+CORP!B169+'C+S'!B169+INFR!B169+'STR+DEV'!B169</f>
        <v>0</v>
      </c>
      <c r="C169" s="520">
        <f>+Cuncl!C169+MM!C169+BTO!C169+CORP!C169+'C+S'!C169+INFR!C169+'STR+DEV'!C169</f>
        <v>0</v>
      </c>
      <c r="D169" s="263">
        <f>+Cuncl!D169+MM!D169+BTO!D169+CORP!D169+'C+S'!D169+INFR!D169+'STR+DEV'!D169</f>
        <v>0</v>
      </c>
      <c r="E169" s="521">
        <f>+Cuncl!E169+MM!E169+BTO!E169+CORP!E169+'C+S'!E169+INFR!E169+'STR+DEV'!E169</f>
        <v>0</v>
      </c>
      <c r="F169" s="78">
        <f>+Cuncl!F169+MM!F169+BTO!F169+CORP!F169+'C+S'!F169+INFR!F169+'STR+DEV'!F169</f>
        <v>0</v>
      </c>
      <c r="G169" s="78">
        <f>+Cuncl!G169+MM!G169+BTO!G169+CORP!G169+'C+S'!G169+INFR!G169+'STR+DEV'!G169</f>
        <v>0</v>
      </c>
      <c r="H169" s="78">
        <f>+Cuncl!H169+MM!H169+BTO!H169+CORP!H169+'C+S'!H169+INFR!H169+'STR+DEV'!H169</f>
        <v>0</v>
      </c>
      <c r="I169" s="78">
        <f>+Cuncl!I169+MM!I169+BTO!I169+CORP!I169+'C+S'!I169+INFR!I169+'STR+DEV'!I169</f>
        <v>1000000</v>
      </c>
      <c r="J169" s="522">
        <f>+Cuncl!J169+MM!J169+BTO!J169+CORP!J169+'C+S'!J169+INFR!J169+'STR+DEV'!J169</f>
        <v>1000000</v>
      </c>
      <c r="K169" s="78">
        <f>+Cuncl!K169+MM!K169+BTO!K169+CORP!K169+'C+S'!K169+INFR!K169+'STR+DEV'!K169</f>
        <v>0</v>
      </c>
      <c r="L169" s="263">
        <f>+Cuncl!L169+MM!L169+BTO!L169+CORP!L169+'C+S'!L169+INFR!L169+'STR+DEV'!L169</f>
        <v>0</v>
      </c>
      <c r="M169" s="521">
        <f>+Cuncl!M169+MM!M169+BTO!M169+CORP!M169+'C+S'!M169+INFR!M169+'STR+DEV'!M169</f>
        <v>1000000</v>
      </c>
      <c r="N169" s="78">
        <f>+Cuncl!O169+MM!O169+BTO!O169+CORP!O169+'C+S'!O169+INFR!O169+'STR+DEV'!O169</f>
        <v>0</v>
      </c>
      <c r="O169" s="78">
        <f>+Cuncl!P169+MM!P169+BTO!P169+CORP!P169+'C+S'!P169+INFR!P169+'STR+DEV'!P169</f>
        <v>0</v>
      </c>
      <c r="P169" s="78">
        <f>+Cuncl!Q169+MM!Q169+BTO!Q169+CORP!Q169+'C+S'!Q169+INFR!Q169+'STR+DEV'!Q169</f>
        <v>0</v>
      </c>
      <c r="Q169" s="78">
        <f>+Cuncl!R169+MM!R169+BTO!R169+CORP!R169+'C+S'!R169+INFR!R169+'STR+DEV'!R169</f>
        <v>0</v>
      </c>
      <c r="R169" s="78">
        <f>+Cuncl!S169+MM!S169+BTO!S169+CORP!S169+'C+S'!S169+INFR!S169+'STR+DEV'!S169</f>
        <v>2000000</v>
      </c>
      <c r="S169" s="78">
        <f>+Cuncl!T169+MM!T169+BTO!T169+CORP!T169+'C+S'!T169+INFR!T169+'STR+DEV'!T169</f>
        <v>2000000</v>
      </c>
      <c r="T169" s="78">
        <f>+Cuncl!U169+MM!U169+BTO!U169+CORP!U169+'C+S'!U169+INFR!U169+'STR+DEV'!U169</f>
        <v>0</v>
      </c>
      <c r="U169" s="78">
        <f>+Cuncl!V169+MM!V169+BTO!V169+CORP!V169+'C+S'!V169+INFR!V169+'STR+DEV'!V169</f>
        <v>0</v>
      </c>
      <c r="V169" s="523"/>
      <c r="W169" s="524">
        <f t="shared" si="12"/>
        <v>0</v>
      </c>
    </row>
    <row r="170" spans="1:23" s="77" customFormat="1" hidden="1" x14ac:dyDescent="0.25">
      <c r="A170" s="80" t="s">
        <v>114</v>
      </c>
      <c r="B170" s="98">
        <f>+Cuncl!B170+MM!B170+BTO!B170+CORP!B170+'C+S'!B170+INFR!B170+'STR+DEV'!B170</f>
        <v>2500000</v>
      </c>
      <c r="C170" s="89">
        <f>+Cuncl!C170+MM!C170+BTO!C170+CORP!C170+'C+S'!C170+INFR!C170+'STR+DEV'!C170</f>
        <v>0</v>
      </c>
      <c r="D170" s="206">
        <f>+Cuncl!D170+MM!D170+BTO!D170+CORP!D170+'C+S'!D170+INFR!D170+'STR+DEV'!D170</f>
        <v>0</v>
      </c>
      <c r="E170" s="73">
        <f>+Cuncl!E170+MM!E170+BTO!E170+CORP!E170+'C+S'!E170+INFR!E170+'STR+DEV'!E170</f>
        <v>2000000</v>
      </c>
      <c r="F170" s="79">
        <f>+Cuncl!F170+MM!F170+BTO!F170+CORP!F170+'C+S'!F170+INFR!F170+'STR+DEV'!F170</f>
        <v>0</v>
      </c>
      <c r="G170" s="79">
        <f>+Cuncl!G170+MM!G170+BTO!G170+CORP!G170+'C+S'!G170+INFR!G170+'STR+DEV'!G170</f>
        <v>0</v>
      </c>
      <c r="H170" s="198">
        <f>+Cuncl!H170+MM!H170+BTO!H170+CORP!H170+'C+S'!H170+INFR!H170+'STR+DEV'!H170</f>
        <v>2000000</v>
      </c>
      <c r="I170" s="79">
        <f>+Cuncl!I170+MM!I170+BTO!I170+CORP!I170+'C+S'!I170+INFR!I170+'STR+DEV'!I170</f>
        <v>-1000000</v>
      </c>
      <c r="J170" s="212">
        <f>+Cuncl!J170+MM!J170+BTO!J170+CORP!J170+'C+S'!J170+INFR!J170+'STR+DEV'!J170</f>
        <v>1000000</v>
      </c>
      <c r="K170" s="79">
        <f>+Cuncl!K170+MM!K170+BTO!K170+CORP!K170+'C+S'!K170+INFR!K170+'STR+DEV'!K170</f>
        <v>0</v>
      </c>
      <c r="L170" s="206">
        <f>+Cuncl!L170+MM!L170+BTO!L170+CORP!L170+'C+S'!L170+INFR!L170+'STR+DEV'!L170</f>
        <v>0</v>
      </c>
      <c r="M170" s="73">
        <f>+Cuncl!M170+MM!M170+BTO!M170+CORP!M170+'C+S'!M170+INFR!M170+'STR+DEV'!M170</f>
        <v>1000000</v>
      </c>
      <c r="N170" s="79">
        <f>+Cuncl!O170+MM!O170+BTO!O170+CORP!O170+'C+S'!O170+INFR!O170+'STR+DEV'!O170</f>
        <v>0</v>
      </c>
      <c r="O170" s="79">
        <f>+Cuncl!P170+MM!P170+BTO!P170+CORP!P170+'C+S'!P170+INFR!P170+'STR+DEV'!P170</f>
        <v>0</v>
      </c>
      <c r="P170" s="79">
        <f>+Cuncl!Q170+MM!Q170+BTO!Q170+CORP!Q170+'C+S'!Q170+INFR!Q170+'STR+DEV'!Q170</f>
        <v>0</v>
      </c>
      <c r="Q170" s="79">
        <f>+Cuncl!R170+MM!R170+BTO!R170+CORP!R170+'C+S'!R170+INFR!R170+'STR+DEV'!R170</f>
        <v>0</v>
      </c>
      <c r="R170" s="79">
        <f>+Cuncl!S170+MM!S170+BTO!S170+CORP!S170+'C+S'!S170+INFR!S170+'STR+DEV'!S170</f>
        <v>0</v>
      </c>
      <c r="S170" s="79">
        <f>+Cuncl!T170+MM!T170+BTO!T170+CORP!T170+'C+S'!T170+INFR!T170+'STR+DEV'!T170</f>
        <v>0</v>
      </c>
      <c r="T170" s="79">
        <f>+Cuncl!U170+MM!U170+BTO!U170+CORP!U170+'C+S'!U170+INFR!U170+'STR+DEV'!U170</f>
        <v>0</v>
      </c>
      <c r="U170" s="79">
        <f>+Cuncl!V170+MM!V170+BTO!V170+CORP!V170+'C+S'!V170+INFR!V170+'STR+DEV'!V170</f>
        <v>0</v>
      </c>
      <c r="W170" s="496" t="e">
        <f t="shared" si="12"/>
        <v>#DIV/0!</v>
      </c>
    </row>
    <row r="171" spans="1:23" s="77" customFormat="1" x14ac:dyDescent="0.25">
      <c r="A171" s="80" t="s">
        <v>121</v>
      </c>
      <c r="B171" s="98">
        <f>+Cuncl!B171+MM!B171+BTO!B171+CORP!B171+'C+S'!B171+INFR!B171+'STR+DEV'!B171</f>
        <v>900000</v>
      </c>
      <c r="C171" s="89">
        <f>+Cuncl!C171+MM!C171+BTO!C171+CORP!C171+'C+S'!C171+INFR!C171+'STR+DEV'!C171</f>
        <v>0</v>
      </c>
      <c r="D171" s="206">
        <f>+Cuncl!D171+MM!D171+BTO!D171+CORP!D171+'C+S'!D171+INFR!D171+'STR+DEV'!D171</f>
        <v>0</v>
      </c>
      <c r="E171" s="73">
        <f>+Cuncl!E171+MM!E171+BTO!E171+CORP!E171+'C+S'!E171+INFR!E171+'STR+DEV'!E171</f>
        <v>1500000</v>
      </c>
      <c r="F171" s="79">
        <f>+Cuncl!F171+MM!F171+BTO!F171+CORP!F171+'C+S'!F171+INFR!F171+'STR+DEV'!F171</f>
        <v>0</v>
      </c>
      <c r="G171" s="79">
        <f>+Cuncl!G171+MM!G171+BTO!G171+CORP!G171+'C+S'!G171+INFR!G171+'STR+DEV'!G171</f>
        <v>134832</v>
      </c>
      <c r="H171" s="198">
        <f>+Cuncl!H171+MM!H171+BTO!H171+CORP!H171+'C+S'!H171+INFR!H171+'STR+DEV'!H171</f>
        <v>1365168</v>
      </c>
      <c r="I171" s="79">
        <f>+Cuncl!I171+MM!I171+BTO!I171+CORP!I171+'C+S'!I171+INFR!I171+'STR+DEV'!I171</f>
        <v>50000</v>
      </c>
      <c r="J171" s="212">
        <f>+Cuncl!J171+MM!J171+BTO!J171+CORP!J171+'C+S'!J171+INFR!J171+'STR+DEV'!J171</f>
        <v>1415168</v>
      </c>
      <c r="K171" s="79">
        <f>+Cuncl!K171+MM!K171+BTO!K171+CORP!K171+'C+S'!K171+INFR!K171+'STR+DEV'!K171</f>
        <v>1579500</v>
      </c>
      <c r="L171" s="206">
        <f>+Cuncl!L171+MM!L171+BTO!L171+CORP!L171+'C+S'!L171+INFR!L171+'STR+DEV'!L171</f>
        <v>1656896</v>
      </c>
      <c r="M171" s="73">
        <f>+Cuncl!M171+MM!M171+BTO!M171+CORP!M171+'C+S'!M171+INFR!M171+'STR+DEV'!M171</f>
        <v>1550000</v>
      </c>
      <c r="N171" s="79">
        <f>+Cuncl!O171+MM!O171+BTO!O171+CORP!O171+'C+S'!O171+INFR!O171+'STR+DEV'!O171</f>
        <v>700000</v>
      </c>
      <c r="O171" s="79">
        <f>+Cuncl!P171+MM!P171+BTO!P171+CORP!P171+'C+S'!P171+INFR!P171+'STR+DEV'!P171</f>
        <v>0</v>
      </c>
      <c r="P171" s="79">
        <f>+Cuncl!Q171+MM!Q171+BTO!Q171+CORP!Q171+'C+S'!Q171+INFR!Q171+'STR+DEV'!Q171</f>
        <v>-188358</v>
      </c>
      <c r="Q171" s="79">
        <f>+Cuncl!R171+MM!R171+BTO!R171+CORP!R171+'C+S'!R171+INFR!R171+'STR+DEV'!R171</f>
        <v>511642</v>
      </c>
      <c r="R171" s="79">
        <f>+Cuncl!S171+MM!S171+BTO!S171+CORP!S171+'C+S'!S171+INFR!S171+'STR+DEV'!S171</f>
        <v>0</v>
      </c>
      <c r="S171" s="79">
        <f>+Cuncl!T171+MM!T171+BTO!T171+CORP!T171+'C+S'!T171+INFR!T171+'STR+DEV'!T171</f>
        <v>700000</v>
      </c>
      <c r="T171" s="79">
        <f>+Cuncl!U171+MM!U171+BTO!U171+CORP!U171+'C+S'!U171+INFR!U171+'STR+DEV'!U171</f>
        <v>741300</v>
      </c>
      <c r="U171" s="79">
        <f>+Cuncl!V171+MM!V171+BTO!V171+CORP!V171+'C+S'!V171+INFR!V171+'STR+DEV'!V171</f>
        <v>783554.1</v>
      </c>
      <c r="W171" s="496">
        <f t="shared" si="12"/>
        <v>0.26908285714285712</v>
      </c>
    </row>
    <row r="172" spans="1:23" s="77" customFormat="1" hidden="1" x14ac:dyDescent="0.25">
      <c r="A172" s="80" t="s">
        <v>137</v>
      </c>
      <c r="B172" s="98">
        <f>+Cuncl!B172+MM!B172+BTO!B172+CORP!B172+'C+S'!B172+INFR!B172+'STR+DEV'!B172</f>
        <v>0</v>
      </c>
      <c r="C172" s="89">
        <f>+Cuncl!C172+MM!C172+BTO!C172+CORP!C172+'C+S'!C172+INFR!C172+'STR+DEV'!C172</f>
        <v>0</v>
      </c>
      <c r="D172" s="206">
        <f>+Cuncl!D172+MM!D172+BTO!D172+CORP!D172+'C+S'!D172+INFR!D172+'STR+DEV'!D172</f>
        <v>0</v>
      </c>
      <c r="E172" s="73">
        <f>+Cuncl!E172+MM!E172+BTO!E172+CORP!E172+'C+S'!E172+INFR!E172+'STR+DEV'!E172</f>
        <v>0</v>
      </c>
      <c r="F172" s="79">
        <f>+Cuncl!F172+MM!F172+BTO!F172+CORP!F172+'C+S'!F172+INFR!F172+'STR+DEV'!F172</f>
        <v>0</v>
      </c>
      <c r="G172" s="79">
        <f>+Cuncl!G172+MM!G172+BTO!G172+CORP!G172+'C+S'!G172+INFR!G172+'STR+DEV'!G172</f>
        <v>0</v>
      </c>
      <c r="H172" s="198">
        <f>+Cuncl!H172+MM!H172+BTO!H172+CORP!H172+'C+S'!H172+INFR!H172+'STR+DEV'!H172</f>
        <v>0</v>
      </c>
      <c r="I172" s="79">
        <f>+Cuncl!I172+MM!I172+BTO!I172+CORP!I172+'C+S'!I172+INFR!I172+'STR+DEV'!I172</f>
        <v>0</v>
      </c>
      <c r="J172" s="212">
        <f>+Cuncl!J172+MM!J172+BTO!J172+CORP!J172+'C+S'!J172+INFR!J172+'STR+DEV'!J172</f>
        <v>0</v>
      </c>
      <c r="K172" s="79">
        <f>+Cuncl!K172+MM!K172+BTO!K172+CORP!K172+'C+S'!K172+INFR!K172+'STR+DEV'!K172</f>
        <v>0</v>
      </c>
      <c r="L172" s="206">
        <f>+Cuncl!L172+MM!L172+BTO!L172+CORP!L172+'C+S'!L172+INFR!L172+'STR+DEV'!L172</f>
        <v>0</v>
      </c>
      <c r="M172" s="73">
        <f>+Cuncl!M172+MM!M172+BTO!M172+CORP!M172+'C+S'!M172+INFR!M172+'STR+DEV'!M172</f>
        <v>0</v>
      </c>
      <c r="N172" s="79">
        <f>+Cuncl!O172+MM!O172+BTO!O172+CORP!O172+'C+S'!O172+INFR!O172+'STR+DEV'!O172</f>
        <v>0</v>
      </c>
      <c r="O172" s="79">
        <f>+Cuncl!P172+MM!P172+BTO!P172+CORP!P172+'C+S'!P172+INFR!P172+'STR+DEV'!P172</f>
        <v>0</v>
      </c>
      <c r="P172" s="79">
        <f>+Cuncl!Q172+MM!Q172+BTO!Q172+CORP!Q172+'C+S'!Q172+INFR!Q172+'STR+DEV'!Q172</f>
        <v>0</v>
      </c>
      <c r="Q172" s="79">
        <f>+Cuncl!R172+MM!R172+BTO!R172+CORP!R172+'C+S'!R172+INFR!R172+'STR+DEV'!R172</f>
        <v>0</v>
      </c>
      <c r="R172" s="79">
        <f>+Cuncl!S172+MM!S172+BTO!S172+CORP!S172+'C+S'!S172+INFR!S172+'STR+DEV'!S172</f>
        <v>0</v>
      </c>
      <c r="S172" s="79">
        <f>+Cuncl!T172+MM!T172+BTO!T172+CORP!T172+'C+S'!T172+INFR!T172+'STR+DEV'!T172</f>
        <v>0</v>
      </c>
      <c r="T172" s="79">
        <f>+Cuncl!U172+MM!U172+BTO!U172+CORP!U172+'C+S'!U172+INFR!U172+'STR+DEV'!U172</f>
        <v>0</v>
      </c>
      <c r="U172" s="79">
        <f>+Cuncl!V172+MM!V172+BTO!V172+CORP!V172+'C+S'!V172+INFR!V172+'STR+DEV'!V172</f>
        <v>0</v>
      </c>
      <c r="W172" s="496" t="e">
        <f t="shared" si="12"/>
        <v>#DIV/0!</v>
      </c>
    </row>
    <row r="173" spans="1:23" s="77" customFormat="1" x14ac:dyDescent="0.25">
      <c r="A173" s="80" t="s">
        <v>703</v>
      </c>
      <c r="B173" s="98">
        <f>+Cuncl!B173+MM!B173+BTO!B173+CORP!B173+'C+S'!B173+INFR!B173+'STR+DEV'!B173</f>
        <v>0</v>
      </c>
      <c r="C173" s="89">
        <f>+Cuncl!C173+MM!C173+BTO!C173+CORP!C173+'C+S'!C173+INFR!C173+'STR+DEV'!C173</f>
        <v>0</v>
      </c>
      <c r="D173" s="206">
        <f>+Cuncl!D173+MM!D173+BTO!D173+CORP!D173+'C+S'!D173+INFR!D173+'STR+DEV'!D173</f>
        <v>0</v>
      </c>
      <c r="E173" s="73">
        <f>+Cuncl!E173+MM!E173+BTO!E173+CORP!E173+'C+S'!E173+INFR!E173+'STR+DEV'!E173</f>
        <v>5000000</v>
      </c>
      <c r="F173" s="79">
        <f>+Cuncl!F173+MM!F173+BTO!F173+CORP!F173+'C+S'!F173+INFR!F173+'STR+DEV'!F173</f>
        <v>0</v>
      </c>
      <c r="G173" s="79">
        <f>+Cuncl!G173+MM!G173+BTO!G173+CORP!G173+'C+S'!G173+INFR!G173+'STR+DEV'!G173</f>
        <v>106253.54</v>
      </c>
      <c r="H173" s="198">
        <f>+Cuncl!H173+MM!H173+BTO!H173+CORP!H173+'C+S'!H173+INFR!H173+'STR+DEV'!H173</f>
        <v>4893746.46</v>
      </c>
      <c r="I173" s="79">
        <f>+Cuncl!I173+MM!I173+BTO!I173+CORP!I173+'C+S'!I173+INFR!I173+'STR+DEV'!I173</f>
        <v>0</v>
      </c>
      <c r="J173" s="212">
        <f>+Cuncl!J173+MM!J173+BTO!J173+CORP!J173+'C+S'!J173+INFR!J173+'STR+DEV'!J173</f>
        <v>4893746.46</v>
      </c>
      <c r="K173" s="79">
        <f>+Cuncl!K173+MM!K173+BTO!K173+CORP!K173+'C+S'!K173+INFR!K173+'STR+DEV'!K173</f>
        <v>0</v>
      </c>
      <c r="L173" s="206">
        <f>+Cuncl!L173+MM!L173+BTO!L173+CORP!L173+'C+S'!L173+INFR!L173+'STR+DEV'!L173</f>
        <v>0</v>
      </c>
      <c r="M173" s="73">
        <f>+Cuncl!M173+MM!M173+BTO!M173+CORP!M173+'C+S'!M173+INFR!M173+'STR+DEV'!M173</f>
        <v>5000000</v>
      </c>
      <c r="N173" s="79">
        <f>+Cuncl!O173+MM!O173+BTO!O173+CORP!O173+'C+S'!O173+INFR!O173+'STR+DEV'!O173</f>
        <v>6000000</v>
      </c>
      <c r="O173" s="79">
        <f>+Cuncl!P173+MM!P173+BTO!P173+CORP!P173+'C+S'!P173+INFR!P173+'STR+DEV'!P173</f>
        <v>0</v>
      </c>
      <c r="P173" s="79">
        <f>+Cuncl!Q173+MM!Q173+BTO!Q173+CORP!Q173+'C+S'!Q173+INFR!Q173+'STR+DEV'!Q173</f>
        <v>-266459</v>
      </c>
      <c r="Q173" s="79">
        <f>+Cuncl!R173+MM!R173+BTO!R173+CORP!R173+'C+S'!R173+INFR!R173+'STR+DEV'!R173</f>
        <v>5733541</v>
      </c>
      <c r="R173" s="79">
        <f>+Cuncl!S173+MM!S173+BTO!S173+CORP!S173+'C+S'!S173+INFR!S173+'STR+DEV'!S173</f>
        <v>0</v>
      </c>
      <c r="S173" s="79">
        <f>+Cuncl!T173+MM!T173+BTO!T173+CORP!T173+'C+S'!T173+INFR!T173+'STR+DEV'!T173</f>
        <v>6000000</v>
      </c>
      <c r="T173" s="79">
        <f>+Cuncl!U173+MM!U173+BTO!U173+CORP!U173+'C+S'!U173+INFR!U173+'STR+DEV'!U173</f>
        <v>6354000</v>
      </c>
      <c r="U173" s="79">
        <f>+Cuncl!V173+MM!V173+BTO!V173+CORP!V173+'C+S'!V173+INFR!V173+'STR+DEV'!V173</f>
        <v>6716178</v>
      </c>
      <c r="W173" s="496">
        <f t="shared" si="12"/>
        <v>4.4409833333333336E-2</v>
      </c>
    </row>
    <row r="174" spans="1:23" s="77" customFormat="1" hidden="1" x14ac:dyDescent="0.25">
      <c r="A174" s="80" t="s">
        <v>702</v>
      </c>
      <c r="B174" s="98">
        <f>+Cuncl!B174+MM!B174+BTO!B174+CORP!B174+'C+S'!B174+INFR!B174+'STR+DEV'!B174</f>
        <v>0</v>
      </c>
      <c r="C174" s="89">
        <f>+Cuncl!C174+MM!C174+BTO!C174+CORP!C174+'C+S'!C174+INFR!C174+'STR+DEV'!C174</f>
        <v>0</v>
      </c>
      <c r="D174" s="206">
        <f>+Cuncl!D174+MM!D174+BTO!D174+CORP!D174+'C+S'!D174+INFR!D174+'STR+DEV'!D174</f>
        <v>0</v>
      </c>
      <c r="E174" s="73">
        <f>+Cuncl!E174+MM!E174+BTO!E174+CORP!E174+'C+S'!E174+INFR!E174+'STR+DEV'!E174</f>
        <v>0</v>
      </c>
      <c r="F174" s="79">
        <f>+Cuncl!F174+MM!F174+BTO!F174+CORP!F174+'C+S'!F174+INFR!F174+'STR+DEV'!F174</f>
        <v>0</v>
      </c>
      <c r="G174" s="79">
        <f>+Cuncl!G174+MM!G174+BTO!G174+CORP!G174+'C+S'!G174+INFR!G174+'STR+DEV'!G174</f>
        <v>0</v>
      </c>
      <c r="H174" s="198">
        <f>+Cuncl!H174+MM!H174+BTO!H174+CORP!H174+'C+S'!H174+INFR!H174+'STR+DEV'!H174</f>
        <v>0</v>
      </c>
      <c r="I174" s="79">
        <f>+Cuncl!I174+MM!I174+BTO!I174+CORP!I174+'C+S'!I174+INFR!I174+'STR+DEV'!I174</f>
        <v>0</v>
      </c>
      <c r="J174" s="212">
        <f>+Cuncl!J174+MM!J174+BTO!J174+CORP!J174+'C+S'!J174+INFR!J174+'STR+DEV'!J174</f>
        <v>0</v>
      </c>
      <c r="K174" s="79">
        <f>+Cuncl!K174+MM!K174+BTO!K174+CORP!K174+'C+S'!K174+INFR!K174+'STR+DEV'!K174</f>
        <v>0</v>
      </c>
      <c r="L174" s="206">
        <f>+Cuncl!L174+MM!L174+BTO!L174+CORP!L174+'C+S'!L174+INFR!L174+'STR+DEV'!L174</f>
        <v>0</v>
      </c>
      <c r="M174" s="73">
        <f>+Cuncl!M174+MM!M174+BTO!M174+CORP!M174+'C+S'!M174+INFR!M174+'STR+DEV'!M174</f>
        <v>0</v>
      </c>
      <c r="N174" s="79">
        <f>+Cuncl!O174+MM!O174+BTO!O174+CORP!O174+'C+S'!O174+INFR!O174+'STR+DEV'!O174</f>
        <v>0</v>
      </c>
      <c r="O174" s="79">
        <f>+Cuncl!P174+MM!P174+BTO!P174+CORP!P174+'C+S'!P174+INFR!P174+'STR+DEV'!P174</f>
        <v>0</v>
      </c>
      <c r="P174" s="79">
        <f>+Cuncl!Q174+MM!Q174+BTO!Q174+CORP!Q174+'C+S'!Q174+INFR!Q174+'STR+DEV'!Q174</f>
        <v>0</v>
      </c>
      <c r="Q174" s="79">
        <f>+Cuncl!R174+MM!R174+BTO!R174+CORP!R174+'C+S'!R174+INFR!R174+'STR+DEV'!R174</f>
        <v>0</v>
      </c>
      <c r="R174" s="79">
        <f>+Cuncl!S174+MM!S174+BTO!S174+CORP!S174+'C+S'!S174+INFR!S174+'STR+DEV'!S174</f>
        <v>0</v>
      </c>
      <c r="S174" s="79">
        <f>+Cuncl!T174+MM!T174+BTO!T174+CORP!T174+'C+S'!T174+INFR!T174+'STR+DEV'!T174</f>
        <v>0</v>
      </c>
      <c r="T174" s="79">
        <f>+Cuncl!U174+MM!U174+BTO!U174+CORP!U174+'C+S'!U174+INFR!U174+'STR+DEV'!U174</f>
        <v>0</v>
      </c>
      <c r="U174" s="79">
        <f>+Cuncl!V174+MM!V174+BTO!V174+CORP!V174+'C+S'!V174+INFR!V174+'STR+DEV'!V174</f>
        <v>0</v>
      </c>
      <c r="W174" s="496" t="e">
        <f t="shared" si="12"/>
        <v>#DIV/0!</v>
      </c>
    </row>
    <row r="175" spans="1:23" s="77" customFormat="1" hidden="1" x14ac:dyDescent="0.25">
      <c r="A175" s="80" t="s">
        <v>701</v>
      </c>
      <c r="B175" s="98">
        <f>+Cuncl!B175+MM!B175+BTO!B175+CORP!B175+'C+S'!B175+INFR!B175+'STR+DEV'!B175</f>
        <v>0</v>
      </c>
      <c r="C175" s="89">
        <f>+Cuncl!C175+MM!C175+BTO!C175+CORP!C175+'C+S'!C175+INFR!C175+'STR+DEV'!C175</f>
        <v>0</v>
      </c>
      <c r="D175" s="206">
        <f>+Cuncl!D175+MM!D175+BTO!D175+CORP!D175+'C+S'!D175+INFR!D175+'STR+DEV'!D175</f>
        <v>0</v>
      </c>
      <c r="E175" s="73">
        <f>+Cuncl!E175+MM!E175+BTO!E175+CORP!E175+'C+S'!E175+INFR!E175+'STR+DEV'!E175</f>
        <v>500000</v>
      </c>
      <c r="F175" s="79">
        <f>+Cuncl!F175+MM!F175+BTO!F175+CORP!F175+'C+S'!F175+INFR!F175+'STR+DEV'!F175</f>
        <v>0</v>
      </c>
      <c r="G175" s="79">
        <f>+Cuncl!G175+MM!G175+BTO!G175+CORP!G175+'C+S'!G175+INFR!G175+'STR+DEV'!G175</f>
        <v>0</v>
      </c>
      <c r="H175" s="198">
        <f>+Cuncl!H175+MM!H175+BTO!H175+CORP!H175+'C+S'!H175+INFR!H175+'STR+DEV'!H175</f>
        <v>500000</v>
      </c>
      <c r="I175" s="79">
        <f>+Cuncl!I175+MM!I175+BTO!I175+CORP!I175+'C+S'!I175+INFR!I175+'STR+DEV'!I175</f>
        <v>-500000</v>
      </c>
      <c r="J175" s="212">
        <f>+Cuncl!J175+MM!J175+BTO!J175+CORP!J175+'C+S'!J175+INFR!J175+'STR+DEV'!J175</f>
        <v>0</v>
      </c>
      <c r="K175" s="79">
        <f>+Cuncl!K175+MM!K175+BTO!K175+CORP!K175+'C+S'!K175+INFR!K175+'STR+DEV'!K175</f>
        <v>0</v>
      </c>
      <c r="L175" s="206">
        <f>+Cuncl!L175+MM!L175+BTO!L175+CORP!L175+'C+S'!L175+INFR!L175+'STR+DEV'!L175</f>
        <v>0</v>
      </c>
      <c r="M175" s="73">
        <f>+Cuncl!M175+MM!M175+BTO!M175+CORP!M175+'C+S'!M175+INFR!M175+'STR+DEV'!M175</f>
        <v>0</v>
      </c>
      <c r="N175" s="79">
        <f>+Cuncl!O175+MM!O175+BTO!O175+CORP!O175+'C+S'!O175+INFR!O175+'STR+DEV'!O175</f>
        <v>0</v>
      </c>
      <c r="O175" s="79">
        <f>+Cuncl!P175+MM!P175+BTO!P175+CORP!P175+'C+S'!P175+INFR!P175+'STR+DEV'!P175</f>
        <v>0</v>
      </c>
      <c r="P175" s="79">
        <f>+Cuncl!Q175+MM!Q175+BTO!Q175+CORP!Q175+'C+S'!Q175+INFR!Q175+'STR+DEV'!Q175</f>
        <v>0</v>
      </c>
      <c r="Q175" s="79">
        <f>+Cuncl!R175+MM!R175+BTO!R175+CORP!R175+'C+S'!R175+INFR!R175+'STR+DEV'!R175</f>
        <v>0</v>
      </c>
      <c r="R175" s="79">
        <f>+Cuncl!S175+MM!S175+BTO!S175+CORP!S175+'C+S'!S175+INFR!S175+'STR+DEV'!S175</f>
        <v>0</v>
      </c>
      <c r="S175" s="79">
        <f>+Cuncl!T175+MM!T175+BTO!T175+CORP!T175+'C+S'!T175+INFR!T175+'STR+DEV'!T175</f>
        <v>0</v>
      </c>
      <c r="T175" s="79">
        <f>+Cuncl!U175+MM!U175+BTO!U175+CORP!U175+'C+S'!U175+INFR!U175+'STR+DEV'!U175</f>
        <v>0</v>
      </c>
      <c r="U175" s="79">
        <f>+Cuncl!V175+MM!V175+BTO!V175+CORP!V175+'C+S'!V175+INFR!V175+'STR+DEV'!V175</f>
        <v>0</v>
      </c>
      <c r="W175" s="496" t="e">
        <f t="shared" si="12"/>
        <v>#DIV/0!</v>
      </c>
    </row>
    <row r="176" spans="1:23" s="77" customFormat="1" x14ac:dyDescent="0.25">
      <c r="A176" s="80" t="s">
        <v>123</v>
      </c>
      <c r="B176" s="98">
        <f>+Cuncl!B176+MM!B176+BTO!B176+CORP!B176+'C+S'!B176+INFR!B176+'STR+DEV'!B176</f>
        <v>11100000</v>
      </c>
      <c r="C176" s="89">
        <f>+Cuncl!C176+MM!C176+BTO!C176+CORP!C176+'C+S'!C176+INFR!C176+'STR+DEV'!C176</f>
        <v>0</v>
      </c>
      <c r="D176" s="206">
        <f>+Cuncl!D176+MM!D176+BTO!D176+CORP!D176+'C+S'!D176+INFR!D176+'STR+DEV'!D176</f>
        <v>3707013.17</v>
      </c>
      <c r="E176" s="73">
        <f>+Cuncl!E176+MM!E176+BTO!E176+CORP!E176+'C+S'!E176+INFR!E176+'STR+DEV'!E176</f>
        <v>5381900</v>
      </c>
      <c r="F176" s="79">
        <f>+Cuncl!F176+MM!F176+BTO!F176+CORP!F176+'C+S'!F176+INFR!F176+'STR+DEV'!F176</f>
        <v>0</v>
      </c>
      <c r="G176" s="79">
        <f>+Cuncl!G176+MM!G176+BTO!G176+CORP!G176+'C+S'!G176+INFR!G176+'STR+DEV'!G176</f>
        <v>2618650.17</v>
      </c>
      <c r="H176" s="198">
        <f>+Cuncl!H176+MM!H176+BTO!H176+CORP!H176+'C+S'!H176+INFR!H176+'STR+DEV'!H176</f>
        <v>2763249.83</v>
      </c>
      <c r="I176" s="79">
        <f>+Cuncl!I176+MM!I176+BTO!I176+CORP!I176+'C+S'!I176+INFR!I176+'STR+DEV'!I176</f>
        <v>2700000</v>
      </c>
      <c r="J176" s="212">
        <f>+Cuncl!J176+MM!J176+BTO!J176+CORP!J176+'C+S'!J176+INFR!J176+'STR+DEV'!J176</f>
        <v>5463249.8300000001</v>
      </c>
      <c r="K176" s="79">
        <f>+Cuncl!K176+MM!K176+BTO!K176+CORP!K176+'C+S'!K176+INFR!K176+'STR+DEV'!K176</f>
        <v>5672522.6000000006</v>
      </c>
      <c r="L176" s="206">
        <f>+Cuncl!L176+MM!L176+BTO!L176+CORP!L176+'C+S'!L176+INFR!L176+'STR+DEV'!L176</f>
        <v>5978838.8204000005</v>
      </c>
      <c r="M176" s="73">
        <f>+Cuncl!M176+MM!M176+BTO!M176+CORP!M176+'C+S'!M176+INFR!M176+'STR+DEV'!M176</f>
        <v>8081900</v>
      </c>
      <c r="N176" s="79">
        <f>+Cuncl!O176+MM!O176+BTO!O176+CORP!O176+'C+S'!O176+INFR!O176+'STR+DEV'!O176</f>
        <v>9000000</v>
      </c>
      <c r="O176" s="79">
        <f>+Cuncl!P176+MM!P176+BTO!P176+CORP!P176+'C+S'!P176+INFR!P176+'STR+DEV'!P176</f>
        <v>0</v>
      </c>
      <c r="P176" s="79">
        <f>+Cuncl!Q176+MM!Q176+BTO!Q176+CORP!Q176+'C+S'!Q176+INFR!Q176+'STR+DEV'!Q176</f>
        <v>-726488</v>
      </c>
      <c r="Q176" s="79">
        <f>+Cuncl!R176+MM!R176+BTO!R176+CORP!R176+'C+S'!R176+INFR!R176+'STR+DEV'!R176</f>
        <v>8273512</v>
      </c>
      <c r="R176" s="79">
        <f>+Cuncl!S176+MM!S176+BTO!S176+CORP!S176+'C+S'!S176+INFR!S176+'STR+DEV'!S176</f>
        <v>-3000000</v>
      </c>
      <c r="S176" s="79">
        <f>+Cuncl!T176+MM!T176+BTO!T176+CORP!T176+'C+S'!T176+INFR!T176+'STR+DEV'!T176</f>
        <v>6000000</v>
      </c>
      <c r="T176" s="79">
        <f>+Cuncl!U176+MM!U176+BTO!U176+CORP!U176+'C+S'!U176+INFR!U176+'STR+DEV'!U176</f>
        <v>9531000</v>
      </c>
      <c r="U176" s="79">
        <f>+Cuncl!V176+MM!V176+BTO!V176+CORP!V176+'C+S'!V176+INFR!V176+'STR+DEV'!V176</f>
        <v>10074267</v>
      </c>
      <c r="W176" s="496">
        <f t="shared" si="12"/>
        <v>0.12108133333333333</v>
      </c>
    </row>
    <row r="177" spans="1:23" s="77" customFormat="1" x14ac:dyDescent="0.25">
      <c r="A177" s="115" t="s">
        <v>122</v>
      </c>
      <c r="B177" s="98">
        <f>+Cuncl!B177+MM!B177+BTO!B177+CORP!B177+'C+S'!B177+INFR!B177+'STR+DEV'!B177</f>
        <v>4000000</v>
      </c>
      <c r="C177" s="89">
        <f>+Cuncl!C177+MM!C177+BTO!C177+CORP!C177+'C+S'!C177+INFR!C177+'STR+DEV'!C177</f>
        <v>0</v>
      </c>
      <c r="D177" s="206">
        <f>+Cuncl!D177+MM!D177+BTO!D177+CORP!D177+'C+S'!D177+INFR!D177+'STR+DEV'!D177</f>
        <v>0</v>
      </c>
      <c r="E177" s="73">
        <f>+Cuncl!E177+MM!E177+BTO!E177+CORP!E177+'C+S'!E177+INFR!E177+'STR+DEV'!E177</f>
        <v>2493337.6800000002</v>
      </c>
      <c r="F177" s="79">
        <f>+Cuncl!F177+MM!F177+BTO!F177+CORP!F177+'C+S'!F177+INFR!F177+'STR+DEV'!F177</f>
        <v>0</v>
      </c>
      <c r="G177" s="79">
        <f>+Cuncl!G177+MM!G177+BTO!G177+CORP!G177+'C+S'!G177+INFR!G177+'STR+DEV'!G177</f>
        <v>0</v>
      </c>
      <c r="H177" s="198">
        <f>+Cuncl!H177+MM!H177+BTO!H177+CORP!H177+'C+S'!H177+INFR!H177+'STR+DEV'!H177</f>
        <v>2493337.6800000002</v>
      </c>
      <c r="I177" s="79">
        <f>+Cuncl!I177+MM!I177+BTO!I177+CORP!I177+'C+S'!I177+INFR!I177+'STR+DEV'!I177</f>
        <v>-2219840</v>
      </c>
      <c r="J177" s="212">
        <f>+Cuncl!J177+MM!J177+BTO!J177+CORP!J177+'C+S'!J177+INFR!J177+'STR+DEV'!J177</f>
        <v>273497.68000000017</v>
      </c>
      <c r="K177" s="79">
        <f>+Cuncl!K177+MM!K177+BTO!K177+CORP!K177+'C+S'!K177+INFR!K177+'STR+DEV'!K177</f>
        <v>0</v>
      </c>
      <c r="L177" s="206">
        <f>+Cuncl!L177+MM!L177+BTO!L177+CORP!L177+'C+S'!L177+INFR!L177+'STR+DEV'!L177</f>
        <v>0</v>
      </c>
      <c r="M177" s="73">
        <f>+Cuncl!M177+MM!M177+BTO!M177+CORP!M177+'C+S'!M177+INFR!M177+'STR+DEV'!M177</f>
        <v>273497.68000000017</v>
      </c>
      <c r="N177" s="79">
        <f>+Cuncl!O177+MM!O177+BTO!O177+CORP!O177+'C+S'!O177+INFR!O177+'STR+DEV'!O177</f>
        <v>0</v>
      </c>
      <c r="O177" s="79">
        <f>+Cuncl!P177+MM!P177+BTO!P177+CORP!P177+'C+S'!P177+INFR!P177+'STR+DEV'!P177</f>
        <v>0</v>
      </c>
      <c r="P177" s="79">
        <f>+Cuncl!Q177+MM!Q177+BTO!Q177+CORP!Q177+'C+S'!Q177+INFR!Q177+'STR+DEV'!Q177</f>
        <v>0</v>
      </c>
      <c r="Q177" s="79">
        <f>+Cuncl!R177+MM!R177+BTO!R177+CORP!R177+'C+S'!R177+INFR!R177+'STR+DEV'!R177</f>
        <v>0</v>
      </c>
      <c r="R177" s="79">
        <f>+Cuncl!S177+MM!S177+BTO!S177+CORP!S177+'C+S'!S177+INFR!S177+'STR+DEV'!S177</f>
        <v>0</v>
      </c>
      <c r="S177" s="79">
        <f>+Cuncl!T177+MM!T177+BTO!T177+CORP!T177+'C+S'!T177+INFR!T177+'STR+DEV'!T177</f>
        <v>0</v>
      </c>
      <c r="T177" s="79">
        <f>+Cuncl!U177+MM!U177+BTO!U177+CORP!U177+'C+S'!U177+INFR!U177+'STR+DEV'!U177</f>
        <v>2422049.2976362109</v>
      </c>
      <c r="U177" s="79">
        <f>+Cuncl!V177+MM!V177+BTO!V177+CORP!V177+'C+S'!V177+INFR!V177+'STR+DEV'!V177</f>
        <v>0</v>
      </c>
      <c r="W177" s="496" t="e">
        <f t="shared" si="12"/>
        <v>#DIV/0!</v>
      </c>
    </row>
    <row r="178" spans="1:23" s="77" customFormat="1" hidden="1" x14ac:dyDescent="0.25">
      <c r="A178" s="116" t="s">
        <v>112</v>
      </c>
      <c r="B178" s="98">
        <f>+Cuncl!B178+MM!B178+BTO!B178+CORP!B178+'C+S'!B178+INFR!B178+'STR+DEV'!B178</f>
        <v>0</v>
      </c>
      <c r="C178" s="89">
        <f>+Cuncl!C178+MM!C178+BTO!C178+CORP!C178+'C+S'!C178+INFR!C178+'STR+DEV'!C178</f>
        <v>0</v>
      </c>
      <c r="D178" s="206">
        <f>+Cuncl!D178+MM!D178+BTO!D178+CORP!D178+'C+S'!D178+INFR!D178+'STR+DEV'!D178</f>
        <v>0</v>
      </c>
      <c r="E178" s="73">
        <f>+Cuncl!E178+MM!E178+BTO!E178+CORP!E178+'C+S'!E178+INFR!E178+'STR+DEV'!E178</f>
        <v>0</v>
      </c>
      <c r="F178" s="79">
        <f>+Cuncl!F178+MM!F178+BTO!F178+CORP!F178+'C+S'!F178+INFR!F178+'STR+DEV'!F178</f>
        <v>0</v>
      </c>
      <c r="G178" s="79">
        <f>+Cuncl!G178+MM!G178+BTO!G178+CORP!G178+'C+S'!G178+INFR!G178+'STR+DEV'!G178</f>
        <v>0</v>
      </c>
      <c r="H178" s="198">
        <f>+Cuncl!H178+MM!H178+BTO!H178+CORP!H178+'C+S'!H178+INFR!H178+'STR+DEV'!H178</f>
        <v>0</v>
      </c>
      <c r="I178" s="79">
        <f>+Cuncl!I178+MM!I178+BTO!I178+CORP!I178+'C+S'!I178+INFR!I178+'STR+DEV'!I178</f>
        <v>0</v>
      </c>
      <c r="J178" s="212">
        <f>+Cuncl!J178+MM!J178+BTO!J178+CORP!J178+'C+S'!J178+INFR!J178+'STR+DEV'!J178</f>
        <v>0</v>
      </c>
      <c r="K178" s="79">
        <f>+Cuncl!K178+MM!K178+BTO!K178+CORP!K178+'C+S'!K178+INFR!K178+'STR+DEV'!K178</f>
        <v>0</v>
      </c>
      <c r="L178" s="206">
        <f>+Cuncl!L178+MM!L178+BTO!L178+CORP!L178+'C+S'!L178+INFR!L178+'STR+DEV'!L178</f>
        <v>0</v>
      </c>
      <c r="M178" s="73">
        <f>+Cuncl!M178+MM!M178+BTO!M178+CORP!M178+'C+S'!M178+INFR!M178+'STR+DEV'!M178</f>
        <v>0</v>
      </c>
      <c r="N178" s="79">
        <f>+Cuncl!O178+MM!O178+BTO!O178+CORP!O178+'C+S'!O178+INFR!O178+'STR+DEV'!O178</f>
        <v>0</v>
      </c>
      <c r="O178" s="79">
        <f>+Cuncl!P178+MM!P178+BTO!P178+CORP!P178+'C+S'!P178+INFR!P178+'STR+DEV'!P178</f>
        <v>0</v>
      </c>
      <c r="P178" s="79">
        <f>+Cuncl!Q178+MM!Q178+BTO!Q178+CORP!Q178+'C+S'!Q178+INFR!Q178+'STR+DEV'!Q178</f>
        <v>0</v>
      </c>
      <c r="Q178" s="79">
        <f>+Cuncl!R178+MM!R178+BTO!R178+CORP!R178+'C+S'!R178+INFR!R178+'STR+DEV'!R178</f>
        <v>0</v>
      </c>
      <c r="R178" s="79">
        <f>+Cuncl!S178+MM!S178+BTO!S178+CORP!S178+'C+S'!S178+INFR!S178+'STR+DEV'!S178</f>
        <v>0</v>
      </c>
      <c r="S178" s="79">
        <f>+Cuncl!T178+MM!T178+BTO!T178+CORP!T178+'C+S'!T178+INFR!T178+'STR+DEV'!T178</f>
        <v>0</v>
      </c>
      <c r="T178" s="79">
        <f>+Cuncl!U178+MM!U178+BTO!U178+CORP!U178+'C+S'!U178+INFR!U178+'STR+DEV'!U178</f>
        <v>0</v>
      </c>
      <c r="U178" s="79">
        <f>+Cuncl!V178+MM!V178+BTO!V178+CORP!V178+'C+S'!V178+INFR!V178+'STR+DEV'!V178</f>
        <v>0</v>
      </c>
      <c r="W178" s="496" t="e">
        <f t="shared" si="12"/>
        <v>#DIV/0!</v>
      </c>
    </row>
    <row r="179" spans="1:23" s="77" customFormat="1" x14ac:dyDescent="0.25">
      <c r="A179" s="80" t="s">
        <v>128</v>
      </c>
      <c r="B179" s="98">
        <f>+Cuncl!B179+MM!B179+BTO!B179+CORP!B179+'C+S'!B179+INFR!B179+'STR+DEV'!B179</f>
        <v>44591000</v>
      </c>
      <c r="C179" s="89">
        <f>+Cuncl!C179+MM!C179+BTO!C179+CORP!C179+'C+S'!C179+INFR!C179+'STR+DEV'!C179</f>
        <v>0</v>
      </c>
      <c r="D179" s="206">
        <f>+Cuncl!D179+MM!D179+BTO!D179+CORP!D179+'C+S'!D179+INFR!D179+'STR+DEV'!D179</f>
        <v>12946902.41</v>
      </c>
      <c r="E179" s="73">
        <f>+Cuncl!E179+MM!E179+BTO!E179+CORP!E179+'C+S'!E179+INFR!E179+'STR+DEV'!E179</f>
        <v>45594000</v>
      </c>
      <c r="F179" s="79">
        <f>+Cuncl!F179+MM!F179+BTO!F179+CORP!F179+'C+S'!F179+INFR!F179+'STR+DEV'!F179</f>
        <v>0</v>
      </c>
      <c r="G179" s="79">
        <f>+Cuncl!G179+MM!G179+BTO!G179+CORP!G179+'C+S'!G179+INFR!G179+'STR+DEV'!G179</f>
        <v>16798363.760000002</v>
      </c>
      <c r="H179" s="198">
        <f>+Cuncl!H179+MM!H179+BTO!H179+CORP!H179+'C+S'!H179+INFR!H179+'STR+DEV'!H179</f>
        <v>28795636.239999998</v>
      </c>
      <c r="I179" s="79">
        <f>+Cuncl!I179+MM!I179+BTO!I179+CORP!I179+'C+S'!I179+INFR!I179+'STR+DEV'!I179</f>
        <v>0</v>
      </c>
      <c r="J179" s="212">
        <f>+Cuncl!J179+MM!J179+BTO!J179+CORP!J179+'C+S'!J179+INFR!J179+'STR+DEV'!J179</f>
        <v>28795636.239999998</v>
      </c>
      <c r="K179" s="79">
        <f>+Cuncl!K179+MM!K179+BTO!K179+CORP!K179+'C+S'!K179+INFR!K179+'STR+DEV'!K179</f>
        <v>53198000</v>
      </c>
      <c r="L179" s="206">
        <f>+Cuncl!L179+MM!L179+BTO!L179+CORP!L179+'C+S'!L179+INFR!L179+'STR+DEV'!L179</f>
        <v>55524000</v>
      </c>
      <c r="M179" s="73">
        <f>+Cuncl!M179+MM!M179+BTO!M179+CORP!M179+'C+S'!M179+INFR!M179+'STR+DEV'!M179</f>
        <v>45594000</v>
      </c>
      <c r="N179" s="79">
        <f>+Cuncl!O179+MM!O179+BTO!O179+CORP!O179+'C+S'!O179+INFR!O179+'STR+DEV'!O179</f>
        <v>42704000</v>
      </c>
      <c r="O179" s="79">
        <f>+Cuncl!P179+MM!P179+BTO!P179+CORP!P179+'C+S'!P179+INFR!P179+'STR+DEV'!P179</f>
        <v>0</v>
      </c>
      <c r="P179" s="79">
        <f>+Cuncl!Q179+MM!Q179+BTO!Q179+CORP!Q179+'C+S'!Q179+INFR!Q179+'STR+DEV'!Q179</f>
        <v>-20726587</v>
      </c>
      <c r="Q179" s="79">
        <f>+Cuncl!R179+MM!R179+BTO!R179+CORP!R179+'C+S'!R179+INFR!R179+'STR+DEV'!R179</f>
        <v>21977413</v>
      </c>
      <c r="R179" s="79">
        <f>+Cuncl!S179+MM!S179+BTO!S179+CORP!S179+'C+S'!S179+INFR!S179+'STR+DEV'!S179</f>
        <v>0</v>
      </c>
      <c r="S179" s="79">
        <f>+Cuncl!T179+MM!T179+BTO!T179+CORP!T179+'C+S'!T179+INFR!T179+'STR+DEV'!T179</f>
        <v>42704000</v>
      </c>
      <c r="T179" s="79">
        <f>+Cuncl!U179+MM!U179+BTO!U179+CORP!U179+'C+S'!U179+INFR!U179+'STR+DEV'!U179</f>
        <v>45223536</v>
      </c>
      <c r="U179" s="79">
        <f>+Cuncl!V179+MM!V179+BTO!V179+CORP!V179+'C+S'!V179+INFR!V179+'STR+DEV'!V179</f>
        <v>47801277.551999994</v>
      </c>
      <c r="W179" s="496">
        <f t="shared" si="12"/>
        <v>0.48535469745222931</v>
      </c>
    </row>
    <row r="180" spans="1:23" s="77" customFormat="1" hidden="1" x14ac:dyDescent="0.25">
      <c r="A180" s="80" t="s">
        <v>124</v>
      </c>
      <c r="B180" s="98">
        <f>+Cuncl!B180+MM!B180+BTO!B180+CORP!B180+'C+S'!B180+INFR!B180+'STR+DEV'!B180</f>
        <v>0</v>
      </c>
      <c r="C180" s="89">
        <f>+Cuncl!C180+MM!C180+BTO!C180+CORP!C180+'C+S'!C180+INFR!C180+'STR+DEV'!C180</f>
        <v>0</v>
      </c>
      <c r="D180" s="206">
        <f>+Cuncl!D180+MM!D180+BTO!D180+CORP!D180+'C+S'!D180+INFR!D180+'STR+DEV'!D180</f>
        <v>0</v>
      </c>
      <c r="E180" s="73">
        <f>+Cuncl!E180+MM!E180+BTO!E180+CORP!E180+'C+S'!E180+INFR!E180+'STR+DEV'!E180</f>
        <v>0</v>
      </c>
      <c r="F180" s="79">
        <f>+Cuncl!F180+MM!F180+BTO!F180+CORP!F180+'C+S'!F180+INFR!F180+'STR+DEV'!F180</f>
        <v>0</v>
      </c>
      <c r="G180" s="79">
        <f>+Cuncl!G180+MM!G180+BTO!G180+CORP!G180+'C+S'!G180+INFR!G180+'STR+DEV'!G180</f>
        <v>0</v>
      </c>
      <c r="H180" s="198">
        <f>+Cuncl!H180+MM!H180+BTO!H180+CORP!H180+'C+S'!H180+INFR!H180+'STR+DEV'!H180</f>
        <v>0</v>
      </c>
      <c r="I180" s="79">
        <f>+Cuncl!I180+MM!I180+BTO!I180+CORP!I180+'C+S'!I180+INFR!I180+'STR+DEV'!I180</f>
        <v>0</v>
      </c>
      <c r="J180" s="212">
        <f>+Cuncl!J180+MM!J180+BTO!J180+CORP!J180+'C+S'!J180+INFR!J180+'STR+DEV'!J180</f>
        <v>0</v>
      </c>
      <c r="K180" s="79">
        <f>+Cuncl!K180+MM!K180+BTO!K180+CORP!K180+'C+S'!K180+INFR!K180+'STR+DEV'!K180</f>
        <v>0</v>
      </c>
      <c r="L180" s="206">
        <f>+Cuncl!L180+MM!L180+BTO!L180+CORP!L180+'C+S'!L180+INFR!L180+'STR+DEV'!L180</f>
        <v>0</v>
      </c>
      <c r="M180" s="73">
        <f>+Cuncl!M180+MM!M180+BTO!M180+CORP!M180+'C+S'!M180+INFR!M180+'STR+DEV'!M180</f>
        <v>0</v>
      </c>
      <c r="N180" s="79">
        <f>+Cuncl!O180+MM!O180+BTO!O180+CORP!O180+'C+S'!O180+INFR!O180+'STR+DEV'!O180</f>
        <v>0</v>
      </c>
      <c r="O180" s="79">
        <f>+Cuncl!P180+MM!P180+BTO!P180+CORP!P180+'C+S'!P180+INFR!P180+'STR+DEV'!P180</f>
        <v>0</v>
      </c>
      <c r="P180" s="79">
        <f>+Cuncl!Q180+MM!Q180+BTO!Q180+CORP!Q180+'C+S'!Q180+INFR!Q180+'STR+DEV'!Q180</f>
        <v>0</v>
      </c>
      <c r="Q180" s="79">
        <f>+Cuncl!R180+MM!R180+BTO!R180+CORP!R180+'C+S'!R180+INFR!R180+'STR+DEV'!R180</f>
        <v>0</v>
      </c>
      <c r="R180" s="79">
        <f>+Cuncl!S180+MM!S180+BTO!S180+CORP!S180+'C+S'!S180+INFR!S180+'STR+DEV'!S180</f>
        <v>0</v>
      </c>
      <c r="S180" s="79">
        <f>+Cuncl!T180+MM!T180+BTO!T180+CORP!T180+'C+S'!T180+INFR!T180+'STR+DEV'!T180</f>
        <v>0</v>
      </c>
      <c r="T180" s="79">
        <f>+Cuncl!U180+MM!U180+BTO!U180+CORP!U180+'C+S'!U180+INFR!U180+'STR+DEV'!U180</f>
        <v>0</v>
      </c>
      <c r="U180" s="79">
        <f>+Cuncl!V180+MM!V180+BTO!V180+CORP!V180+'C+S'!V180+INFR!V180+'STR+DEV'!V180</f>
        <v>0</v>
      </c>
      <c r="W180" s="496" t="e">
        <f t="shared" si="12"/>
        <v>#DIV/0!</v>
      </c>
    </row>
    <row r="181" spans="1:23" s="77" customFormat="1" hidden="1" x14ac:dyDescent="0.25">
      <c r="A181" s="80" t="s">
        <v>136</v>
      </c>
      <c r="B181" s="98">
        <f>+Cuncl!B181+MM!B181+BTO!B181+CORP!B181+'C+S'!B181+INFR!B181+'STR+DEV'!B181</f>
        <v>0</v>
      </c>
      <c r="C181" s="89">
        <f>+Cuncl!C181+MM!C181+BTO!C181+CORP!C181+'C+S'!C181+INFR!C181+'STR+DEV'!C181</f>
        <v>0</v>
      </c>
      <c r="D181" s="206">
        <f>+Cuncl!D181+MM!D181+BTO!D181+CORP!D181+'C+S'!D181+INFR!D181+'STR+DEV'!D181</f>
        <v>0</v>
      </c>
      <c r="E181" s="73">
        <f>+Cuncl!E181+MM!E181+BTO!E181+CORP!E181+'C+S'!E181+INFR!E181+'STR+DEV'!E181</f>
        <v>0</v>
      </c>
      <c r="F181" s="79">
        <f>+Cuncl!F181+MM!F181+BTO!F181+CORP!F181+'C+S'!F181+INFR!F181+'STR+DEV'!F181</f>
        <v>0</v>
      </c>
      <c r="G181" s="79">
        <f>+Cuncl!G181+MM!G181+BTO!G181+CORP!G181+'C+S'!G181+INFR!G181+'STR+DEV'!G181</f>
        <v>0</v>
      </c>
      <c r="H181" s="198">
        <f>+Cuncl!H181+MM!H181+BTO!H181+CORP!H181+'C+S'!H181+INFR!H181+'STR+DEV'!H181</f>
        <v>0</v>
      </c>
      <c r="I181" s="79">
        <f>+Cuncl!I181+MM!I181+BTO!I181+CORP!I181+'C+S'!I181+INFR!I181+'STR+DEV'!I181</f>
        <v>0</v>
      </c>
      <c r="J181" s="212">
        <f>+Cuncl!J181+MM!J181+BTO!J181+CORP!J181+'C+S'!J181+INFR!J181+'STR+DEV'!J181</f>
        <v>0</v>
      </c>
      <c r="K181" s="79">
        <f>+Cuncl!K181+MM!K181+BTO!K181+CORP!K181+'C+S'!K181+INFR!K181+'STR+DEV'!K181</f>
        <v>0</v>
      </c>
      <c r="L181" s="206">
        <f>+Cuncl!L181+MM!L181+BTO!L181+CORP!L181+'C+S'!L181+INFR!L181+'STR+DEV'!L181</f>
        <v>0</v>
      </c>
      <c r="M181" s="73">
        <f>+Cuncl!M181+MM!M181+BTO!M181+CORP!M181+'C+S'!M181+INFR!M181+'STR+DEV'!M181</f>
        <v>0</v>
      </c>
      <c r="N181" s="79">
        <f>+Cuncl!O181+MM!O181+BTO!O181+CORP!O181+'C+S'!O181+INFR!O181+'STR+DEV'!O181</f>
        <v>0</v>
      </c>
      <c r="O181" s="79">
        <f>+Cuncl!P181+MM!P181+BTO!P181+CORP!P181+'C+S'!P181+INFR!P181+'STR+DEV'!P181</f>
        <v>0</v>
      </c>
      <c r="P181" s="79">
        <f>+Cuncl!Q181+MM!Q181+BTO!Q181+CORP!Q181+'C+S'!Q181+INFR!Q181+'STR+DEV'!Q181</f>
        <v>0</v>
      </c>
      <c r="Q181" s="79">
        <f>+Cuncl!R181+MM!R181+BTO!R181+CORP!R181+'C+S'!R181+INFR!R181+'STR+DEV'!R181</f>
        <v>0</v>
      </c>
      <c r="R181" s="79">
        <f>+Cuncl!S181+MM!S181+BTO!S181+CORP!S181+'C+S'!S181+INFR!S181+'STR+DEV'!S181</f>
        <v>0</v>
      </c>
      <c r="S181" s="79">
        <f>+Cuncl!T181+MM!T181+BTO!T181+CORP!T181+'C+S'!T181+INFR!T181+'STR+DEV'!T181</f>
        <v>0</v>
      </c>
      <c r="T181" s="79">
        <f>+Cuncl!U181+MM!U181+BTO!U181+CORP!U181+'C+S'!U181+INFR!U181+'STR+DEV'!U181</f>
        <v>0</v>
      </c>
      <c r="U181" s="79">
        <f>+Cuncl!V181+MM!V181+BTO!V181+CORP!V181+'C+S'!V181+INFR!V181+'STR+DEV'!V181</f>
        <v>0</v>
      </c>
      <c r="W181" s="496" t="e">
        <f t="shared" si="12"/>
        <v>#DIV/0!</v>
      </c>
    </row>
    <row r="182" spans="1:23" s="77" customFormat="1" x14ac:dyDescent="0.25">
      <c r="A182" s="80" t="s">
        <v>125</v>
      </c>
      <c r="B182" s="98">
        <f>+Cuncl!B182+MM!B182+BTO!B182+CORP!B182+'C+S'!B182+INFR!B182+'STR+DEV'!B182</f>
        <v>2800000</v>
      </c>
      <c r="C182" s="89">
        <f>+Cuncl!C182+MM!C182+BTO!C182+CORP!C182+'C+S'!C182+INFR!C182+'STR+DEV'!C182</f>
        <v>800000</v>
      </c>
      <c r="D182" s="206">
        <f>+Cuncl!D182+MM!D182+BTO!D182+CORP!D182+'C+S'!D182+INFR!D182+'STR+DEV'!D182</f>
        <v>1656414.65</v>
      </c>
      <c r="E182" s="73">
        <f>+Cuncl!E182+MM!E182+BTO!E182+CORP!E182+'C+S'!E182+INFR!E182+'STR+DEV'!E182</f>
        <v>900000</v>
      </c>
      <c r="F182" s="79">
        <f>+Cuncl!F182+MM!F182+BTO!F182+CORP!F182+'C+S'!F182+INFR!F182+'STR+DEV'!F182</f>
        <v>0</v>
      </c>
      <c r="G182" s="79">
        <f>+Cuncl!G182+MM!G182+BTO!G182+CORP!G182+'C+S'!G182+INFR!G182+'STR+DEV'!G182</f>
        <v>778836.47999999998</v>
      </c>
      <c r="H182" s="198">
        <f>+Cuncl!H182+MM!H182+BTO!H182+CORP!H182+'C+S'!H182+INFR!H182+'STR+DEV'!H182</f>
        <v>121163.52000000002</v>
      </c>
      <c r="I182" s="79">
        <f>+Cuncl!I182+MM!I182+BTO!I182+CORP!I182+'C+S'!I182+INFR!I182+'STR+DEV'!I182</f>
        <v>1300000</v>
      </c>
      <c r="J182" s="212">
        <f>+Cuncl!J182+MM!J182+BTO!J182+CORP!J182+'C+S'!J182+INFR!J182+'STR+DEV'!J182</f>
        <v>1421163.52</v>
      </c>
      <c r="K182" s="79">
        <f>+Cuncl!K182+MM!K182+BTO!K182+CORP!K182+'C+S'!K182+INFR!K182+'STR+DEV'!K182</f>
        <v>948600</v>
      </c>
      <c r="L182" s="206">
        <f>+Cuncl!L182+MM!L182+BTO!L182+CORP!L182+'C+S'!L182+INFR!L182+'STR+DEV'!L182</f>
        <v>999824.4</v>
      </c>
      <c r="M182" s="73">
        <f>+Cuncl!M182+MM!M182+BTO!M182+CORP!M182+'C+S'!M182+INFR!M182+'STR+DEV'!M182</f>
        <v>2200000</v>
      </c>
      <c r="N182" s="79">
        <f>+Cuncl!O182+MM!O182+BTO!O182+CORP!O182+'C+S'!O182+INFR!O182+'STR+DEV'!O182</f>
        <v>1200000</v>
      </c>
      <c r="O182" s="79">
        <f>+Cuncl!P182+MM!P182+BTO!P182+CORP!P182+'C+S'!P182+INFR!P182+'STR+DEV'!P182</f>
        <v>0</v>
      </c>
      <c r="P182" s="79">
        <f>+Cuncl!Q182+MM!Q182+BTO!Q182+CORP!Q182+'C+S'!Q182+INFR!Q182+'STR+DEV'!Q182</f>
        <v>-6320</v>
      </c>
      <c r="Q182" s="79">
        <f>+Cuncl!R182+MM!R182+BTO!R182+CORP!R182+'C+S'!R182+INFR!R182+'STR+DEV'!R182</f>
        <v>1193680</v>
      </c>
      <c r="R182" s="79">
        <f>+Cuncl!S182+MM!S182+BTO!S182+CORP!S182+'C+S'!S182+INFR!S182+'STR+DEV'!S182</f>
        <v>0</v>
      </c>
      <c r="S182" s="79">
        <f>+Cuncl!T182+MM!T182+BTO!T182+CORP!T182+'C+S'!T182+INFR!T182+'STR+DEV'!T182</f>
        <v>1200000</v>
      </c>
      <c r="T182" s="79">
        <f>+Cuncl!U182+MM!U182+BTO!U182+CORP!U182+'C+S'!U182+INFR!U182+'STR+DEV'!U182</f>
        <v>1270800</v>
      </c>
      <c r="U182" s="79">
        <f>+Cuncl!V182+MM!V182+BTO!V182+CORP!V182+'C+S'!V182+INFR!V182+'STR+DEV'!V182</f>
        <v>1343235.5999999999</v>
      </c>
      <c r="W182" s="496">
        <f t="shared" si="12"/>
        <v>5.2666666666666669E-3</v>
      </c>
    </row>
    <row r="183" spans="1:23" s="77" customFormat="1" hidden="1" x14ac:dyDescent="0.25">
      <c r="A183" s="80" t="s">
        <v>116</v>
      </c>
      <c r="B183" s="98">
        <f>+Cuncl!B183+MM!B183+BTO!B183+CORP!B183+'C+S'!B183+INFR!B183+'STR+DEV'!B183</f>
        <v>0</v>
      </c>
      <c r="C183" s="89">
        <f>+Cuncl!C183+MM!C183+BTO!C183+CORP!C183+'C+S'!C183+INFR!C183+'STR+DEV'!C183</f>
        <v>0</v>
      </c>
      <c r="D183" s="206">
        <f>+Cuncl!D183+MM!D183+BTO!D183+CORP!D183+'C+S'!D183+INFR!D183+'STR+DEV'!D183</f>
        <v>0</v>
      </c>
      <c r="E183" s="73">
        <f>+Cuncl!E183+MM!E183+BTO!E183+CORP!E183+'C+S'!E183+INFR!E183+'STR+DEV'!E183</f>
        <v>0</v>
      </c>
      <c r="F183" s="79">
        <f>+Cuncl!F183+MM!F183+BTO!F183+CORP!F183+'C+S'!F183+INFR!F183+'STR+DEV'!F183</f>
        <v>0</v>
      </c>
      <c r="G183" s="79">
        <f>+Cuncl!G183+MM!G183+BTO!G183+CORP!G183+'C+S'!G183+INFR!G183+'STR+DEV'!G183</f>
        <v>0</v>
      </c>
      <c r="H183" s="198">
        <f>+Cuncl!H183+MM!H183+BTO!H183+CORP!H183+'C+S'!H183+INFR!H183+'STR+DEV'!H183</f>
        <v>0</v>
      </c>
      <c r="I183" s="79">
        <f>+Cuncl!I183+MM!I183+BTO!I183+CORP!I183+'C+S'!I183+INFR!I183+'STR+DEV'!I183</f>
        <v>0</v>
      </c>
      <c r="J183" s="212">
        <f>+Cuncl!J183+MM!J183+BTO!J183+CORP!J183+'C+S'!J183+INFR!J183+'STR+DEV'!J183</f>
        <v>0</v>
      </c>
      <c r="K183" s="79">
        <f>+Cuncl!K183+MM!K183+BTO!K183+CORP!K183+'C+S'!K183+INFR!K183+'STR+DEV'!K183</f>
        <v>0</v>
      </c>
      <c r="L183" s="206">
        <f>+Cuncl!L183+MM!L183+BTO!L183+CORP!L183+'C+S'!L183+INFR!L183+'STR+DEV'!L183</f>
        <v>0</v>
      </c>
      <c r="M183" s="73">
        <f>+Cuncl!M183+MM!M183+BTO!M183+CORP!M183+'C+S'!M183+INFR!M183+'STR+DEV'!M183</f>
        <v>0</v>
      </c>
      <c r="N183" s="79">
        <f>+Cuncl!O183+MM!O183+BTO!O183+CORP!O183+'C+S'!O183+INFR!O183+'STR+DEV'!O183</f>
        <v>0</v>
      </c>
      <c r="O183" s="79">
        <f>+Cuncl!P183+MM!P183+BTO!P183+CORP!P183+'C+S'!P183+INFR!P183+'STR+DEV'!P183</f>
        <v>0</v>
      </c>
      <c r="P183" s="79">
        <f>+Cuncl!Q183+MM!Q183+BTO!Q183+CORP!Q183+'C+S'!Q183+INFR!Q183+'STR+DEV'!Q183</f>
        <v>0</v>
      </c>
      <c r="Q183" s="79">
        <f>+Cuncl!R183+MM!R183+BTO!R183+CORP!R183+'C+S'!R183+INFR!R183+'STR+DEV'!R183</f>
        <v>0</v>
      </c>
      <c r="R183" s="79">
        <f>+Cuncl!S183+MM!S183+BTO!S183+CORP!S183+'C+S'!S183+INFR!S183+'STR+DEV'!S183</f>
        <v>0</v>
      </c>
      <c r="S183" s="79">
        <f>+Cuncl!T183+MM!T183+BTO!T183+CORP!T183+'C+S'!T183+INFR!T183+'STR+DEV'!T183</f>
        <v>0</v>
      </c>
      <c r="T183" s="79">
        <f>+Cuncl!U183+MM!U183+BTO!U183+CORP!U183+'C+S'!U183+INFR!U183+'STR+DEV'!U183</f>
        <v>0</v>
      </c>
      <c r="U183" s="79">
        <f>+Cuncl!V183+MM!V183+BTO!V183+CORP!V183+'C+S'!V183+INFR!V183+'STR+DEV'!V183</f>
        <v>0</v>
      </c>
      <c r="W183" s="496" t="e">
        <f t="shared" si="12"/>
        <v>#DIV/0!</v>
      </c>
    </row>
    <row r="184" spans="1:23" s="77" customFormat="1" hidden="1" x14ac:dyDescent="0.25">
      <c r="A184" s="80" t="s">
        <v>113</v>
      </c>
      <c r="B184" s="98">
        <f>+Cuncl!B184+MM!B184+BTO!B184+CORP!B184+'C+S'!B184+INFR!B184+'STR+DEV'!B184</f>
        <v>0</v>
      </c>
      <c r="C184" s="89">
        <f>+Cuncl!C184+MM!C184+BTO!C184+CORP!C184+'C+S'!C184+INFR!C184+'STR+DEV'!C184</f>
        <v>0</v>
      </c>
      <c r="D184" s="206">
        <f>+Cuncl!D184+MM!D184+BTO!D184+CORP!D184+'C+S'!D184+INFR!D184+'STR+DEV'!D184</f>
        <v>0</v>
      </c>
      <c r="E184" s="73">
        <f>+Cuncl!E184+MM!E184+BTO!E184+CORP!E184+'C+S'!E184+INFR!E184+'STR+DEV'!E184</f>
        <v>0</v>
      </c>
      <c r="F184" s="79">
        <f>+Cuncl!F184+MM!F184+BTO!F184+CORP!F184+'C+S'!F184+INFR!F184+'STR+DEV'!F184</f>
        <v>0</v>
      </c>
      <c r="G184" s="79">
        <f>+Cuncl!G184+MM!G184+BTO!G184+CORP!G184+'C+S'!G184+INFR!G184+'STR+DEV'!G184</f>
        <v>0</v>
      </c>
      <c r="H184" s="198">
        <f>+Cuncl!H184+MM!H184+BTO!H184+CORP!H184+'C+S'!H184+INFR!H184+'STR+DEV'!H184</f>
        <v>0</v>
      </c>
      <c r="I184" s="79">
        <f>+Cuncl!I184+MM!I184+BTO!I184+CORP!I184+'C+S'!I184+INFR!I184+'STR+DEV'!I184</f>
        <v>0</v>
      </c>
      <c r="J184" s="212">
        <f>+Cuncl!J184+MM!J184+BTO!J184+CORP!J184+'C+S'!J184+INFR!J184+'STR+DEV'!J184</f>
        <v>0</v>
      </c>
      <c r="K184" s="79">
        <f>+Cuncl!K184+MM!K184+BTO!K184+CORP!K184+'C+S'!K184+INFR!K184+'STR+DEV'!K184</f>
        <v>0</v>
      </c>
      <c r="L184" s="206">
        <f>+Cuncl!L184+MM!L184+BTO!L184+CORP!L184+'C+S'!L184+INFR!L184+'STR+DEV'!L184</f>
        <v>0</v>
      </c>
      <c r="M184" s="73">
        <f>+Cuncl!M184+MM!M184+BTO!M184+CORP!M184+'C+S'!M184+INFR!M184+'STR+DEV'!M184</f>
        <v>0</v>
      </c>
      <c r="N184" s="79">
        <f>+Cuncl!O184+MM!O184+BTO!O184+CORP!O184+'C+S'!O184+INFR!O184+'STR+DEV'!O184</f>
        <v>0</v>
      </c>
      <c r="O184" s="79">
        <f>+Cuncl!P184+MM!P184+BTO!P184+CORP!P184+'C+S'!P184+INFR!P184+'STR+DEV'!P184</f>
        <v>0</v>
      </c>
      <c r="P184" s="79">
        <f>+Cuncl!Q184+MM!Q184+BTO!Q184+CORP!Q184+'C+S'!Q184+INFR!Q184+'STR+DEV'!Q184</f>
        <v>0</v>
      </c>
      <c r="Q184" s="79">
        <f>+Cuncl!R184+MM!R184+BTO!R184+CORP!R184+'C+S'!R184+INFR!R184+'STR+DEV'!R184</f>
        <v>0</v>
      </c>
      <c r="R184" s="79">
        <f>+Cuncl!S184+MM!S184+BTO!S184+CORP!S184+'C+S'!S184+INFR!S184+'STR+DEV'!S184</f>
        <v>0</v>
      </c>
      <c r="S184" s="79">
        <f>+Cuncl!T184+MM!T184+BTO!T184+CORP!T184+'C+S'!T184+INFR!T184+'STR+DEV'!T184</f>
        <v>0</v>
      </c>
      <c r="T184" s="79">
        <f>+Cuncl!U184+MM!U184+BTO!U184+CORP!U184+'C+S'!U184+INFR!U184+'STR+DEV'!U184</f>
        <v>0</v>
      </c>
      <c r="U184" s="79">
        <f>+Cuncl!V184+MM!V184+BTO!V184+CORP!V184+'C+S'!V184+INFR!V184+'STR+DEV'!V184</f>
        <v>0</v>
      </c>
      <c r="W184" s="496" t="e">
        <f t="shared" si="12"/>
        <v>#DIV/0!</v>
      </c>
    </row>
    <row r="185" spans="1:23" s="77" customFormat="1" hidden="1" x14ac:dyDescent="0.25">
      <c r="A185" s="80" t="s">
        <v>105</v>
      </c>
      <c r="B185" s="98">
        <f>+Cuncl!B185+MM!B185+BTO!B185+CORP!B185+'C+S'!B185+INFR!B185+'STR+DEV'!B185</f>
        <v>0</v>
      </c>
      <c r="C185" s="89">
        <f>+Cuncl!C185+MM!C185+BTO!C185+CORP!C185+'C+S'!C185+INFR!C185+'STR+DEV'!C185</f>
        <v>0</v>
      </c>
      <c r="D185" s="206">
        <f>+Cuncl!D185+MM!D185+BTO!D185+CORP!D185+'C+S'!D185+INFR!D185+'STR+DEV'!D185</f>
        <v>0</v>
      </c>
      <c r="E185" s="73">
        <f>+Cuncl!E185+MM!E185+BTO!E185+CORP!E185+'C+S'!E185+INFR!E185+'STR+DEV'!E185</f>
        <v>0</v>
      </c>
      <c r="F185" s="79">
        <f>+Cuncl!F185+MM!F185+BTO!F185+CORP!F185+'C+S'!F185+INFR!F185+'STR+DEV'!F185</f>
        <v>0</v>
      </c>
      <c r="G185" s="79">
        <f>+Cuncl!G185+MM!G185+BTO!G185+CORP!G185+'C+S'!G185+INFR!G185+'STR+DEV'!G185</f>
        <v>0</v>
      </c>
      <c r="H185" s="198">
        <f>+Cuncl!H185+MM!H185+BTO!H185+CORP!H185+'C+S'!H185+INFR!H185+'STR+DEV'!H185</f>
        <v>0</v>
      </c>
      <c r="I185" s="79">
        <f>+Cuncl!I185+MM!I185+BTO!I185+CORP!I185+'C+S'!I185+INFR!I185+'STR+DEV'!I185</f>
        <v>0</v>
      </c>
      <c r="J185" s="212">
        <f>+Cuncl!J185+MM!J185+BTO!J185+CORP!J185+'C+S'!J185+INFR!J185+'STR+DEV'!J185</f>
        <v>0</v>
      </c>
      <c r="K185" s="79">
        <f>+Cuncl!K185+MM!K185+BTO!K185+CORP!K185+'C+S'!K185+INFR!K185+'STR+DEV'!K185</f>
        <v>0</v>
      </c>
      <c r="L185" s="206">
        <f>+Cuncl!L185+MM!L185+BTO!L185+CORP!L185+'C+S'!L185+INFR!L185+'STR+DEV'!L185</f>
        <v>0</v>
      </c>
      <c r="M185" s="73">
        <f>+Cuncl!M185+MM!M185+BTO!M185+CORP!M185+'C+S'!M185+INFR!M185+'STR+DEV'!M185</f>
        <v>0</v>
      </c>
      <c r="N185" s="79">
        <f>+Cuncl!O185+MM!O185+BTO!O185+CORP!O185+'C+S'!O185+INFR!O185+'STR+DEV'!O185</f>
        <v>0</v>
      </c>
      <c r="O185" s="79">
        <f>+Cuncl!P185+MM!P185+BTO!P185+CORP!P185+'C+S'!P185+INFR!P185+'STR+DEV'!P185</f>
        <v>0</v>
      </c>
      <c r="P185" s="79">
        <f>+Cuncl!Q185+MM!Q185+BTO!Q185+CORP!Q185+'C+S'!Q185+INFR!Q185+'STR+DEV'!Q185</f>
        <v>0</v>
      </c>
      <c r="Q185" s="79">
        <f>+Cuncl!R185+MM!R185+BTO!R185+CORP!R185+'C+S'!R185+INFR!R185+'STR+DEV'!R185</f>
        <v>0</v>
      </c>
      <c r="R185" s="79">
        <f>+Cuncl!S185+MM!S185+BTO!S185+CORP!S185+'C+S'!S185+INFR!S185+'STR+DEV'!S185</f>
        <v>0</v>
      </c>
      <c r="S185" s="79">
        <f>+Cuncl!T185+MM!T185+BTO!T185+CORP!T185+'C+S'!T185+INFR!T185+'STR+DEV'!T185</f>
        <v>0</v>
      </c>
      <c r="T185" s="79">
        <f>+Cuncl!U185+MM!U185+BTO!U185+CORP!U185+'C+S'!U185+INFR!U185+'STR+DEV'!U185</f>
        <v>0</v>
      </c>
      <c r="U185" s="79">
        <f>+Cuncl!V185+MM!V185+BTO!V185+CORP!V185+'C+S'!V185+INFR!V185+'STR+DEV'!V185</f>
        <v>0</v>
      </c>
      <c r="W185" s="496" t="e">
        <f t="shared" si="12"/>
        <v>#DIV/0!</v>
      </c>
    </row>
    <row r="186" spans="1:23" s="77" customFormat="1" hidden="1" x14ac:dyDescent="0.25">
      <c r="A186" s="80" t="s">
        <v>119</v>
      </c>
      <c r="B186" s="98">
        <f>+Cuncl!B186+MM!B186+BTO!B186+CORP!B186+'C+S'!B186+INFR!B186+'STR+DEV'!B186</f>
        <v>0</v>
      </c>
      <c r="C186" s="89">
        <f>+Cuncl!C186+MM!C186+BTO!C186+CORP!C186+'C+S'!C186+INFR!C186+'STR+DEV'!C186</f>
        <v>0</v>
      </c>
      <c r="D186" s="206">
        <f>+Cuncl!D186+MM!D186+BTO!D186+CORP!D186+'C+S'!D186+INFR!D186+'STR+DEV'!D186</f>
        <v>0</v>
      </c>
      <c r="E186" s="73">
        <f>+Cuncl!E186+MM!E186+BTO!E186+CORP!E186+'C+S'!E186+INFR!E186+'STR+DEV'!E186</f>
        <v>0</v>
      </c>
      <c r="F186" s="79">
        <f>+Cuncl!F186+MM!F186+BTO!F186+CORP!F186+'C+S'!F186+INFR!F186+'STR+DEV'!F186</f>
        <v>0</v>
      </c>
      <c r="G186" s="79">
        <f>+Cuncl!G186+MM!G186+BTO!G186+CORP!G186+'C+S'!G186+INFR!G186+'STR+DEV'!G186</f>
        <v>0</v>
      </c>
      <c r="H186" s="198">
        <f>+Cuncl!H186+MM!H186+BTO!H186+CORP!H186+'C+S'!H186+INFR!H186+'STR+DEV'!H186</f>
        <v>0</v>
      </c>
      <c r="I186" s="79">
        <f>+Cuncl!I186+MM!I186+BTO!I186+CORP!I186+'C+S'!I186+INFR!I186+'STR+DEV'!I186</f>
        <v>0</v>
      </c>
      <c r="J186" s="212">
        <f>+Cuncl!J186+MM!J186+BTO!J186+CORP!J186+'C+S'!J186+INFR!J186+'STR+DEV'!J186</f>
        <v>0</v>
      </c>
      <c r="K186" s="79">
        <f>+Cuncl!K186+MM!K186+BTO!K186+CORP!K186+'C+S'!K186+INFR!K186+'STR+DEV'!K186</f>
        <v>0</v>
      </c>
      <c r="L186" s="206">
        <f>+Cuncl!L186+MM!L186+BTO!L186+CORP!L186+'C+S'!L186+INFR!L186+'STR+DEV'!L186</f>
        <v>0</v>
      </c>
      <c r="M186" s="73">
        <f>+Cuncl!M186+MM!M186+BTO!M186+CORP!M186+'C+S'!M186+INFR!M186+'STR+DEV'!M186</f>
        <v>0</v>
      </c>
      <c r="N186" s="79">
        <f>+Cuncl!O186+MM!O186+BTO!O186+CORP!O186+'C+S'!O186+INFR!O186+'STR+DEV'!O186</f>
        <v>0</v>
      </c>
      <c r="O186" s="79">
        <f>+Cuncl!P186+MM!P186+BTO!P186+CORP!P186+'C+S'!P186+INFR!P186+'STR+DEV'!P186</f>
        <v>0</v>
      </c>
      <c r="P186" s="79">
        <f>+Cuncl!Q186+MM!Q186+BTO!Q186+CORP!Q186+'C+S'!Q186+INFR!Q186+'STR+DEV'!Q186</f>
        <v>0</v>
      </c>
      <c r="Q186" s="79">
        <f>+Cuncl!R186+MM!R186+BTO!R186+CORP!R186+'C+S'!R186+INFR!R186+'STR+DEV'!R186</f>
        <v>0</v>
      </c>
      <c r="R186" s="79">
        <f>+Cuncl!S186+MM!S186+BTO!S186+CORP!S186+'C+S'!S186+INFR!S186+'STR+DEV'!S186</f>
        <v>0</v>
      </c>
      <c r="S186" s="79">
        <f>+Cuncl!T186+MM!T186+BTO!T186+CORP!T186+'C+S'!T186+INFR!T186+'STR+DEV'!T186</f>
        <v>0</v>
      </c>
      <c r="T186" s="79">
        <f>+Cuncl!U186+MM!U186+BTO!U186+CORP!U186+'C+S'!U186+INFR!U186+'STR+DEV'!U186</f>
        <v>0</v>
      </c>
      <c r="U186" s="79">
        <f>+Cuncl!V186+MM!V186+BTO!V186+CORP!V186+'C+S'!V186+INFR!V186+'STR+DEV'!V186</f>
        <v>0</v>
      </c>
      <c r="W186" s="496" t="e">
        <f t="shared" si="12"/>
        <v>#DIV/0!</v>
      </c>
    </row>
    <row r="187" spans="1:23" s="77" customFormat="1" hidden="1" x14ac:dyDescent="0.25">
      <c r="A187" s="80" t="s">
        <v>132</v>
      </c>
      <c r="B187" s="98">
        <f>+Cuncl!B187+MM!B187+BTO!B187+CORP!B187+'C+S'!B187+INFR!B187+'STR+DEV'!B187</f>
        <v>0</v>
      </c>
      <c r="C187" s="89">
        <f>+Cuncl!C187+MM!C187+BTO!C187+CORP!C187+'C+S'!C187+INFR!C187+'STR+DEV'!C187</f>
        <v>0</v>
      </c>
      <c r="D187" s="206">
        <f>+Cuncl!D187+MM!D187+BTO!D187+CORP!D187+'C+S'!D187+INFR!D187+'STR+DEV'!D187</f>
        <v>0</v>
      </c>
      <c r="E187" s="73">
        <f>+Cuncl!E187+MM!E187+BTO!E187+CORP!E187+'C+S'!E187+INFR!E187+'STR+DEV'!E187</f>
        <v>0</v>
      </c>
      <c r="F187" s="79">
        <f>+Cuncl!F187+MM!F187+BTO!F187+CORP!F187+'C+S'!F187+INFR!F187+'STR+DEV'!F187</f>
        <v>0</v>
      </c>
      <c r="G187" s="79">
        <f>+Cuncl!G187+MM!G187+BTO!G187+CORP!G187+'C+S'!G187+INFR!G187+'STR+DEV'!G187</f>
        <v>0</v>
      </c>
      <c r="H187" s="198">
        <f>+Cuncl!H187+MM!H187+BTO!H187+CORP!H187+'C+S'!H187+INFR!H187+'STR+DEV'!H187</f>
        <v>0</v>
      </c>
      <c r="I187" s="79">
        <f>+Cuncl!I187+MM!I187+BTO!I187+CORP!I187+'C+S'!I187+INFR!I187+'STR+DEV'!I187</f>
        <v>0</v>
      </c>
      <c r="J187" s="212">
        <f>+Cuncl!J187+MM!J187+BTO!J187+CORP!J187+'C+S'!J187+INFR!J187+'STR+DEV'!J187</f>
        <v>0</v>
      </c>
      <c r="K187" s="79">
        <f>+Cuncl!K187+MM!K187+BTO!K187+CORP!K187+'C+S'!K187+INFR!K187+'STR+DEV'!K187</f>
        <v>0</v>
      </c>
      <c r="L187" s="206">
        <f>+Cuncl!L187+MM!L187+BTO!L187+CORP!L187+'C+S'!L187+INFR!L187+'STR+DEV'!L187</f>
        <v>0</v>
      </c>
      <c r="M187" s="73">
        <f>+Cuncl!M187+MM!M187+BTO!M187+CORP!M187+'C+S'!M187+INFR!M187+'STR+DEV'!M187</f>
        <v>0</v>
      </c>
      <c r="N187" s="79">
        <f>+Cuncl!O187+MM!O187+BTO!O187+CORP!O187+'C+S'!O187+INFR!O187+'STR+DEV'!O187</f>
        <v>0</v>
      </c>
      <c r="O187" s="79">
        <f>+Cuncl!P187+MM!P187+BTO!P187+CORP!P187+'C+S'!P187+INFR!P187+'STR+DEV'!P187</f>
        <v>0</v>
      </c>
      <c r="P187" s="79">
        <f>+Cuncl!Q187+MM!Q187+BTO!Q187+CORP!Q187+'C+S'!Q187+INFR!Q187+'STR+DEV'!Q187</f>
        <v>0</v>
      </c>
      <c r="Q187" s="79">
        <f>+Cuncl!R187+MM!R187+BTO!R187+CORP!R187+'C+S'!R187+INFR!R187+'STR+DEV'!R187</f>
        <v>0</v>
      </c>
      <c r="R187" s="79">
        <f>+Cuncl!S187+MM!S187+BTO!S187+CORP!S187+'C+S'!S187+INFR!S187+'STR+DEV'!S187</f>
        <v>0</v>
      </c>
      <c r="S187" s="79">
        <f>+Cuncl!T187+MM!T187+BTO!T187+CORP!T187+'C+S'!T187+INFR!T187+'STR+DEV'!T187</f>
        <v>0</v>
      </c>
      <c r="T187" s="79">
        <f>+Cuncl!U187+MM!U187+BTO!U187+CORP!U187+'C+S'!U187+INFR!U187+'STR+DEV'!U187</f>
        <v>0</v>
      </c>
      <c r="U187" s="79">
        <f>+Cuncl!V187+MM!V187+BTO!V187+CORP!V187+'C+S'!V187+INFR!V187+'STR+DEV'!V187</f>
        <v>0</v>
      </c>
      <c r="W187" s="496" t="e">
        <f t="shared" si="12"/>
        <v>#DIV/0!</v>
      </c>
    </row>
    <row r="188" spans="1:23" s="77" customFormat="1" hidden="1" x14ac:dyDescent="0.25">
      <c r="A188" s="80" t="s">
        <v>126</v>
      </c>
      <c r="B188" s="98">
        <f>+Cuncl!B188+MM!B188+BTO!B188+CORP!B188+'C+S'!B188+INFR!B188+'STR+DEV'!B188</f>
        <v>0</v>
      </c>
      <c r="C188" s="89">
        <f>+Cuncl!C188+MM!C188+BTO!C188+CORP!C188+'C+S'!C188+INFR!C188+'STR+DEV'!C188</f>
        <v>0</v>
      </c>
      <c r="D188" s="206">
        <f>+Cuncl!D188+MM!D188+BTO!D188+CORP!D188+'C+S'!D188+INFR!D188+'STR+DEV'!D188</f>
        <v>0</v>
      </c>
      <c r="E188" s="73">
        <f>+Cuncl!E188+MM!E188+BTO!E188+CORP!E188+'C+S'!E188+INFR!E188+'STR+DEV'!E188</f>
        <v>0</v>
      </c>
      <c r="F188" s="79">
        <f>+Cuncl!F188+MM!F188+BTO!F188+CORP!F188+'C+S'!F188+INFR!F188+'STR+DEV'!F188</f>
        <v>0</v>
      </c>
      <c r="G188" s="79">
        <f>+Cuncl!G188+MM!G188+BTO!G188+CORP!G188+'C+S'!G188+INFR!G188+'STR+DEV'!G188</f>
        <v>0</v>
      </c>
      <c r="H188" s="198">
        <f>+Cuncl!H188+MM!H188+BTO!H188+CORP!H188+'C+S'!H188+INFR!H188+'STR+DEV'!H188</f>
        <v>0</v>
      </c>
      <c r="I188" s="79">
        <f>+Cuncl!I188+MM!I188+BTO!I188+CORP!I188+'C+S'!I188+INFR!I188+'STR+DEV'!I188</f>
        <v>0</v>
      </c>
      <c r="J188" s="212">
        <f>+Cuncl!J188+MM!J188+BTO!J188+CORP!J188+'C+S'!J188+INFR!J188+'STR+DEV'!J188</f>
        <v>0</v>
      </c>
      <c r="K188" s="79">
        <f>+Cuncl!K188+MM!K188+BTO!K188+CORP!K188+'C+S'!K188+INFR!K188+'STR+DEV'!K188</f>
        <v>0</v>
      </c>
      <c r="L188" s="206">
        <f>+Cuncl!L188+MM!L188+BTO!L188+CORP!L188+'C+S'!L188+INFR!L188+'STR+DEV'!L188</f>
        <v>0</v>
      </c>
      <c r="M188" s="73">
        <f>+Cuncl!M188+MM!M188+BTO!M188+CORP!M188+'C+S'!M188+INFR!M188+'STR+DEV'!M188</f>
        <v>0</v>
      </c>
      <c r="N188" s="79">
        <f>+Cuncl!O188+MM!O188+BTO!O188+CORP!O188+'C+S'!O188+INFR!O188+'STR+DEV'!O188</f>
        <v>0</v>
      </c>
      <c r="O188" s="79">
        <f>+Cuncl!P188+MM!P188+BTO!P188+CORP!P188+'C+S'!P188+INFR!P188+'STR+DEV'!P188</f>
        <v>0</v>
      </c>
      <c r="P188" s="79">
        <f>+Cuncl!Q188+MM!Q188+BTO!Q188+CORP!Q188+'C+S'!Q188+INFR!Q188+'STR+DEV'!Q188</f>
        <v>0</v>
      </c>
      <c r="Q188" s="79">
        <f>+Cuncl!R188+MM!R188+BTO!R188+CORP!R188+'C+S'!R188+INFR!R188+'STR+DEV'!R188</f>
        <v>0</v>
      </c>
      <c r="R188" s="79">
        <f>+Cuncl!S188+MM!S188+BTO!S188+CORP!S188+'C+S'!S188+INFR!S188+'STR+DEV'!S188</f>
        <v>0</v>
      </c>
      <c r="S188" s="79">
        <f>+Cuncl!T188+MM!T188+BTO!T188+CORP!T188+'C+S'!T188+INFR!T188+'STR+DEV'!T188</f>
        <v>0</v>
      </c>
      <c r="T188" s="79">
        <f>+Cuncl!U188+MM!U188+BTO!U188+CORP!U188+'C+S'!U188+INFR!U188+'STR+DEV'!U188</f>
        <v>0</v>
      </c>
      <c r="U188" s="79">
        <f>+Cuncl!V188+MM!V188+BTO!V188+CORP!V188+'C+S'!V188+INFR!V188+'STR+DEV'!V188</f>
        <v>0</v>
      </c>
      <c r="W188" s="496" t="e">
        <f t="shared" si="12"/>
        <v>#DIV/0!</v>
      </c>
    </row>
    <row r="189" spans="1:23" s="77" customFormat="1" hidden="1" x14ac:dyDescent="0.25">
      <c r="A189" s="80" t="s">
        <v>127</v>
      </c>
      <c r="B189" s="98">
        <f>+Cuncl!B189+MM!B189+BTO!B189+CORP!B189+'C+S'!B189+INFR!B189+'STR+DEV'!B189</f>
        <v>0</v>
      </c>
      <c r="C189" s="89">
        <f>+Cuncl!C189+MM!C189+BTO!C189+CORP!C189+'C+S'!C189+INFR!C189+'STR+DEV'!C189</f>
        <v>0</v>
      </c>
      <c r="D189" s="206">
        <f>+Cuncl!D189+MM!D189+BTO!D189+CORP!D189+'C+S'!D189+INFR!D189+'STR+DEV'!D189</f>
        <v>0</v>
      </c>
      <c r="E189" s="73">
        <f>+Cuncl!E189+MM!E189+BTO!E189+CORP!E189+'C+S'!E189+INFR!E189+'STR+DEV'!E189</f>
        <v>0</v>
      </c>
      <c r="F189" s="79">
        <f>+Cuncl!F189+MM!F189+BTO!F189+CORP!F189+'C+S'!F189+INFR!F189+'STR+DEV'!F189</f>
        <v>0</v>
      </c>
      <c r="G189" s="79">
        <f>+Cuncl!G189+MM!G189+BTO!G189+CORP!G189+'C+S'!G189+INFR!G189+'STR+DEV'!G189</f>
        <v>0</v>
      </c>
      <c r="H189" s="198">
        <f>+Cuncl!H189+MM!H189+BTO!H189+CORP!H189+'C+S'!H189+INFR!H189+'STR+DEV'!H189</f>
        <v>0</v>
      </c>
      <c r="I189" s="79">
        <f>+Cuncl!I189+MM!I189+BTO!I189+CORP!I189+'C+S'!I189+INFR!I189+'STR+DEV'!I189</f>
        <v>0</v>
      </c>
      <c r="J189" s="212">
        <f>+Cuncl!J189+MM!J189+BTO!J189+CORP!J189+'C+S'!J189+INFR!J189+'STR+DEV'!J189</f>
        <v>0</v>
      </c>
      <c r="K189" s="79">
        <f>+Cuncl!K189+MM!K189+BTO!K189+CORP!K189+'C+S'!K189+INFR!K189+'STR+DEV'!K189</f>
        <v>0</v>
      </c>
      <c r="L189" s="206">
        <f>+Cuncl!L189+MM!L189+BTO!L189+CORP!L189+'C+S'!L189+INFR!L189+'STR+DEV'!L189</f>
        <v>0</v>
      </c>
      <c r="M189" s="73">
        <f>+Cuncl!M189+MM!M189+BTO!M189+CORP!M189+'C+S'!M189+INFR!M189+'STR+DEV'!M189</f>
        <v>0</v>
      </c>
      <c r="N189" s="79">
        <f>+Cuncl!O189+MM!O189+BTO!O189+CORP!O189+'C+S'!O189+INFR!O189+'STR+DEV'!O189</f>
        <v>0</v>
      </c>
      <c r="O189" s="79">
        <f>+Cuncl!P189+MM!P189+BTO!P189+CORP!P189+'C+S'!P189+INFR!P189+'STR+DEV'!P189</f>
        <v>0</v>
      </c>
      <c r="P189" s="79">
        <f>+Cuncl!Q189+MM!Q189+BTO!Q189+CORP!Q189+'C+S'!Q189+INFR!Q189+'STR+DEV'!Q189</f>
        <v>0</v>
      </c>
      <c r="Q189" s="79">
        <f>+Cuncl!R189+MM!R189+BTO!R189+CORP!R189+'C+S'!R189+INFR!R189+'STR+DEV'!R189</f>
        <v>0</v>
      </c>
      <c r="R189" s="79">
        <f>+Cuncl!S189+MM!S189+BTO!S189+CORP!S189+'C+S'!S189+INFR!S189+'STR+DEV'!S189</f>
        <v>0</v>
      </c>
      <c r="S189" s="79">
        <f>+Cuncl!T189+MM!T189+BTO!T189+CORP!T189+'C+S'!T189+INFR!T189+'STR+DEV'!T189</f>
        <v>0</v>
      </c>
      <c r="T189" s="79">
        <f>+Cuncl!U189+MM!U189+BTO!U189+CORP!U189+'C+S'!U189+INFR!U189+'STR+DEV'!U189</f>
        <v>0</v>
      </c>
      <c r="U189" s="79">
        <f>+Cuncl!V189+MM!V189+BTO!V189+CORP!V189+'C+S'!V189+INFR!V189+'STR+DEV'!V189</f>
        <v>0</v>
      </c>
      <c r="W189" s="496" t="e">
        <f t="shared" si="12"/>
        <v>#DIV/0!</v>
      </c>
    </row>
    <row r="190" spans="1:23" s="77" customFormat="1" hidden="1" x14ac:dyDescent="0.25">
      <c r="A190" s="80" t="s">
        <v>127</v>
      </c>
      <c r="B190" s="98">
        <f>+Cuncl!B190+MM!B190+BTO!B190+CORP!B190+'C+S'!B190+INFR!B190+'STR+DEV'!B190</f>
        <v>0</v>
      </c>
      <c r="C190" s="89">
        <f>+Cuncl!C190+MM!C190+BTO!C190+CORP!C190+'C+S'!C190+INFR!C190+'STR+DEV'!C190</f>
        <v>0</v>
      </c>
      <c r="D190" s="206">
        <f>+Cuncl!D190+MM!D190+BTO!D190+CORP!D190+'C+S'!D190+INFR!D190+'STR+DEV'!D190</f>
        <v>0</v>
      </c>
      <c r="E190" s="73">
        <f>+Cuncl!E190+MM!E190+BTO!E190+CORP!E190+'C+S'!E190+INFR!E190+'STR+DEV'!E190</f>
        <v>0</v>
      </c>
      <c r="F190" s="79">
        <f>+Cuncl!F190+MM!F190+BTO!F190+CORP!F190+'C+S'!F190+INFR!F190+'STR+DEV'!F190</f>
        <v>0</v>
      </c>
      <c r="G190" s="79">
        <f>+Cuncl!G190+MM!G190+BTO!G190+CORP!G190+'C+S'!G190+INFR!G190+'STR+DEV'!G190</f>
        <v>0</v>
      </c>
      <c r="H190" s="198">
        <f>+Cuncl!H190+MM!H190+BTO!H190+CORP!H190+'C+S'!H190+INFR!H190+'STR+DEV'!H190</f>
        <v>0</v>
      </c>
      <c r="I190" s="79">
        <f>+Cuncl!I190+MM!I190+BTO!I190+CORP!I190+'C+S'!I190+INFR!I190+'STR+DEV'!I190</f>
        <v>0</v>
      </c>
      <c r="J190" s="212">
        <f>+Cuncl!J190+MM!J190+BTO!J190+CORP!J190+'C+S'!J190+INFR!J190+'STR+DEV'!J190</f>
        <v>0</v>
      </c>
      <c r="K190" s="79">
        <f>+Cuncl!K190+MM!K190+BTO!K190+CORP!K190+'C+S'!K190+INFR!K190+'STR+DEV'!K190</f>
        <v>0</v>
      </c>
      <c r="L190" s="206">
        <f>+Cuncl!L190+MM!L190+BTO!L190+CORP!L190+'C+S'!L190+INFR!L190+'STR+DEV'!L190</f>
        <v>0</v>
      </c>
      <c r="M190" s="73">
        <f>+Cuncl!M190+MM!M190+BTO!M190+CORP!M190+'C+S'!M190+INFR!M190+'STR+DEV'!M190</f>
        <v>0</v>
      </c>
      <c r="N190" s="79">
        <f>+Cuncl!O190+MM!O190+BTO!O190+CORP!O190+'C+S'!O190+INFR!O190+'STR+DEV'!O190</f>
        <v>0</v>
      </c>
      <c r="O190" s="79">
        <f>+Cuncl!P190+MM!P190+BTO!P190+CORP!P190+'C+S'!P190+INFR!P190+'STR+DEV'!P190</f>
        <v>0</v>
      </c>
      <c r="P190" s="79">
        <f>+Cuncl!Q190+MM!Q190+BTO!Q190+CORP!Q190+'C+S'!Q190+INFR!Q190+'STR+DEV'!Q190</f>
        <v>0</v>
      </c>
      <c r="Q190" s="79">
        <f>+Cuncl!R190+MM!R190+BTO!R190+CORP!R190+'C+S'!R190+INFR!R190+'STR+DEV'!R190</f>
        <v>0</v>
      </c>
      <c r="R190" s="79">
        <f>+Cuncl!S190+MM!S190+BTO!S190+CORP!S190+'C+S'!S190+INFR!S190+'STR+DEV'!S190</f>
        <v>0</v>
      </c>
      <c r="S190" s="79">
        <f>+Cuncl!T190+MM!T190+BTO!T190+CORP!T190+'C+S'!T190+INFR!T190+'STR+DEV'!T190</f>
        <v>0</v>
      </c>
      <c r="T190" s="79">
        <f>+Cuncl!U190+MM!U190+BTO!U190+CORP!U190+'C+S'!U190+INFR!U190+'STR+DEV'!U190</f>
        <v>0</v>
      </c>
      <c r="U190" s="79">
        <f>+Cuncl!V190+MM!V190+BTO!V190+CORP!V190+'C+S'!V190+INFR!V190+'STR+DEV'!V190</f>
        <v>0</v>
      </c>
      <c r="W190" s="496" t="e">
        <f t="shared" si="12"/>
        <v>#DIV/0!</v>
      </c>
    </row>
    <row r="191" spans="1:23" s="77" customFormat="1" x14ac:dyDescent="0.25">
      <c r="A191" s="80" t="s">
        <v>100</v>
      </c>
      <c r="B191" s="98">
        <f>+Cuncl!B191+MM!B191+BTO!B191+CORP!B191+'C+S'!B191+INFR!B191+'STR+DEV'!B191</f>
        <v>0</v>
      </c>
      <c r="C191" s="89">
        <f>+Cuncl!C191+MM!C191+BTO!C191+CORP!C191+'C+S'!C191+INFR!C191+'STR+DEV'!C191</f>
        <v>0</v>
      </c>
      <c r="D191" s="206">
        <f>+Cuncl!D191+MM!D191+BTO!D191+CORP!D191+'C+S'!D191+INFR!D191+'STR+DEV'!D191</f>
        <v>0</v>
      </c>
      <c r="E191" s="73">
        <f>+Cuncl!E191+MM!E191+BTO!E191+CORP!E191+'C+S'!E191+INFR!E191+'STR+DEV'!E191</f>
        <v>1000000</v>
      </c>
      <c r="F191" s="79">
        <f>+Cuncl!F191+MM!F191+BTO!F191+CORP!F191+'C+S'!F191+INFR!F191+'STR+DEV'!F191</f>
        <v>0</v>
      </c>
      <c r="G191" s="79">
        <f>+Cuncl!G191+MM!G191+BTO!G191+CORP!G191+'C+S'!G191+INFR!G191+'STR+DEV'!G191</f>
        <v>0</v>
      </c>
      <c r="H191" s="198">
        <f>+Cuncl!H191+MM!H191+BTO!H191+CORP!H191+'C+S'!H191+INFR!H191+'STR+DEV'!H191</f>
        <v>1000000</v>
      </c>
      <c r="I191" s="79">
        <f>+Cuncl!I191+MM!I191+BTO!I191+CORP!I191+'C+S'!I191+INFR!I191+'STR+DEV'!I191</f>
        <v>0</v>
      </c>
      <c r="J191" s="212">
        <f>+Cuncl!J191+MM!J191+BTO!J191+CORP!J191+'C+S'!J191+INFR!J191+'STR+DEV'!J191</f>
        <v>1000000</v>
      </c>
      <c r="K191" s="79">
        <f>+Cuncl!K191+MM!K191+BTO!K191+CORP!K191+'C+S'!K191+INFR!K191+'STR+DEV'!K191</f>
        <v>5000000</v>
      </c>
      <c r="L191" s="206">
        <f>+Cuncl!L191+MM!L191+BTO!L191+CORP!L191+'C+S'!L191+INFR!L191+'STR+DEV'!L191</f>
        <v>250000</v>
      </c>
      <c r="M191" s="73">
        <f>+Cuncl!M191+MM!M191+BTO!M191+CORP!M191+'C+S'!M191+INFR!M191+'STR+DEV'!M191</f>
        <v>1000000</v>
      </c>
      <c r="N191" s="79">
        <f>+Cuncl!O191+MM!O191+BTO!O191+CORP!O191+'C+S'!O191+INFR!O191+'STR+DEV'!O191</f>
        <v>3700000</v>
      </c>
      <c r="O191" s="79">
        <f>+Cuncl!P191+MM!P191+BTO!P191+CORP!P191+'C+S'!P191+INFR!P191+'STR+DEV'!P191</f>
        <v>0</v>
      </c>
      <c r="P191" s="79">
        <f>+Cuncl!Q191+MM!Q191+BTO!Q191+CORP!Q191+'C+S'!Q191+INFR!Q191+'STR+DEV'!Q191</f>
        <v>-282998</v>
      </c>
      <c r="Q191" s="79">
        <f>+Cuncl!R191+MM!R191+BTO!R191+CORP!R191+'C+S'!R191+INFR!R191+'STR+DEV'!R191</f>
        <v>3417002</v>
      </c>
      <c r="R191" s="79">
        <f>+Cuncl!S191+MM!S191+BTO!S191+CORP!S191+'C+S'!S191+INFR!S191+'STR+DEV'!S191</f>
        <v>0</v>
      </c>
      <c r="S191" s="79">
        <f>+Cuncl!T191+MM!T191+BTO!T191+CORP!T191+'C+S'!T191+INFR!T191+'STR+DEV'!T191</f>
        <v>3700000</v>
      </c>
      <c r="T191" s="79">
        <f>+Cuncl!U191+MM!U191+BTO!U191+CORP!U191+'C+S'!U191+INFR!U191+'STR+DEV'!U191</f>
        <v>3918300</v>
      </c>
      <c r="U191" s="79">
        <f>+Cuncl!V191+MM!V191+BTO!V191+CORP!V191+'C+S'!V191+INFR!V191+'STR+DEV'!V191</f>
        <v>4141643.0999999996</v>
      </c>
      <c r="W191" s="496">
        <f t="shared" si="12"/>
        <v>7.6485945945945946E-2</v>
      </c>
    </row>
    <row r="192" spans="1:23" s="77" customFormat="1" hidden="1" x14ac:dyDescent="0.25">
      <c r="A192" s="80" t="s">
        <v>131</v>
      </c>
      <c r="B192" s="98">
        <f>+Cuncl!B192+MM!B192+BTO!B192+CORP!B192+'C+S'!B192+INFR!B192+'STR+DEV'!B192</f>
        <v>0</v>
      </c>
      <c r="C192" s="89">
        <f>+Cuncl!C192+MM!C192+BTO!C192+CORP!C192+'C+S'!C192+INFR!C192+'STR+DEV'!C192</f>
        <v>0</v>
      </c>
      <c r="D192" s="206">
        <f>+Cuncl!D192+MM!D192+BTO!D192+CORP!D192+'C+S'!D192+INFR!D192+'STR+DEV'!D192</f>
        <v>0</v>
      </c>
      <c r="E192" s="73">
        <f>+Cuncl!E192+MM!E192+BTO!E192+CORP!E192+'C+S'!E192+INFR!E192+'STR+DEV'!E192</f>
        <v>0</v>
      </c>
      <c r="F192" s="79">
        <f>+Cuncl!F192+MM!F192+BTO!F192+CORP!F192+'C+S'!F192+INFR!F192+'STR+DEV'!F192</f>
        <v>0</v>
      </c>
      <c r="G192" s="79">
        <f>+Cuncl!G192+MM!G192+BTO!G192+CORP!G192+'C+S'!G192+INFR!G192+'STR+DEV'!G192</f>
        <v>0</v>
      </c>
      <c r="H192" s="198">
        <f>+Cuncl!H192+MM!H192+BTO!H192+CORP!H192+'C+S'!H192+INFR!H192+'STR+DEV'!H192</f>
        <v>0</v>
      </c>
      <c r="I192" s="79">
        <f>+Cuncl!I192+MM!I192+BTO!I192+CORP!I192+'C+S'!I192+INFR!I192+'STR+DEV'!I192</f>
        <v>0</v>
      </c>
      <c r="J192" s="212">
        <f>+Cuncl!J192+MM!J192+BTO!J192+CORP!J192+'C+S'!J192+INFR!J192+'STR+DEV'!J192</f>
        <v>0</v>
      </c>
      <c r="K192" s="79">
        <f>+Cuncl!K192+MM!K192+BTO!K192+CORP!K192+'C+S'!K192+INFR!K192+'STR+DEV'!K192</f>
        <v>0</v>
      </c>
      <c r="L192" s="206">
        <f>+Cuncl!L192+MM!L192+BTO!L192+CORP!L192+'C+S'!L192+INFR!L192+'STR+DEV'!L192</f>
        <v>0</v>
      </c>
      <c r="M192" s="73">
        <f>+Cuncl!M192+MM!M192+BTO!M192+CORP!M192+'C+S'!M192+INFR!M192+'STR+DEV'!M192</f>
        <v>0</v>
      </c>
      <c r="N192" s="79">
        <f>+Cuncl!O192+MM!O192+BTO!O192+CORP!O192+'C+S'!O192+INFR!O192+'STR+DEV'!O192</f>
        <v>0</v>
      </c>
      <c r="O192" s="79">
        <f>+Cuncl!P192+MM!P192+BTO!P192+CORP!P192+'C+S'!P192+INFR!P192+'STR+DEV'!P192</f>
        <v>0</v>
      </c>
      <c r="P192" s="79">
        <f>+Cuncl!Q192+MM!Q192+BTO!Q192+CORP!Q192+'C+S'!Q192+INFR!Q192+'STR+DEV'!Q192</f>
        <v>0</v>
      </c>
      <c r="Q192" s="79">
        <f>+Cuncl!R192+MM!R192+BTO!R192+CORP!R192+'C+S'!R192+INFR!R192+'STR+DEV'!R192</f>
        <v>0</v>
      </c>
      <c r="R192" s="79">
        <f>+Cuncl!S192+MM!S192+BTO!S192+CORP!S192+'C+S'!S192+INFR!S192+'STR+DEV'!S192</f>
        <v>0</v>
      </c>
      <c r="S192" s="79">
        <f>+Cuncl!T192+MM!T192+BTO!T192+CORP!T192+'C+S'!T192+INFR!T192+'STR+DEV'!T192</f>
        <v>0</v>
      </c>
      <c r="T192" s="79">
        <f>+Cuncl!U192+MM!U192+BTO!U192+CORP!U192+'C+S'!U192+INFR!U192+'STR+DEV'!U192</f>
        <v>0</v>
      </c>
      <c r="U192" s="79">
        <f>+Cuncl!V192+MM!V192+BTO!V192+CORP!V192+'C+S'!V192+INFR!V192+'STR+DEV'!V192</f>
        <v>0</v>
      </c>
      <c r="W192" s="496" t="e">
        <f t="shared" si="12"/>
        <v>#DIV/0!</v>
      </c>
    </row>
    <row r="193" spans="1:23" s="77" customFormat="1" hidden="1" x14ac:dyDescent="0.25">
      <c r="A193" s="80" t="s">
        <v>117</v>
      </c>
      <c r="B193" s="98">
        <f>+Cuncl!B193+MM!B193+BTO!B193+CORP!B193+'C+S'!B193+INFR!B193+'STR+DEV'!B193</f>
        <v>0</v>
      </c>
      <c r="C193" s="89">
        <f>+Cuncl!C193+MM!C193+BTO!C193+CORP!C193+'C+S'!C193+INFR!C193+'STR+DEV'!C193</f>
        <v>0</v>
      </c>
      <c r="D193" s="206">
        <f>+Cuncl!D193+MM!D193+BTO!D193+CORP!D193+'C+S'!D193+INFR!D193+'STR+DEV'!D193</f>
        <v>0</v>
      </c>
      <c r="E193" s="73">
        <f>+Cuncl!E193+MM!E193+BTO!E193+CORP!E193+'C+S'!E193+INFR!E193+'STR+DEV'!E193</f>
        <v>0</v>
      </c>
      <c r="F193" s="79">
        <f>+Cuncl!F193+MM!F193+BTO!F193+CORP!F193+'C+S'!F193+INFR!F193+'STR+DEV'!F193</f>
        <v>0</v>
      </c>
      <c r="G193" s="79">
        <f>+Cuncl!G193+MM!G193+BTO!G193+CORP!G193+'C+S'!G193+INFR!G193+'STR+DEV'!G193</f>
        <v>0</v>
      </c>
      <c r="H193" s="198">
        <f>+Cuncl!H193+MM!H193+BTO!H193+CORP!H193+'C+S'!H193+INFR!H193+'STR+DEV'!H193</f>
        <v>0</v>
      </c>
      <c r="I193" s="79">
        <f>+Cuncl!I193+MM!I193+BTO!I193+CORP!I193+'C+S'!I193+INFR!I193+'STR+DEV'!I193</f>
        <v>0</v>
      </c>
      <c r="J193" s="212">
        <f>+Cuncl!J193+MM!J193+BTO!J193+CORP!J193+'C+S'!J193+INFR!J193+'STR+DEV'!J193</f>
        <v>0</v>
      </c>
      <c r="K193" s="79">
        <f>+Cuncl!K193+MM!K193+BTO!K193+CORP!K193+'C+S'!K193+INFR!K193+'STR+DEV'!K193</f>
        <v>0</v>
      </c>
      <c r="L193" s="206">
        <f>+Cuncl!L193+MM!L193+BTO!L193+CORP!L193+'C+S'!L193+INFR!L193+'STR+DEV'!L193</f>
        <v>0</v>
      </c>
      <c r="M193" s="73">
        <f>+Cuncl!M193+MM!M193+BTO!M193+CORP!M193+'C+S'!M193+INFR!M193+'STR+DEV'!M193</f>
        <v>0</v>
      </c>
      <c r="N193" s="79">
        <f>+Cuncl!O193+MM!O193+BTO!O193+CORP!O193+'C+S'!O193+INFR!O193+'STR+DEV'!O193</f>
        <v>0</v>
      </c>
      <c r="O193" s="79">
        <f>+Cuncl!P193+MM!P193+BTO!P193+CORP!P193+'C+S'!P193+INFR!P193+'STR+DEV'!P193</f>
        <v>0</v>
      </c>
      <c r="P193" s="79">
        <f>+Cuncl!Q193+MM!Q193+BTO!Q193+CORP!Q193+'C+S'!Q193+INFR!Q193+'STR+DEV'!Q193</f>
        <v>0</v>
      </c>
      <c r="Q193" s="79">
        <f>+Cuncl!R193+MM!R193+BTO!R193+CORP!R193+'C+S'!R193+INFR!R193+'STR+DEV'!R193</f>
        <v>0</v>
      </c>
      <c r="R193" s="79">
        <f>+Cuncl!S193+MM!S193+BTO!S193+CORP!S193+'C+S'!S193+INFR!S193+'STR+DEV'!S193</f>
        <v>0</v>
      </c>
      <c r="S193" s="79">
        <f>+Cuncl!T193+MM!T193+BTO!T193+CORP!T193+'C+S'!T193+INFR!T193+'STR+DEV'!T193</f>
        <v>0</v>
      </c>
      <c r="T193" s="79">
        <f>+Cuncl!U193+MM!U193+BTO!U193+CORP!U193+'C+S'!U193+INFR!U193+'STR+DEV'!U193</f>
        <v>0</v>
      </c>
      <c r="U193" s="79">
        <f>+Cuncl!V193+MM!V193+BTO!V193+CORP!V193+'C+S'!V193+INFR!V193+'STR+DEV'!V193</f>
        <v>0</v>
      </c>
      <c r="W193" s="496" t="e">
        <f t="shared" si="12"/>
        <v>#DIV/0!</v>
      </c>
    </row>
    <row r="194" spans="1:23" s="77" customFormat="1" x14ac:dyDescent="0.25">
      <c r="A194" s="80" t="s">
        <v>130</v>
      </c>
      <c r="B194" s="98">
        <f>+Cuncl!B194+MM!B194+BTO!B194+CORP!B194+'C+S'!B194+INFR!B194+'STR+DEV'!B194</f>
        <v>1200000</v>
      </c>
      <c r="C194" s="89">
        <f>+Cuncl!C194+MM!C194+BTO!C194+CORP!C194+'C+S'!C194+INFR!C194+'STR+DEV'!C194</f>
        <v>1200000</v>
      </c>
      <c r="D194" s="206">
        <f>+Cuncl!D194+MM!D194+BTO!D194+CORP!D194+'C+S'!D194+INFR!D194+'STR+DEV'!D194</f>
        <v>366638.2</v>
      </c>
      <c r="E194" s="73">
        <f>+Cuncl!E194+MM!E194+BTO!E194+CORP!E194+'C+S'!E194+INFR!E194+'STR+DEV'!E194</f>
        <v>0</v>
      </c>
      <c r="F194" s="79">
        <f>+Cuncl!F194+MM!F194+BTO!F194+CORP!F194+'C+S'!F194+INFR!F194+'STR+DEV'!F194</f>
        <v>0</v>
      </c>
      <c r="G194" s="79">
        <f>+Cuncl!G194+MM!G194+BTO!G194+CORP!G194+'C+S'!G194+INFR!G194+'STR+DEV'!G194</f>
        <v>0</v>
      </c>
      <c r="H194" s="198">
        <f>+Cuncl!H194+MM!H194+BTO!H194+CORP!H194+'C+S'!H194+INFR!H194+'STR+DEV'!H194</f>
        <v>0</v>
      </c>
      <c r="I194" s="79">
        <f>+Cuncl!I194+MM!I194+BTO!I194+CORP!I194+'C+S'!I194+INFR!I194+'STR+DEV'!I194</f>
        <v>0</v>
      </c>
      <c r="J194" s="212">
        <f>+Cuncl!J194+MM!J194+BTO!J194+CORP!J194+'C+S'!J194+INFR!J194+'STR+DEV'!J194</f>
        <v>0</v>
      </c>
      <c r="K194" s="79">
        <f>+Cuncl!K194+MM!K194+BTO!K194+CORP!K194+'C+S'!K194+INFR!K194+'STR+DEV'!K194</f>
        <v>0</v>
      </c>
      <c r="L194" s="206">
        <f>+Cuncl!L194+MM!L194+BTO!L194+CORP!L194+'C+S'!L194+INFR!L194+'STR+DEV'!L194</f>
        <v>0</v>
      </c>
      <c r="M194" s="73">
        <f>+Cuncl!M194+MM!M194+BTO!M194+CORP!M194+'C+S'!M194+INFR!M194+'STR+DEV'!M194</f>
        <v>0</v>
      </c>
      <c r="N194" s="79">
        <f>+Cuncl!O194+MM!O194+BTO!O194+CORP!O194+'C+S'!O194+INFR!O194+'STR+DEV'!O194</f>
        <v>10000000</v>
      </c>
      <c r="O194" s="79">
        <f>+Cuncl!P194+MM!P194+BTO!P194+CORP!P194+'C+S'!P194+INFR!P194+'STR+DEV'!P194</f>
        <v>0</v>
      </c>
      <c r="P194" s="79">
        <f>+Cuncl!Q194+MM!Q194+BTO!Q194+CORP!Q194+'C+S'!Q194+INFR!Q194+'STR+DEV'!Q194</f>
        <v>0</v>
      </c>
      <c r="Q194" s="79">
        <f>+Cuncl!R194+MM!R194+BTO!R194+CORP!R194+'C+S'!R194+INFR!R194+'STR+DEV'!R194</f>
        <v>10000000</v>
      </c>
      <c r="R194" s="79">
        <f>+Cuncl!S194+MM!S194+BTO!S194+CORP!S194+'C+S'!S194+INFR!S194+'STR+DEV'!S194</f>
        <v>0</v>
      </c>
      <c r="S194" s="79">
        <f>+Cuncl!T194+MM!T194+BTO!T194+CORP!T194+'C+S'!T194+INFR!T194+'STR+DEV'!T194</f>
        <v>10000000</v>
      </c>
      <c r="T194" s="79">
        <f>+Cuncl!U194+MM!U194+BTO!U194+CORP!U194+'C+S'!U194+INFR!U194+'STR+DEV'!U194</f>
        <v>10590000</v>
      </c>
      <c r="U194" s="79">
        <f>+Cuncl!V194+MM!V194+BTO!V194+CORP!V194+'C+S'!V194+INFR!V194+'STR+DEV'!V194</f>
        <v>11193630</v>
      </c>
      <c r="W194" s="496">
        <f t="shared" si="12"/>
        <v>0</v>
      </c>
    </row>
    <row r="195" spans="1:23" s="77" customFormat="1" hidden="1" x14ac:dyDescent="0.25">
      <c r="A195" s="80" t="s">
        <v>129</v>
      </c>
      <c r="B195" s="98">
        <f>+Cuncl!B195+MM!B195+BTO!B195+CORP!B195+'C+S'!B195+INFR!B195+'STR+DEV'!B195</f>
        <v>1200000</v>
      </c>
      <c r="C195" s="89">
        <f>+Cuncl!C195+MM!C195+BTO!C195+CORP!C195+'C+S'!C195+INFR!C195+'STR+DEV'!C195</f>
        <v>0</v>
      </c>
      <c r="D195" s="206">
        <f>+Cuncl!D195+MM!D195+BTO!D195+CORP!D195+'C+S'!D195+INFR!D195+'STR+DEV'!D195</f>
        <v>1014238.25</v>
      </c>
      <c r="E195" s="73">
        <f>+Cuncl!E195+MM!E195+BTO!E195+CORP!E195+'C+S'!E195+INFR!E195+'STR+DEV'!E195</f>
        <v>0</v>
      </c>
      <c r="F195" s="79">
        <f>+Cuncl!F195+MM!F195+BTO!F195+CORP!F195+'C+S'!F195+INFR!F195+'STR+DEV'!F195</f>
        <v>0</v>
      </c>
      <c r="G195" s="79">
        <f>+Cuncl!G195+MM!G195+BTO!G195+CORP!G195+'C+S'!G195+INFR!G195+'STR+DEV'!G195</f>
        <v>0</v>
      </c>
      <c r="H195" s="198">
        <f>+Cuncl!H195+MM!H195+BTO!H195+CORP!H195+'C+S'!H195+INFR!H195+'STR+DEV'!H195</f>
        <v>0</v>
      </c>
      <c r="I195" s="79">
        <f>+Cuncl!I195+MM!I195+BTO!I195+CORP!I195+'C+S'!I195+INFR!I195+'STR+DEV'!I195</f>
        <v>0</v>
      </c>
      <c r="J195" s="212">
        <f>+Cuncl!J195+MM!J195+BTO!J195+CORP!J195+'C+S'!J195+INFR!J195+'STR+DEV'!J195</f>
        <v>0</v>
      </c>
      <c r="K195" s="79">
        <f>+Cuncl!K195+MM!K195+BTO!K195+CORP!K195+'C+S'!K195+INFR!K195+'STR+DEV'!K195</f>
        <v>0</v>
      </c>
      <c r="L195" s="206">
        <f>+Cuncl!L195+MM!L195+BTO!L195+CORP!L195+'C+S'!L195+INFR!L195+'STR+DEV'!L195</f>
        <v>0</v>
      </c>
      <c r="M195" s="73">
        <f>+Cuncl!M195+MM!M195+BTO!M195+CORP!M195+'C+S'!M195+INFR!M195+'STR+DEV'!M195</f>
        <v>0</v>
      </c>
      <c r="N195" s="79">
        <f>+Cuncl!O195+MM!O195+BTO!O195+CORP!O195+'C+S'!O195+INFR!O195+'STR+DEV'!O195</f>
        <v>0</v>
      </c>
      <c r="O195" s="79">
        <f>+Cuncl!P195+MM!P195+BTO!P195+CORP!P195+'C+S'!P195+INFR!P195+'STR+DEV'!P195</f>
        <v>0</v>
      </c>
      <c r="P195" s="79">
        <f>+Cuncl!Q195+MM!Q195+BTO!Q195+CORP!Q195+'C+S'!Q195+INFR!Q195+'STR+DEV'!Q195</f>
        <v>0</v>
      </c>
      <c r="Q195" s="79">
        <f>+Cuncl!R195+MM!R195+BTO!R195+CORP!R195+'C+S'!R195+INFR!R195+'STR+DEV'!R195</f>
        <v>0</v>
      </c>
      <c r="R195" s="79">
        <f>+Cuncl!S195+MM!S195+BTO!S195+CORP!S195+'C+S'!S195+INFR!S195+'STR+DEV'!S195</f>
        <v>0</v>
      </c>
      <c r="S195" s="79">
        <f>+Cuncl!T195+MM!T195+BTO!T195+CORP!T195+'C+S'!T195+INFR!T195+'STR+DEV'!T195</f>
        <v>0</v>
      </c>
      <c r="T195" s="79">
        <f>+Cuncl!U195+MM!U195+BTO!U195+CORP!U195+'C+S'!U195+INFR!U195+'STR+DEV'!U195</f>
        <v>0</v>
      </c>
      <c r="U195" s="79">
        <f>+Cuncl!V195+MM!V195+BTO!V195+CORP!V195+'C+S'!V195+INFR!V195+'STR+DEV'!V195</f>
        <v>0</v>
      </c>
      <c r="W195" s="496" t="e">
        <f t="shared" si="12"/>
        <v>#DIV/0!</v>
      </c>
    </row>
    <row r="196" spans="1:23" s="77" customFormat="1" hidden="1" x14ac:dyDescent="0.25">
      <c r="A196" s="80" t="s">
        <v>134</v>
      </c>
      <c r="B196" s="98">
        <f>+Cuncl!B196+MM!B196+BTO!B196+CORP!B196+'C+S'!B196+INFR!B196+'STR+DEV'!B196</f>
        <v>0</v>
      </c>
      <c r="C196" s="89">
        <f>+Cuncl!C196+MM!C196+BTO!C196+CORP!C196+'C+S'!C196+INFR!C196+'STR+DEV'!C196</f>
        <v>0</v>
      </c>
      <c r="D196" s="206">
        <f>+Cuncl!D196+MM!D196+BTO!D196+CORP!D196+'C+S'!D196+INFR!D196+'STR+DEV'!D196</f>
        <v>0</v>
      </c>
      <c r="E196" s="73">
        <f>+Cuncl!E196+MM!E196+BTO!E196+CORP!E196+'C+S'!E196+INFR!E196+'STR+DEV'!E196</f>
        <v>0</v>
      </c>
      <c r="F196" s="79">
        <f>+Cuncl!F196+MM!F196+BTO!F196+CORP!F196+'C+S'!F196+INFR!F196+'STR+DEV'!F196</f>
        <v>0</v>
      </c>
      <c r="G196" s="79">
        <f>+Cuncl!G196+MM!G196+BTO!G196+CORP!G196+'C+S'!G196+INFR!G196+'STR+DEV'!G196</f>
        <v>0</v>
      </c>
      <c r="H196" s="198">
        <f>+Cuncl!H196+MM!H196+BTO!H196+CORP!H196+'C+S'!H196+INFR!H196+'STR+DEV'!H196</f>
        <v>0</v>
      </c>
      <c r="I196" s="79">
        <f>+Cuncl!I196+MM!I196+BTO!I196+CORP!I196+'C+S'!I196+INFR!I196+'STR+DEV'!I196</f>
        <v>0</v>
      </c>
      <c r="J196" s="212">
        <f>+Cuncl!J196+MM!J196+BTO!J196+CORP!J196+'C+S'!J196+INFR!J196+'STR+DEV'!J196</f>
        <v>0</v>
      </c>
      <c r="K196" s="79">
        <f>+Cuncl!K196+MM!K196+BTO!K196+CORP!K196+'C+S'!K196+INFR!K196+'STR+DEV'!K196</f>
        <v>0</v>
      </c>
      <c r="L196" s="206">
        <f>+Cuncl!L196+MM!L196+BTO!L196+CORP!L196+'C+S'!L196+INFR!L196+'STR+DEV'!L196</f>
        <v>0</v>
      </c>
      <c r="M196" s="73">
        <f>+Cuncl!M196+MM!M196+BTO!M196+CORP!M196+'C+S'!M196+INFR!M196+'STR+DEV'!M196</f>
        <v>0</v>
      </c>
      <c r="N196" s="79">
        <f>+Cuncl!O196+MM!O196+BTO!O196+CORP!O196+'C+S'!O196+INFR!O196+'STR+DEV'!O196</f>
        <v>0</v>
      </c>
      <c r="O196" s="79">
        <f>+Cuncl!P196+MM!P196+BTO!P196+CORP!P196+'C+S'!P196+INFR!P196+'STR+DEV'!P196</f>
        <v>0</v>
      </c>
      <c r="P196" s="79">
        <f>+Cuncl!Q196+MM!Q196+BTO!Q196+CORP!Q196+'C+S'!Q196+INFR!Q196+'STR+DEV'!Q196</f>
        <v>0</v>
      </c>
      <c r="Q196" s="79">
        <f>+Cuncl!R196+MM!R196+BTO!R196+CORP!R196+'C+S'!R196+INFR!R196+'STR+DEV'!R196</f>
        <v>0</v>
      </c>
      <c r="R196" s="79">
        <f>+Cuncl!S196+MM!S196+BTO!S196+CORP!S196+'C+S'!S196+INFR!S196+'STR+DEV'!S196</f>
        <v>0</v>
      </c>
      <c r="S196" s="79">
        <f>+Cuncl!T196+MM!T196+BTO!T196+CORP!T196+'C+S'!T196+INFR!T196+'STR+DEV'!T196</f>
        <v>0</v>
      </c>
      <c r="T196" s="79">
        <f>+Cuncl!U196+MM!U196+BTO!U196+CORP!U196+'C+S'!U196+INFR!U196+'STR+DEV'!U196</f>
        <v>0</v>
      </c>
      <c r="U196" s="79">
        <f>+Cuncl!V196+MM!V196+BTO!V196+CORP!V196+'C+S'!V196+INFR!V196+'STR+DEV'!V196</f>
        <v>0</v>
      </c>
      <c r="W196" s="496" t="e">
        <f t="shared" si="12"/>
        <v>#DIV/0!</v>
      </c>
    </row>
    <row r="197" spans="1:23" s="77" customFormat="1" x14ac:dyDescent="0.25">
      <c r="A197" s="80" t="s">
        <v>135</v>
      </c>
      <c r="B197" s="98">
        <f>+Cuncl!B197+MM!B197+BTO!B197+CORP!B197+'C+S'!B197+INFR!B197+'STR+DEV'!B197</f>
        <v>6600000</v>
      </c>
      <c r="C197" s="89">
        <f>+Cuncl!C197+MM!C197+BTO!C197+CORP!C197+'C+S'!C197+INFR!C197+'STR+DEV'!C197</f>
        <v>0</v>
      </c>
      <c r="D197" s="206">
        <f>+Cuncl!D197+MM!D197+BTO!D197+CORP!D197+'C+S'!D197+INFR!D197+'STR+DEV'!D197</f>
        <v>1215371.1599999999</v>
      </c>
      <c r="E197" s="73">
        <f>+Cuncl!E197+MM!E197+BTO!E197+CORP!E197+'C+S'!E197+INFR!E197+'STR+DEV'!E197</f>
        <v>6600000</v>
      </c>
      <c r="F197" s="79">
        <f>+Cuncl!F197+MM!F197+BTO!F197+CORP!F197+'C+S'!F197+INFR!F197+'STR+DEV'!F197</f>
        <v>0</v>
      </c>
      <c r="G197" s="79">
        <f>+Cuncl!G197+MM!G197+BTO!G197+CORP!G197+'C+S'!G197+INFR!G197+'STR+DEV'!G197</f>
        <v>1184108.03</v>
      </c>
      <c r="H197" s="198">
        <f>+Cuncl!H197+MM!H197+BTO!H197+CORP!H197+'C+S'!H197+INFR!H197+'STR+DEV'!H197</f>
        <v>5415891.9699999997</v>
      </c>
      <c r="I197" s="79">
        <f>+Cuncl!I197+MM!I197+BTO!I197+CORP!I197+'C+S'!I197+INFR!I197+'STR+DEV'!I197</f>
        <v>200000</v>
      </c>
      <c r="J197" s="212">
        <f>+Cuncl!J197+MM!J197+BTO!J197+CORP!J197+'C+S'!J197+INFR!J197+'STR+DEV'!J197</f>
        <v>5615891.9699999997</v>
      </c>
      <c r="K197" s="79">
        <f>+Cuncl!K197+MM!K197+BTO!K197+CORP!K197+'C+S'!K197+INFR!K197+'STR+DEV'!K197</f>
        <v>6956400</v>
      </c>
      <c r="L197" s="206">
        <f>+Cuncl!L197+MM!L197+BTO!L197+CORP!L197+'C+S'!L197+INFR!L197+'STR+DEV'!L197</f>
        <v>7332045.6000000006</v>
      </c>
      <c r="M197" s="73">
        <f>+Cuncl!M197+MM!M197+BTO!M197+CORP!M197+'C+S'!M197+INFR!M197+'STR+DEV'!M197</f>
        <v>6800000</v>
      </c>
      <c r="N197" s="79">
        <f>+Cuncl!O197+MM!O197+BTO!O197+CORP!O197+'C+S'!O197+INFR!O197+'STR+DEV'!O197</f>
        <v>6300000</v>
      </c>
      <c r="O197" s="79">
        <f>+Cuncl!P197+MM!P197+BTO!P197+CORP!P197+'C+S'!P197+INFR!P197+'STR+DEV'!P197</f>
        <v>0</v>
      </c>
      <c r="P197" s="79">
        <f>+Cuncl!Q197+MM!Q197+BTO!Q197+CORP!Q197+'C+S'!Q197+INFR!Q197+'STR+DEV'!Q197</f>
        <v>0</v>
      </c>
      <c r="Q197" s="79">
        <f>+Cuncl!R197+MM!R197+BTO!R197+CORP!R197+'C+S'!R197+INFR!R197+'STR+DEV'!R197</f>
        <v>6300000</v>
      </c>
      <c r="R197" s="79">
        <f>+Cuncl!S197+MM!S197+BTO!S197+CORP!S197+'C+S'!S197+INFR!S197+'STR+DEV'!S197</f>
        <v>0</v>
      </c>
      <c r="S197" s="79">
        <f>+Cuncl!T197+MM!T197+BTO!T197+CORP!T197+'C+S'!T197+INFR!T197+'STR+DEV'!T197</f>
        <v>6300000</v>
      </c>
      <c r="T197" s="79">
        <f>+Cuncl!U197+MM!U197+BTO!U197+CORP!U197+'C+S'!U197+INFR!U197+'STR+DEV'!U197</f>
        <v>6671700</v>
      </c>
      <c r="U197" s="79">
        <f>+Cuncl!V197+MM!V197+BTO!V197+CORP!V197+'C+S'!V197+INFR!V197+'STR+DEV'!V197</f>
        <v>7051986.8999999994</v>
      </c>
      <c r="W197" s="496">
        <f t="shared" si="12"/>
        <v>0</v>
      </c>
    </row>
    <row r="198" spans="1:23" s="77" customFormat="1" hidden="1" x14ac:dyDescent="0.25">
      <c r="A198" s="80" t="s">
        <v>102</v>
      </c>
      <c r="B198" s="98">
        <f>+Cuncl!B198+MM!B198+BTO!B198+CORP!B198+'C+S'!B198+INFR!B198+'STR+DEV'!B198</f>
        <v>0</v>
      </c>
      <c r="C198" s="89">
        <f>+Cuncl!C198+MM!C198+BTO!C198+CORP!C198+'C+S'!C198+INFR!C198+'STR+DEV'!C198</f>
        <v>0</v>
      </c>
      <c r="D198" s="206">
        <f>+Cuncl!D198+MM!D198+BTO!D198+CORP!D198+'C+S'!D198+INFR!D198+'STR+DEV'!D198</f>
        <v>0</v>
      </c>
      <c r="E198" s="73">
        <f>+Cuncl!E198+MM!E198+BTO!E198+CORP!E198+'C+S'!E198+INFR!E198+'STR+DEV'!E198</f>
        <v>0</v>
      </c>
      <c r="F198" s="79">
        <f>+Cuncl!F198+MM!F198+BTO!F198+CORP!F198+'C+S'!F198+INFR!F198+'STR+DEV'!F198</f>
        <v>0</v>
      </c>
      <c r="G198" s="79">
        <f>+Cuncl!G198+MM!G198+BTO!G198+CORP!G198+'C+S'!G198+INFR!G198+'STR+DEV'!G198</f>
        <v>0</v>
      </c>
      <c r="H198" s="198">
        <f>+Cuncl!H198+MM!H198+BTO!H198+CORP!H198+'C+S'!H198+INFR!H198+'STR+DEV'!H198</f>
        <v>0</v>
      </c>
      <c r="I198" s="79">
        <f>+Cuncl!I198+MM!I198+BTO!I198+CORP!I198+'C+S'!I198+INFR!I198+'STR+DEV'!I198</f>
        <v>0</v>
      </c>
      <c r="J198" s="212">
        <f>+Cuncl!J198+MM!J198+BTO!J198+CORP!J198+'C+S'!J198+INFR!J198+'STR+DEV'!J198</f>
        <v>0</v>
      </c>
      <c r="K198" s="79">
        <f>+Cuncl!K198+MM!K198+BTO!K198+CORP!K198+'C+S'!K198+INFR!K198+'STR+DEV'!K198</f>
        <v>0</v>
      </c>
      <c r="L198" s="206">
        <f>+Cuncl!L198+MM!L198+BTO!L198+CORP!L198+'C+S'!L198+INFR!L198+'STR+DEV'!L198</f>
        <v>0</v>
      </c>
      <c r="M198" s="73">
        <f>+Cuncl!M198+MM!M198+BTO!M198+CORP!M198+'C+S'!M198+INFR!M198+'STR+DEV'!M198</f>
        <v>0</v>
      </c>
      <c r="N198" s="79">
        <f>+Cuncl!O198+MM!O198+BTO!O198+CORP!O198+'C+S'!O198+INFR!O198+'STR+DEV'!O198</f>
        <v>0</v>
      </c>
      <c r="O198" s="79">
        <f>+Cuncl!P198+MM!P198+BTO!P198+CORP!P198+'C+S'!P198+INFR!P198+'STR+DEV'!P198</f>
        <v>0</v>
      </c>
      <c r="P198" s="79">
        <f>+Cuncl!Q198+MM!Q198+BTO!Q198+CORP!Q198+'C+S'!Q198+INFR!Q198+'STR+DEV'!Q198</f>
        <v>0</v>
      </c>
      <c r="Q198" s="79">
        <f>+Cuncl!R198+MM!R198+BTO!R198+CORP!R198+'C+S'!R198+INFR!R198+'STR+DEV'!R198</f>
        <v>0</v>
      </c>
      <c r="R198" s="79">
        <f>+Cuncl!S198+MM!S198+BTO!S198+CORP!S198+'C+S'!S198+INFR!S198+'STR+DEV'!S198</f>
        <v>0</v>
      </c>
      <c r="S198" s="79">
        <f>+Cuncl!T198+MM!T198+BTO!T198+CORP!T198+'C+S'!T198+INFR!T198+'STR+DEV'!T198</f>
        <v>0</v>
      </c>
      <c r="T198" s="79">
        <f>+Cuncl!U198+MM!U198+BTO!U198+CORP!U198+'C+S'!U198+INFR!U198+'STR+DEV'!U198</f>
        <v>0</v>
      </c>
      <c r="U198" s="79">
        <f>+Cuncl!V198+MM!V198+BTO!V198+CORP!V198+'C+S'!V198+INFR!V198+'STR+DEV'!V198</f>
        <v>0</v>
      </c>
      <c r="W198" s="496" t="e">
        <f t="shared" si="12"/>
        <v>#DIV/0!</v>
      </c>
    </row>
    <row r="199" spans="1:23" s="77" customFormat="1" ht="13.5" hidden="1" customHeight="1" x14ac:dyDescent="0.25">
      <c r="A199" s="80" t="s">
        <v>133</v>
      </c>
      <c r="B199" s="98">
        <f>+Cuncl!B199+MM!B199+BTO!B199+CORP!B199+'C+S'!B199+INFR!B199+'STR+DEV'!B199</f>
        <v>0</v>
      </c>
      <c r="C199" s="89">
        <f>+Cuncl!C199+MM!C199+BTO!C199+CORP!C199+'C+S'!C199+INFR!C199+'STR+DEV'!C199</f>
        <v>0</v>
      </c>
      <c r="D199" s="206">
        <f>+Cuncl!D199+MM!D199+BTO!D199+CORP!D199+'C+S'!D199+INFR!D199+'STR+DEV'!D199</f>
        <v>0</v>
      </c>
      <c r="E199" s="73">
        <f>+Cuncl!E199+MM!E199+BTO!E199+CORP!E199+'C+S'!E199+INFR!E199+'STR+DEV'!E199</f>
        <v>0</v>
      </c>
      <c r="F199" s="79">
        <f>+Cuncl!F199+MM!F199+BTO!F199+CORP!F199+'C+S'!F199+INFR!F199+'STR+DEV'!F199</f>
        <v>0</v>
      </c>
      <c r="G199" s="79">
        <f>+Cuncl!G199+MM!G199+BTO!G199+CORP!G199+'C+S'!G199+INFR!G199+'STR+DEV'!G199</f>
        <v>0</v>
      </c>
      <c r="H199" s="198">
        <f>+Cuncl!H199+MM!H199+BTO!H199+CORP!H199+'C+S'!H199+INFR!H199+'STR+DEV'!H199</f>
        <v>0</v>
      </c>
      <c r="I199" s="79">
        <f>+Cuncl!I199+MM!I199+BTO!I199+CORP!I199+'C+S'!I199+INFR!I199+'STR+DEV'!I199</f>
        <v>0</v>
      </c>
      <c r="J199" s="212">
        <f>+Cuncl!J199+MM!J199+BTO!J199+CORP!J199+'C+S'!J199+INFR!J199+'STR+DEV'!J199</f>
        <v>0</v>
      </c>
      <c r="K199" s="79">
        <f>+Cuncl!K199+MM!K199+BTO!K199+CORP!K199+'C+S'!K199+INFR!K199+'STR+DEV'!K199</f>
        <v>0</v>
      </c>
      <c r="L199" s="206">
        <f>+Cuncl!L199+MM!L199+BTO!L199+CORP!L199+'C+S'!L199+INFR!L199+'STR+DEV'!L199</f>
        <v>0</v>
      </c>
      <c r="M199" s="73">
        <f>+Cuncl!M199+MM!M199+BTO!M199+CORP!M199+'C+S'!M199+INFR!M199+'STR+DEV'!M199</f>
        <v>0</v>
      </c>
      <c r="N199" s="79">
        <f>+Cuncl!O199+MM!O199+BTO!O199+CORP!O199+'C+S'!O199+INFR!O199+'STR+DEV'!O199</f>
        <v>0</v>
      </c>
      <c r="O199" s="79">
        <f>+Cuncl!P199+MM!P199+BTO!P199+CORP!P199+'C+S'!P199+INFR!P199+'STR+DEV'!P199</f>
        <v>0</v>
      </c>
      <c r="P199" s="79">
        <f>+Cuncl!Q199+MM!Q199+BTO!Q199+CORP!Q199+'C+S'!Q199+INFR!Q199+'STR+DEV'!Q199</f>
        <v>0</v>
      </c>
      <c r="Q199" s="79">
        <f>+Cuncl!R199+MM!R199+BTO!R199+CORP!R199+'C+S'!R199+INFR!R199+'STR+DEV'!R199</f>
        <v>0</v>
      </c>
      <c r="R199" s="79">
        <f>+Cuncl!S199+MM!S199+BTO!S199+CORP!S199+'C+S'!S199+INFR!S199+'STR+DEV'!S199</f>
        <v>0</v>
      </c>
      <c r="S199" s="79">
        <f>+Cuncl!T199+MM!T199+BTO!T199+CORP!T199+'C+S'!T199+INFR!T199+'STR+DEV'!T199</f>
        <v>0</v>
      </c>
      <c r="T199" s="79">
        <f>+Cuncl!U199+MM!U199+BTO!U199+CORP!U199+'C+S'!U199+INFR!U199+'STR+DEV'!U199</f>
        <v>0</v>
      </c>
      <c r="U199" s="79">
        <f>+Cuncl!V199+MM!V199+BTO!V199+CORP!V199+'C+S'!V199+INFR!V199+'STR+DEV'!V199</f>
        <v>0</v>
      </c>
      <c r="W199" s="496" t="e">
        <f t="shared" si="12"/>
        <v>#DIV/0!</v>
      </c>
    </row>
    <row r="200" spans="1:23" s="77" customFormat="1" x14ac:dyDescent="0.25">
      <c r="A200" s="80" t="s">
        <v>918</v>
      </c>
      <c r="B200" s="98">
        <f>+Cuncl!B200+MM!B200+BTO!B200+CORP!B200+'C+S'!B200+INFR!B200+'STR+DEV'!B200</f>
        <v>0</v>
      </c>
      <c r="C200" s="89">
        <f>+Cuncl!C200+MM!C200+BTO!C200+CORP!C200+'C+S'!C200+INFR!C200+'STR+DEV'!C200</f>
        <v>-2000000</v>
      </c>
      <c r="D200" s="206">
        <f>+Cuncl!D200+MM!D200+BTO!D200+CORP!D200+'C+S'!D200+INFR!D200+'STR+DEV'!D200</f>
        <v>0</v>
      </c>
      <c r="E200" s="73">
        <f>+Cuncl!E200+MM!E200+BTO!E200+CORP!E200+'C+S'!E200+INFR!E200+'STR+DEV'!E200</f>
        <v>3000000</v>
      </c>
      <c r="F200" s="79">
        <f>+Cuncl!F200+MM!F200+BTO!F200+CORP!F200+'C+S'!F200+INFR!F200+'STR+DEV'!F200</f>
        <v>0</v>
      </c>
      <c r="G200" s="79">
        <f>+Cuncl!G200+MM!G200+BTO!G200+CORP!G200+'C+S'!G200+INFR!G200+'STR+DEV'!G200</f>
        <v>0</v>
      </c>
      <c r="H200" s="198">
        <f>+Cuncl!H200+MM!H200+BTO!H200+CORP!H200+'C+S'!H200+INFR!H200+'STR+DEV'!H200</f>
        <v>3000000</v>
      </c>
      <c r="I200" s="79">
        <f>+Cuncl!I200+MM!I200+BTO!I200+CORP!I200+'C+S'!I200+INFR!I200+'STR+DEV'!I200</f>
        <v>4000000</v>
      </c>
      <c r="J200" s="212">
        <f>+Cuncl!J200+MM!J200+BTO!J200+CORP!J200+'C+S'!J200+INFR!J200+'STR+DEV'!J200</f>
        <v>7000000</v>
      </c>
      <c r="K200" s="79">
        <f>+Cuncl!K200+MM!K200+BTO!K200+CORP!K200+'C+S'!K200+INFR!K200+'STR+DEV'!K200</f>
        <v>2000000</v>
      </c>
      <c r="L200" s="206">
        <f>+Cuncl!L200+MM!L200+BTO!L200+CORP!L200+'C+S'!L200+INFR!L200+'STR+DEV'!L200</f>
        <v>0</v>
      </c>
      <c r="M200" s="73">
        <f>+Cuncl!M200+MM!M200+BTO!M200+CORP!M200+'C+S'!M200+INFR!M200+'STR+DEV'!M200</f>
        <v>7000000</v>
      </c>
      <c r="N200" s="79">
        <f>+Cuncl!O200+MM!O200+BTO!O200+CORP!O200+'C+S'!O200+INFR!O200+'STR+DEV'!O200</f>
        <v>16000000</v>
      </c>
      <c r="O200" s="79">
        <f>+Cuncl!P200+MM!P200+BTO!P200+CORP!P200+'C+S'!P200+INFR!P200+'STR+DEV'!P200</f>
        <v>0</v>
      </c>
      <c r="P200" s="79">
        <f>+Cuncl!Q200+MM!Q200+BTO!Q200+CORP!Q200+'C+S'!Q200+INFR!Q200+'STR+DEV'!Q200</f>
        <v>-3046624</v>
      </c>
      <c r="Q200" s="79">
        <f>+Cuncl!R200+MM!R200+BTO!R200+CORP!R200+'C+S'!R200+INFR!R200+'STR+DEV'!R200</f>
        <v>12953376</v>
      </c>
      <c r="R200" s="79">
        <f>+Cuncl!S200+MM!S200+BTO!S200+CORP!S200+'C+S'!S200+INFR!S200+'STR+DEV'!S200</f>
        <v>5000000</v>
      </c>
      <c r="S200" s="79">
        <f>+Cuncl!T200+MM!T200+BTO!T200+CORP!T200+'C+S'!T200+INFR!T200+'STR+DEV'!T200</f>
        <v>21000000</v>
      </c>
      <c r="T200" s="79">
        <f>+Cuncl!U200+MM!U200+BTO!U200+CORP!U200+'C+S'!U200+INFR!U200+'STR+DEV'!U200</f>
        <v>16944000</v>
      </c>
      <c r="U200" s="79">
        <f>+Cuncl!V200+MM!V200+BTO!V200+CORP!V200+'C+S'!V200+INFR!V200+'STR+DEV'!V200</f>
        <v>17909808</v>
      </c>
      <c r="W200" s="496">
        <f t="shared" si="12"/>
        <v>0.14507733333333334</v>
      </c>
    </row>
    <row r="201" spans="1:23" s="77" customFormat="1" hidden="1" x14ac:dyDescent="0.25">
      <c r="A201" s="80"/>
      <c r="B201" s="98">
        <f>+Cuncl!B201+MM!B201+BTO!B201+CORP!B201+'C+S'!B201+INFR!B201+'STR+DEV'!B201</f>
        <v>0</v>
      </c>
      <c r="C201" s="89">
        <f>+Cuncl!C201+MM!C201+BTO!C201+CORP!C201+'C+S'!C201+INFR!C201+'STR+DEV'!C201</f>
        <v>0</v>
      </c>
      <c r="D201" s="206">
        <f>+Cuncl!D201+MM!D201+BTO!D201+CORP!D201+'C+S'!D201+INFR!D201+'STR+DEV'!D201</f>
        <v>0</v>
      </c>
      <c r="E201" s="73">
        <f>+Cuncl!E201+MM!E201+BTO!E201+CORP!E201+'C+S'!E201+INFR!E201+'STR+DEV'!E201</f>
        <v>0</v>
      </c>
      <c r="F201" s="79">
        <f>+Cuncl!F201+MM!F201+BTO!F201+CORP!F201+'C+S'!F201+INFR!F201+'STR+DEV'!F201</f>
        <v>0</v>
      </c>
      <c r="G201" s="79">
        <f>+Cuncl!G201+MM!G201+BTO!G201+CORP!G201+'C+S'!G201+INFR!G201+'STR+DEV'!G201</f>
        <v>0</v>
      </c>
      <c r="H201" s="198">
        <f>+Cuncl!H201+MM!H201+BTO!H201+CORP!H201+'C+S'!H201+INFR!H201+'STR+DEV'!H201</f>
        <v>0</v>
      </c>
      <c r="I201" s="79">
        <f>+Cuncl!I201+MM!I201+BTO!I201+CORP!I201+'C+S'!I201+INFR!I201+'STR+DEV'!I201</f>
        <v>0</v>
      </c>
      <c r="J201" s="212">
        <f>+Cuncl!J201+MM!J201+BTO!J201+CORP!J201+'C+S'!J201+INFR!J201+'STR+DEV'!J201</f>
        <v>0</v>
      </c>
      <c r="K201" s="79">
        <f>+Cuncl!K201+MM!K201+BTO!K201+CORP!K201+'C+S'!K201+INFR!K201+'STR+DEV'!K201</f>
        <v>0</v>
      </c>
      <c r="L201" s="206">
        <f>+Cuncl!L201+MM!L201+BTO!L201+CORP!L201+'C+S'!L201+INFR!L201+'STR+DEV'!L201</f>
        <v>0</v>
      </c>
      <c r="M201" s="73">
        <f>+Cuncl!M201+MM!M201+BTO!M201+CORP!M201+'C+S'!M201+INFR!M201+'STR+DEV'!M201</f>
        <v>0</v>
      </c>
      <c r="N201" s="79">
        <f>+Cuncl!O201+MM!O201+BTO!O201+CORP!O201+'C+S'!O201+INFR!O201+'STR+DEV'!O201</f>
        <v>0</v>
      </c>
      <c r="O201" s="79">
        <f>+Cuncl!P201+MM!P201+BTO!P201+CORP!P201+'C+S'!P201+INFR!P201+'STR+DEV'!P201</f>
        <v>0</v>
      </c>
      <c r="P201" s="79">
        <f>+Cuncl!Q201+MM!Q201+BTO!Q201+CORP!Q201+'C+S'!Q201+INFR!Q201+'STR+DEV'!Q201</f>
        <v>0</v>
      </c>
      <c r="Q201" s="79">
        <f>+Cuncl!R201+MM!R201+BTO!R201+CORP!R201+'C+S'!R201+INFR!R201+'STR+DEV'!R201</f>
        <v>0</v>
      </c>
      <c r="R201" s="79">
        <f>+Cuncl!S201+MM!S201+BTO!S201+CORP!S201+'C+S'!S201+INFR!S201+'STR+DEV'!S201</f>
        <v>0</v>
      </c>
      <c r="S201" s="79">
        <f>+Cuncl!T201+MM!T201+BTO!T201+CORP!T201+'C+S'!T201+INFR!T201+'STR+DEV'!T201</f>
        <v>0</v>
      </c>
      <c r="T201" s="79">
        <f>+Cuncl!U201+MM!U201+BTO!U201+CORP!U201+'C+S'!U201+INFR!U201+'STR+DEV'!U201</f>
        <v>0</v>
      </c>
      <c r="U201" s="79">
        <f>+Cuncl!V201+MM!V201+BTO!V201+CORP!V201+'C+S'!V201+INFR!V201+'STR+DEV'!V201</f>
        <v>0</v>
      </c>
      <c r="W201" s="496" t="e">
        <f t="shared" si="12"/>
        <v>#DIV/0!</v>
      </c>
    </row>
    <row r="202" spans="1:23" s="77" customFormat="1" hidden="1" x14ac:dyDescent="0.25">
      <c r="A202" s="80"/>
      <c r="B202" s="98">
        <f>+Cuncl!B202+MM!B202+BTO!B202+CORP!B202+'C+S'!B202+INFR!B202+'STR+DEV'!B202</f>
        <v>0</v>
      </c>
      <c r="C202" s="89">
        <f>+Cuncl!C202+MM!C202+BTO!C202+CORP!C202+'C+S'!C202+INFR!C202+'STR+DEV'!C202</f>
        <v>0</v>
      </c>
      <c r="D202" s="206">
        <f>+Cuncl!D202+MM!D202+BTO!D202+CORP!D202+'C+S'!D202+INFR!D202+'STR+DEV'!D202</f>
        <v>0</v>
      </c>
      <c r="E202" s="73">
        <f>+Cuncl!E202+MM!E202+BTO!E202+CORP!E202+'C+S'!E202+INFR!E202+'STR+DEV'!E202</f>
        <v>0</v>
      </c>
      <c r="F202" s="79">
        <f>+Cuncl!F202+MM!F202+BTO!F202+CORP!F202+'C+S'!F202+INFR!F202+'STR+DEV'!F202</f>
        <v>0</v>
      </c>
      <c r="G202" s="79">
        <f>+Cuncl!G202+MM!G202+BTO!G202+CORP!G202+'C+S'!G202+INFR!G202+'STR+DEV'!G202</f>
        <v>0</v>
      </c>
      <c r="H202" s="198">
        <f>+Cuncl!H202+MM!H202+BTO!H202+CORP!H202+'C+S'!H202+INFR!H202+'STR+DEV'!H202</f>
        <v>0</v>
      </c>
      <c r="I202" s="79">
        <f>+Cuncl!I202+MM!I202+BTO!I202+CORP!I202+'C+S'!I202+INFR!I202+'STR+DEV'!I202</f>
        <v>0</v>
      </c>
      <c r="J202" s="212">
        <f>+Cuncl!J202+MM!J202+BTO!J202+CORP!J202+'C+S'!J202+INFR!J202+'STR+DEV'!J202</f>
        <v>0</v>
      </c>
      <c r="K202" s="79">
        <f>+Cuncl!K202+MM!K202+BTO!K202+CORP!K202+'C+S'!K202+INFR!K202+'STR+DEV'!K202</f>
        <v>0</v>
      </c>
      <c r="L202" s="206">
        <f>+Cuncl!L202+MM!L202+BTO!L202+CORP!L202+'C+S'!L202+INFR!L202+'STR+DEV'!L202</f>
        <v>0</v>
      </c>
      <c r="M202" s="73">
        <f>+Cuncl!M202+MM!M202+BTO!M202+CORP!M202+'C+S'!M202+INFR!M202+'STR+DEV'!M202</f>
        <v>0</v>
      </c>
      <c r="N202" s="79">
        <f>+Cuncl!O202+MM!O202+BTO!O202+CORP!O202+'C+S'!O202+INFR!O202+'STR+DEV'!O202</f>
        <v>0</v>
      </c>
      <c r="O202" s="79">
        <f>+Cuncl!P202+MM!P202+BTO!P202+CORP!P202+'C+S'!P202+INFR!P202+'STR+DEV'!P202</f>
        <v>0</v>
      </c>
      <c r="P202" s="79">
        <f>+Cuncl!Q202+MM!Q202+BTO!Q202+CORP!Q202+'C+S'!Q202+INFR!Q202+'STR+DEV'!Q202</f>
        <v>0</v>
      </c>
      <c r="Q202" s="79">
        <f>+Cuncl!R202+MM!R202+BTO!R202+CORP!R202+'C+S'!R202+INFR!R202+'STR+DEV'!R202</f>
        <v>0</v>
      </c>
      <c r="R202" s="79">
        <f>+Cuncl!S202+MM!S202+BTO!S202+CORP!S202+'C+S'!S202+INFR!S202+'STR+DEV'!S202</f>
        <v>0</v>
      </c>
      <c r="S202" s="79">
        <f>+Cuncl!T202+MM!T202+BTO!T202+CORP!T202+'C+S'!T202+INFR!T202+'STR+DEV'!T202</f>
        <v>0</v>
      </c>
      <c r="T202" s="79">
        <f>+Cuncl!U202+MM!U202+BTO!U202+CORP!U202+'C+S'!U202+INFR!U202+'STR+DEV'!U202</f>
        <v>0</v>
      </c>
      <c r="U202" s="79">
        <f>+Cuncl!V202+MM!V202+BTO!V202+CORP!V202+'C+S'!V202+INFR!V202+'STR+DEV'!V202</f>
        <v>0</v>
      </c>
      <c r="W202" s="496" t="e">
        <f t="shared" si="12"/>
        <v>#DIV/0!</v>
      </c>
    </row>
    <row r="203" spans="1:23" s="77" customFormat="1" hidden="1" x14ac:dyDescent="0.25">
      <c r="A203" s="80"/>
      <c r="B203" s="98">
        <f>+Cuncl!B203+MM!B203+BTO!B203+CORP!B203+'C+S'!B203+INFR!B203+'STR+DEV'!B203</f>
        <v>0</v>
      </c>
      <c r="C203" s="89">
        <f>+Cuncl!C203+MM!C203+BTO!C203+CORP!C203+'C+S'!C203+INFR!C203+'STR+DEV'!C203</f>
        <v>0</v>
      </c>
      <c r="D203" s="206">
        <f>+Cuncl!D203+MM!D203+BTO!D203+CORP!D203+'C+S'!D203+INFR!D203+'STR+DEV'!D203</f>
        <v>0</v>
      </c>
      <c r="E203" s="73">
        <f>+Cuncl!E203+MM!E203+BTO!E203+CORP!E203+'C+S'!E203+INFR!E203+'STR+DEV'!E203</f>
        <v>0</v>
      </c>
      <c r="F203" s="79">
        <f>+Cuncl!F203+MM!F203+BTO!F203+CORP!F203+'C+S'!F203+INFR!F203+'STR+DEV'!F203</f>
        <v>0</v>
      </c>
      <c r="G203" s="79">
        <f>+Cuncl!G203+MM!G203+BTO!G203+CORP!G203+'C+S'!G203+INFR!G203+'STR+DEV'!G203</f>
        <v>0</v>
      </c>
      <c r="H203" s="198">
        <f>+Cuncl!H203+MM!H203+BTO!H203+CORP!H203+'C+S'!H203+INFR!H203+'STR+DEV'!H203</f>
        <v>0</v>
      </c>
      <c r="I203" s="79">
        <f>+Cuncl!I203+MM!I203+BTO!I203+CORP!I203+'C+S'!I203+INFR!I203+'STR+DEV'!I203</f>
        <v>0</v>
      </c>
      <c r="J203" s="212">
        <f>+Cuncl!J203+MM!J203+BTO!J203+CORP!J203+'C+S'!J203+INFR!J203+'STR+DEV'!J203</f>
        <v>0</v>
      </c>
      <c r="K203" s="79">
        <f>+Cuncl!K203+MM!K203+BTO!K203+CORP!K203+'C+S'!K203+INFR!K203+'STR+DEV'!K203</f>
        <v>0</v>
      </c>
      <c r="L203" s="206">
        <f>+Cuncl!L203+MM!L203+BTO!L203+CORP!L203+'C+S'!L203+INFR!L203+'STR+DEV'!L203</f>
        <v>0</v>
      </c>
      <c r="M203" s="73">
        <f>+Cuncl!M203+MM!M203+BTO!M203+CORP!M203+'C+S'!M203+INFR!M203+'STR+DEV'!M203</f>
        <v>0</v>
      </c>
      <c r="N203" s="79">
        <f>+Cuncl!O203+MM!O203+BTO!O203+CORP!O203+'C+S'!O203+INFR!O203+'STR+DEV'!O203</f>
        <v>0</v>
      </c>
      <c r="O203" s="79">
        <f>+Cuncl!P203+MM!P203+BTO!P203+CORP!P203+'C+S'!P203+INFR!P203+'STR+DEV'!P203</f>
        <v>0</v>
      </c>
      <c r="P203" s="79">
        <f>+Cuncl!Q203+MM!Q203+BTO!Q203+CORP!Q203+'C+S'!Q203+INFR!Q203+'STR+DEV'!Q203</f>
        <v>0</v>
      </c>
      <c r="Q203" s="79">
        <f>+Cuncl!R203+MM!R203+BTO!R203+CORP!R203+'C+S'!R203+INFR!R203+'STR+DEV'!R203</f>
        <v>0</v>
      </c>
      <c r="R203" s="79">
        <f>+Cuncl!S203+MM!S203+BTO!S203+CORP!S203+'C+S'!S203+INFR!S203+'STR+DEV'!S203</f>
        <v>0</v>
      </c>
      <c r="S203" s="79">
        <f>+Cuncl!T203+MM!T203+BTO!T203+CORP!T203+'C+S'!T203+INFR!T203+'STR+DEV'!T203</f>
        <v>0</v>
      </c>
      <c r="T203" s="79">
        <f>+Cuncl!U203+MM!U203+BTO!U203+CORP!U203+'C+S'!U203+INFR!U203+'STR+DEV'!U203</f>
        <v>0</v>
      </c>
      <c r="U203" s="79">
        <f>+Cuncl!V203+MM!V203+BTO!V203+CORP!V203+'C+S'!V203+INFR!V203+'STR+DEV'!V203</f>
        <v>0</v>
      </c>
      <c r="W203" s="496" t="e">
        <f t="shared" si="12"/>
        <v>#DIV/0!</v>
      </c>
    </row>
    <row r="204" spans="1:23" s="77" customFormat="1" hidden="1" x14ac:dyDescent="0.25">
      <c r="A204" s="80"/>
      <c r="B204" s="98">
        <f>+Cuncl!B204+MM!B204+BTO!B204+CORP!B204+'C+S'!B204+INFR!B204+'STR+DEV'!B204</f>
        <v>0</v>
      </c>
      <c r="C204" s="89">
        <f>+Cuncl!C204+MM!C204+BTO!C204+CORP!C204+'C+S'!C204+INFR!C204+'STR+DEV'!C204</f>
        <v>0</v>
      </c>
      <c r="D204" s="206">
        <f>+Cuncl!D204+MM!D204+BTO!D204+CORP!D204+'C+S'!D204+INFR!D204+'STR+DEV'!D204</f>
        <v>0</v>
      </c>
      <c r="E204" s="73">
        <f>+Cuncl!E204+MM!E204+BTO!E204+CORP!E204+'C+S'!E204+INFR!E204+'STR+DEV'!E204</f>
        <v>0</v>
      </c>
      <c r="F204" s="79">
        <f>+Cuncl!F204+MM!F204+BTO!F204+CORP!F204+'C+S'!F204+INFR!F204+'STR+DEV'!F204</f>
        <v>0</v>
      </c>
      <c r="G204" s="79">
        <f>+Cuncl!G204+MM!G204+BTO!G204+CORP!G204+'C+S'!G204+INFR!G204+'STR+DEV'!G204</f>
        <v>0</v>
      </c>
      <c r="H204" s="198">
        <f>+Cuncl!H204+MM!H204+BTO!H204+CORP!H204+'C+S'!H204+INFR!H204+'STR+DEV'!H204</f>
        <v>0</v>
      </c>
      <c r="I204" s="79">
        <f>+Cuncl!I204+MM!I204+BTO!I204+CORP!I204+'C+S'!I204+INFR!I204+'STR+DEV'!I204</f>
        <v>0</v>
      </c>
      <c r="J204" s="212">
        <f>+Cuncl!J204+MM!J204+BTO!J204+CORP!J204+'C+S'!J204+INFR!J204+'STR+DEV'!J204</f>
        <v>0</v>
      </c>
      <c r="K204" s="79">
        <f>+Cuncl!K204+MM!K204+BTO!K204+CORP!K204+'C+S'!K204+INFR!K204+'STR+DEV'!K204</f>
        <v>0</v>
      </c>
      <c r="L204" s="206">
        <f>+Cuncl!L204+MM!L204+BTO!L204+CORP!L204+'C+S'!L204+INFR!L204+'STR+DEV'!L204</f>
        <v>0</v>
      </c>
      <c r="M204" s="73">
        <f>+Cuncl!M204+MM!M204+BTO!M204+CORP!M204+'C+S'!M204+INFR!M204+'STR+DEV'!M204</f>
        <v>0</v>
      </c>
      <c r="N204" s="79">
        <f>+Cuncl!O204+MM!O204+BTO!O204+CORP!O204+'C+S'!O204+INFR!O204+'STR+DEV'!O204</f>
        <v>0</v>
      </c>
      <c r="O204" s="79">
        <f>+Cuncl!P204+MM!P204+BTO!P204+CORP!P204+'C+S'!P204+INFR!P204+'STR+DEV'!P204</f>
        <v>0</v>
      </c>
      <c r="P204" s="79">
        <f>+Cuncl!Q204+MM!Q204+BTO!Q204+CORP!Q204+'C+S'!Q204+INFR!Q204+'STR+DEV'!Q204</f>
        <v>0</v>
      </c>
      <c r="Q204" s="79">
        <f>+Cuncl!R204+MM!R204+BTO!R204+CORP!R204+'C+S'!R204+INFR!R204+'STR+DEV'!R204</f>
        <v>0</v>
      </c>
      <c r="R204" s="79">
        <f>+Cuncl!S204+MM!S204+BTO!S204+CORP!S204+'C+S'!S204+INFR!S204+'STR+DEV'!S204</f>
        <v>0</v>
      </c>
      <c r="S204" s="79">
        <f>+Cuncl!T204+MM!T204+BTO!T204+CORP!T204+'C+S'!T204+INFR!T204+'STR+DEV'!T204</f>
        <v>0</v>
      </c>
      <c r="T204" s="79">
        <f>+Cuncl!U204+MM!U204+BTO!U204+CORP!U204+'C+S'!U204+INFR!U204+'STR+DEV'!U204</f>
        <v>0</v>
      </c>
      <c r="U204" s="79">
        <f>+Cuncl!V204+MM!V204+BTO!V204+CORP!V204+'C+S'!V204+INFR!V204+'STR+DEV'!V204</f>
        <v>0</v>
      </c>
      <c r="W204" s="496" t="e">
        <f t="shared" si="12"/>
        <v>#DIV/0!</v>
      </c>
    </row>
    <row r="205" spans="1:23" s="77" customFormat="1" hidden="1" x14ac:dyDescent="0.25">
      <c r="A205" s="80"/>
      <c r="B205" s="98">
        <f>+Cuncl!B205+MM!B205+BTO!B205+CORP!B205+'C+S'!B205+INFR!B205+'STR+DEV'!B205</f>
        <v>0</v>
      </c>
      <c r="C205" s="89">
        <f>+Cuncl!C205+MM!C205+BTO!C205+CORP!C205+'C+S'!C205+INFR!C205+'STR+DEV'!C205</f>
        <v>0</v>
      </c>
      <c r="D205" s="206">
        <f>+Cuncl!D205+MM!D205+BTO!D205+CORP!D205+'C+S'!D205+INFR!D205+'STR+DEV'!D205</f>
        <v>0</v>
      </c>
      <c r="E205" s="73">
        <f>+Cuncl!E205+MM!E205+BTO!E205+CORP!E205+'C+S'!E205+INFR!E205+'STR+DEV'!E205</f>
        <v>0</v>
      </c>
      <c r="F205" s="79">
        <f>+Cuncl!F205+MM!F205+BTO!F205+CORP!F205+'C+S'!F205+INFR!F205+'STR+DEV'!F205</f>
        <v>0</v>
      </c>
      <c r="G205" s="79">
        <f>+Cuncl!G205+MM!G205+BTO!G205+CORP!G205+'C+S'!G205+INFR!G205+'STR+DEV'!G205</f>
        <v>0</v>
      </c>
      <c r="H205" s="198">
        <f>+Cuncl!H205+MM!H205+BTO!H205+CORP!H205+'C+S'!H205+INFR!H205+'STR+DEV'!H205</f>
        <v>0</v>
      </c>
      <c r="I205" s="79">
        <f>+Cuncl!I205+MM!I205+BTO!I205+CORP!I205+'C+S'!I205+INFR!I205+'STR+DEV'!I205</f>
        <v>0</v>
      </c>
      <c r="J205" s="212">
        <f>+Cuncl!J205+MM!J205+BTO!J205+CORP!J205+'C+S'!J205+INFR!J205+'STR+DEV'!J205</f>
        <v>0</v>
      </c>
      <c r="K205" s="79">
        <f>+Cuncl!K205+MM!K205+BTO!K205+CORP!K205+'C+S'!K205+INFR!K205+'STR+DEV'!K205</f>
        <v>0</v>
      </c>
      <c r="L205" s="206">
        <f>+Cuncl!L205+MM!L205+BTO!L205+CORP!L205+'C+S'!L205+INFR!L205+'STR+DEV'!L205</f>
        <v>0</v>
      </c>
      <c r="M205" s="73">
        <f>+Cuncl!M205+MM!M205+BTO!M205+CORP!M205+'C+S'!M205+INFR!M205+'STR+DEV'!M205</f>
        <v>0</v>
      </c>
      <c r="N205" s="79">
        <f>+Cuncl!O205+MM!O205+BTO!O205+CORP!O205+'C+S'!O205+INFR!O205+'STR+DEV'!O205</f>
        <v>0</v>
      </c>
      <c r="O205" s="79">
        <f>+Cuncl!P205+MM!P205+BTO!P205+CORP!P205+'C+S'!P205+INFR!P205+'STR+DEV'!P205</f>
        <v>0</v>
      </c>
      <c r="P205" s="79">
        <f>+Cuncl!Q205+MM!Q205+BTO!Q205+CORP!Q205+'C+S'!Q205+INFR!Q205+'STR+DEV'!Q205</f>
        <v>0</v>
      </c>
      <c r="Q205" s="79">
        <f>+Cuncl!R205+MM!R205+BTO!R205+CORP!R205+'C+S'!R205+INFR!R205+'STR+DEV'!R205</f>
        <v>0</v>
      </c>
      <c r="R205" s="79">
        <f>+Cuncl!S205+MM!S205+BTO!S205+CORP!S205+'C+S'!S205+INFR!S205+'STR+DEV'!S205</f>
        <v>0</v>
      </c>
      <c r="S205" s="79">
        <f>+Cuncl!T205+MM!T205+BTO!T205+CORP!T205+'C+S'!T205+INFR!T205+'STR+DEV'!T205</f>
        <v>0</v>
      </c>
      <c r="T205" s="79">
        <f>+Cuncl!U205+MM!U205+BTO!U205+CORP!U205+'C+S'!U205+INFR!U205+'STR+DEV'!U205</f>
        <v>0</v>
      </c>
      <c r="U205" s="79">
        <f>+Cuncl!V205+MM!V205+BTO!V205+CORP!V205+'C+S'!V205+INFR!V205+'STR+DEV'!V205</f>
        <v>0</v>
      </c>
      <c r="W205" s="496" t="e">
        <f t="shared" si="12"/>
        <v>#DIV/0!</v>
      </c>
    </row>
    <row r="206" spans="1:23" s="77" customFormat="1" hidden="1" x14ac:dyDescent="0.25">
      <c r="A206" s="80"/>
      <c r="B206" s="98">
        <f>+Cuncl!B206+MM!B206+BTO!B206+CORP!B206+'C+S'!B206+INFR!B206+'STR+DEV'!B206</f>
        <v>0</v>
      </c>
      <c r="C206" s="89">
        <f>+Cuncl!C206+MM!C206+BTO!C206+CORP!C206+'C+S'!C206+INFR!C206+'STR+DEV'!C206</f>
        <v>0</v>
      </c>
      <c r="D206" s="206">
        <f>+Cuncl!D206+MM!D206+BTO!D206+CORP!D206+'C+S'!D206+INFR!D206+'STR+DEV'!D206</f>
        <v>0</v>
      </c>
      <c r="E206" s="73">
        <f>+Cuncl!E206+MM!E206+BTO!E206+CORP!E206+'C+S'!E206+INFR!E206+'STR+DEV'!E206</f>
        <v>0</v>
      </c>
      <c r="F206" s="79">
        <f>+Cuncl!F206+MM!F206+BTO!F206+CORP!F206+'C+S'!F206+INFR!F206+'STR+DEV'!F206</f>
        <v>0</v>
      </c>
      <c r="G206" s="79">
        <f>+Cuncl!G206+MM!G206+BTO!G206+CORP!G206+'C+S'!G206+INFR!G206+'STR+DEV'!G206</f>
        <v>0</v>
      </c>
      <c r="H206" s="198">
        <f>+Cuncl!H206+MM!H206+BTO!H206+CORP!H206+'C+S'!H206+INFR!H206+'STR+DEV'!H206</f>
        <v>0</v>
      </c>
      <c r="I206" s="79">
        <f>+Cuncl!I206+MM!I206+BTO!I206+CORP!I206+'C+S'!I206+INFR!I206+'STR+DEV'!I206</f>
        <v>0</v>
      </c>
      <c r="J206" s="212">
        <f>+Cuncl!J206+MM!J206+BTO!J206+CORP!J206+'C+S'!J206+INFR!J206+'STR+DEV'!J206</f>
        <v>0</v>
      </c>
      <c r="K206" s="79">
        <f>+Cuncl!K206+MM!K206+BTO!K206+CORP!K206+'C+S'!K206+INFR!K206+'STR+DEV'!K206</f>
        <v>0</v>
      </c>
      <c r="L206" s="206">
        <f>+Cuncl!L206+MM!L206+BTO!L206+CORP!L206+'C+S'!L206+INFR!L206+'STR+DEV'!L206</f>
        <v>0</v>
      </c>
      <c r="M206" s="73">
        <f>+Cuncl!M206+MM!M206+BTO!M206+CORP!M206+'C+S'!M206+INFR!M206+'STR+DEV'!M206</f>
        <v>0</v>
      </c>
      <c r="N206" s="79">
        <f>+Cuncl!O206+MM!O206+BTO!O206+CORP!O206+'C+S'!O206+INFR!O206+'STR+DEV'!O206</f>
        <v>0</v>
      </c>
      <c r="O206" s="79">
        <f>+Cuncl!P206+MM!P206+BTO!P206+CORP!P206+'C+S'!P206+INFR!P206+'STR+DEV'!P206</f>
        <v>0</v>
      </c>
      <c r="P206" s="79">
        <f>+Cuncl!Q206+MM!Q206+BTO!Q206+CORP!Q206+'C+S'!Q206+INFR!Q206+'STR+DEV'!Q206</f>
        <v>0</v>
      </c>
      <c r="Q206" s="79">
        <f>+Cuncl!R206+MM!R206+BTO!R206+CORP!R206+'C+S'!R206+INFR!R206+'STR+DEV'!R206</f>
        <v>0</v>
      </c>
      <c r="R206" s="79">
        <f>+Cuncl!S206+MM!S206+BTO!S206+CORP!S206+'C+S'!S206+INFR!S206+'STR+DEV'!S206</f>
        <v>0</v>
      </c>
      <c r="S206" s="79">
        <f>+Cuncl!T206+MM!T206+BTO!T206+CORP!T206+'C+S'!T206+INFR!T206+'STR+DEV'!T206</f>
        <v>0</v>
      </c>
      <c r="T206" s="79">
        <f>+Cuncl!U206+MM!U206+BTO!U206+CORP!U206+'C+S'!U206+INFR!U206+'STR+DEV'!U206</f>
        <v>0</v>
      </c>
      <c r="U206" s="79">
        <f>+Cuncl!V206+MM!V206+BTO!V206+CORP!V206+'C+S'!V206+INFR!V206+'STR+DEV'!V206</f>
        <v>0</v>
      </c>
      <c r="W206" s="496" t="e">
        <f t="shared" si="12"/>
        <v>#DIV/0!</v>
      </c>
    </row>
    <row r="207" spans="1:23" s="77" customFormat="1" hidden="1" x14ac:dyDescent="0.25">
      <c r="A207" s="80"/>
      <c r="B207" s="98">
        <f>+Cuncl!B207+MM!B207+BTO!B207+CORP!B207+'C+S'!B207+INFR!B207+'STR+DEV'!B207</f>
        <v>0</v>
      </c>
      <c r="C207" s="89">
        <f>+Cuncl!C207+MM!C207+BTO!C207+CORP!C207+'C+S'!C207+INFR!C207+'STR+DEV'!C207</f>
        <v>0</v>
      </c>
      <c r="D207" s="206">
        <f>+Cuncl!D207+MM!D207+BTO!D207+CORP!D207+'C+S'!D207+INFR!D207+'STR+DEV'!D207</f>
        <v>0</v>
      </c>
      <c r="E207" s="73">
        <f>+Cuncl!E207+MM!E207+BTO!E207+CORP!E207+'C+S'!E207+INFR!E207+'STR+DEV'!E207</f>
        <v>0</v>
      </c>
      <c r="F207" s="79">
        <f>+Cuncl!F207+MM!F207+BTO!F207+CORP!F207+'C+S'!F207+INFR!F207+'STR+DEV'!F207</f>
        <v>0</v>
      </c>
      <c r="G207" s="79">
        <f>+Cuncl!G207+MM!G207+BTO!G207+CORP!G207+'C+S'!G207+INFR!G207+'STR+DEV'!G207</f>
        <v>0</v>
      </c>
      <c r="H207" s="198">
        <f>+Cuncl!H207+MM!H207+BTO!H207+CORP!H207+'C+S'!H207+INFR!H207+'STR+DEV'!H207</f>
        <v>0</v>
      </c>
      <c r="I207" s="79">
        <f>+Cuncl!I207+MM!I207+BTO!I207+CORP!I207+'C+S'!I207+INFR!I207+'STR+DEV'!I207</f>
        <v>0</v>
      </c>
      <c r="J207" s="212">
        <f>+Cuncl!J207+MM!J207+BTO!J207+CORP!J207+'C+S'!J207+INFR!J207+'STR+DEV'!J207</f>
        <v>0</v>
      </c>
      <c r="K207" s="79">
        <f>+Cuncl!K207+MM!K207+BTO!K207+CORP!K207+'C+S'!K207+INFR!K207+'STR+DEV'!K207</f>
        <v>0</v>
      </c>
      <c r="L207" s="206">
        <f>+Cuncl!L207+MM!L207+BTO!L207+CORP!L207+'C+S'!L207+INFR!L207+'STR+DEV'!L207</f>
        <v>0</v>
      </c>
      <c r="M207" s="73">
        <f>+Cuncl!M207+MM!M207+BTO!M207+CORP!M207+'C+S'!M207+INFR!M207+'STR+DEV'!M207</f>
        <v>0</v>
      </c>
      <c r="N207" s="79">
        <f>+Cuncl!O207+MM!O207+BTO!O207+CORP!O207+'C+S'!O207+INFR!O207+'STR+DEV'!O207</f>
        <v>0</v>
      </c>
      <c r="O207" s="79">
        <f>+Cuncl!P207+MM!P207+BTO!P207+CORP!P207+'C+S'!P207+INFR!P207+'STR+DEV'!P207</f>
        <v>0</v>
      </c>
      <c r="P207" s="79">
        <f>+Cuncl!Q207+MM!Q207+BTO!Q207+CORP!Q207+'C+S'!Q207+INFR!Q207+'STR+DEV'!Q207</f>
        <v>0</v>
      </c>
      <c r="Q207" s="79">
        <f>+Cuncl!R207+MM!R207+BTO!R207+CORP!R207+'C+S'!R207+INFR!R207+'STR+DEV'!R207</f>
        <v>0</v>
      </c>
      <c r="R207" s="79">
        <f>+Cuncl!S207+MM!S207+BTO!S207+CORP!S207+'C+S'!S207+INFR!S207+'STR+DEV'!S207</f>
        <v>0</v>
      </c>
      <c r="S207" s="79">
        <f>+Cuncl!T207+MM!T207+BTO!T207+CORP!T207+'C+S'!T207+INFR!T207+'STR+DEV'!T207</f>
        <v>0</v>
      </c>
      <c r="T207" s="79">
        <f>+Cuncl!U207+MM!U207+BTO!U207+CORP!U207+'C+S'!U207+INFR!U207+'STR+DEV'!U207</f>
        <v>0</v>
      </c>
      <c r="U207" s="79">
        <f>+Cuncl!V207+MM!V207+BTO!V207+CORP!V207+'C+S'!V207+INFR!V207+'STR+DEV'!V207</f>
        <v>0</v>
      </c>
      <c r="W207" s="496" t="e">
        <f t="shared" si="12"/>
        <v>#DIV/0!</v>
      </c>
    </row>
    <row r="208" spans="1:23" s="77" customFormat="1" hidden="1" x14ac:dyDescent="0.25">
      <c r="A208" s="80"/>
      <c r="B208" s="98">
        <f>+Cuncl!B208+MM!B208+BTO!B208+CORP!B208+'C+S'!B208+INFR!B208+'STR+DEV'!B208</f>
        <v>0</v>
      </c>
      <c r="C208" s="89">
        <f>+Cuncl!C208+MM!C208+BTO!C208+CORP!C208+'C+S'!C208+INFR!C208+'STR+DEV'!C208</f>
        <v>0</v>
      </c>
      <c r="D208" s="206">
        <f>+Cuncl!D208+MM!D208+BTO!D208+CORP!D208+'C+S'!D208+INFR!D208+'STR+DEV'!D208</f>
        <v>0</v>
      </c>
      <c r="E208" s="73">
        <f>+Cuncl!E208+MM!E208+BTO!E208+CORP!E208+'C+S'!E208+INFR!E208+'STR+DEV'!E208</f>
        <v>0</v>
      </c>
      <c r="F208" s="79">
        <f>+Cuncl!F208+MM!F208+BTO!F208+CORP!F208+'C+S'!F208+INFR!F208+'STR+DEV'!F208</f>
        <v>0</v>
      </c>
      <c r="G208" s="79">
        <f>+Cuncl!G208+MM!G208+BTO!G208+CORP!G208+'C+S'!G208+INFR!G208+'STR+DEV'!G208</f>
        <v>0</v>
      </c>
      <c r="H208" s="198">
        <f>+Cuncl!H208+MM!H208+BTO!H208+CORP!H208+'C+S'!H208+INFR!H208+'STR+DEV'!H208</f>
        <v>0</v>
      </c>
      <c r="I208" s="79">
        <f>+Cuncl!I208+MM!I208+BTO!I208+CORP!I208+'C+S'!I208+INFR!I208+'STR+DEV'!I208</f>
        <v>0</v>
      </c>
      <c r="J208" s="212">
        <f>+Cuncl!J208+MM!J208+BTO!J208+CORP!J208+'C+S'!J208+INFR!J208+'STR+DEV'!J208</f>
        <v>0</v>
      </c>
      <c r="K208" s="79">
        <f>+Cuncl!K208+MM!K208+BTO!K208+CORP!K208+'C+S'!K208+INFR!K208+'STR+DEV'!K208</f>
        <v>0</v>
      </c>
      <c r="L208" s="206">
        <f>+Cuncl!L208+MM!L208+BTO!L208+CORP!L208+'C+S'!L208+INFR!L208+'STR+DEV'!L208</f>
        <v>0</v>
      </c>
      <c r="M208" s="73">
        <f>+Cuncl!M208+MM!M208+BTO!M208+CORP!M208+'C+S'!M208+INFR!M208+'STR+DEV'!M208</f>
        <v>0</v>
      </c>
      <c r="N208" s="79">
        <f>+Cuncl!O208+MM!O208+BTO!O208+CORP!O208+'C+S'!O208+INFR!O208+'STR+DEV'!O208</f>
        <v>0</v>
      </c>
      <c r="O208" s="79">
        <f>+Cuncl!P208+MM!P208+BTO!P208+CORP!P208+'C+S'!P208+INFR!P208+'STR+DEV'!P208</f>
        <v>0</v>
      </c>
      <c r="P208" s="79">
        <f>+Cuncl!Q208+MM!Q208+BTO!Q208+CORP!Q208+'C+S'!Q208+INFR!Q208+'STR+DEV'!Q208</f>
        <v>0</v>
      </c>
      <c r="Q208" s="79">
        <f>+Cuncl!R208+MM!R208+BTO!R208+CORP!R208+'C+S'!R208+INFR!R208+'STR+DEV'!R208</f>
        <v>0</v>
      </c>
      <c r="R208" s="79">
        <f>+Cuncl!S208+MM!S208+BTO!S208+CORP!S208+'C+S'!S208+INFR!S208+'STR+DEV'!S208</f>
        <v>0</v>
      </c>
      <c r="S208" s="79">
        <f>+Cuncl!T208+MM!T208+BTO!T208+CORP!T208+'C+S'!T208+INFR!T208+'STR+DEV'!T208</f>
        <v>0</v>
      </c>
      <c r="T208" s="79">
        <f>+Cuncl!U208+MM!U208+BTO!U208+CORP!U208+'C+S'!U208+INFR!U208+'STR+DEV'!U208</f>
        <v>0</v>
      </c>
      <c r="U208" s="79">
        <f>+Cuncl!V208+MM!V208+BTO!V208+CORP!V208+'C+S'!V208+INFR!V208+'STR+DEV'!V208</f>
        <v>0</v>
      </c>
      <c r="W208" s="496" t="e">
        <f t="shared" si="12"/>
        <v>#DIV/0!</v>
      </c>
    </row>
    <row r="209" spans="1:23" s="77" customFormat="1" ht="15.75" thickBot="1" x14ac:dyDescent="0.3">
      <c r="A209" s="115" t="s">
        <v>691</v>
      </c>
      <c r="B209" s="95">
        <f>+Cuncl!B209+MM!B209+BTO!B209+CORP!B209+'C+S'!B209+INFR!B209+'STR+DEV'!B209</f>
        <v>15000000</v>
      </c>
      <c r="C209" s="92">
        <f>+Cuncl!C209+MM!C209+BTO!C209+CORP!C209+'C+S'!C209+INFR!C209+'STR+DEV'!C209</f>
        <v>15000000</v>
      </c>
      <c r="D209" s="91">
        <f>+Cuncl!D209+MM!D209+BTO!D209+CORP!D209+'C+S'!D209+INFR!D209+'STR+DEV'!D209</f>
        <v>6359649.1200000001</v>
      </c>
      <c r="E209" s="95">
        <f>+Cuncl!E209+MM!E209+BTO!E209+CORP!E209+'C+S'!E209+INFR!E209+'STR+DEV'!E209</f>
        <v>0</v>
      </c>
      <c r="F209" s="208">
        <f>+Cuncl!F209+MM!F209+BTO!F209+CORP!F209+'C+S'!F209+INFR!F209+'STR+DEV'!F209</f>
        <v>0</v>
      </c>
      <c r="G209" s="208">
        <f>+Cuncl!G209+MM!G209+BTO!G209+CORP!G209+'C+S'!G209+INFR!G209+'STR+DEV'!G209</f>
        <v>0</v>
      </c>
      <c r="H209" s="204">
        <f>+Cuncl!H209+MM!H209+BTO!H209+CORP!H209+'C+S'!H209+INFR!H209+'STR+DEV'!H209</f>
        <v>0</v>
      </c>
      <c r="I209" s="208">
        <f>+Cuncl!I209+MM!I209+BTO!I209+CORP!I209+'C+S'!I209+INFR!I209+'STR+DEV'!I209</f>
        <v>0</v>
      </c>
      <c r="J209" s="213">
        <f>+Cuncl!J209+MM!J209+BTO!J209+CORP!J209+'C+S'!J209+INFR!J209+'STR+DEV'!J209</f>
        <v>0</v>
      </c>
      <c r="K209" s="96">
        <f>+Cuncl!K209+MM!K209+BTO!K209+CORP!K209+'C+S'!K209+INFR!K209+'STR+DEV'!K209</f>
        <v>0</v>
      </c>
      <c r="L209" s="91">
        <f>+Cuncl!L209+MM!L209+BTO!L209+CORP!L209+'C+S'!L209+INFR!L209+'STR+DEV'!L209</f>
        <v>0</v>
      </c>
      <c r="M209" s="95">
        <f>+Cuncl!M209+MM!M209+BTO!M209+CORP!M209+'C+S'!M209+INFR!M209+'STR+DEV'!M209</f>
        <v>0</v>
      </c>
      <c r="N209" s="79">
        <f>+Cuncl!O209+MM!O209+BTO!O209+CORP!O209+'C+S'!O209+INFR!O209+'STR+DEV'!O209</f>
        <v>561180</v>
      </c>
      <c r="O209" s="79">
        <f>+Cuncl!P209+MM!P209+BTO!P209+CORP!P209+'C+S'!P209+INFR!P209+'STR+DEV'!P209</f>
        <v>0</v>
      </c>
      <c r="P209" s="79">
        <f>+Cuncl!Q209+MM!Q209+BTO!Q209+CORP!Q209+'C+S'!Q209+INFR!Q209+'STR+DEV'!Q209</f>
        <v>0</v>
      </c>
      <c r="Q209" s="79">
        <f>+Cuncl!R209+MM!R209+BTO!R209+CORP!R209+'C+S'!R209+INFR!R209+'STR+DEV'!R209</f>
        <v>561180</v>
      </c>
      <c r="R209" s="79">
        <f>+Cuncl!S209+MM!S209+BTO!S209+CORP!S209+'C+S'!S209+INFR!S209+'STR+DEV'!S209</f>
        <v>-500000</v>
      </c>
      <c r="S209" s="79">
        <f>+Cuncl!T209+MM!T209+BTO!T209+CORP!T209+'C+S'!T209+INFR!T209+'STR+DEV'!T209</f>
        <v>61180</v>
      </c>
      <c r="T209" s="79">
        <f>+Cuncl!U209+MM!U209+BTO!U209+CORP!U209+'C+S'!U209+INFR!U209+'STR+DEV'!U209</f>
        <v>594289.62</v>
      </c>
      <c r="U209" s="79">
        <f>+Cuncl!V209+MM!V209+BTO!V209+CORP!V209+'C+S'!V209+INFR!V209+'STR+DEV'!V209</f>
        <v>628164.12833999994</v>
      </c>
      <c r="W209" s="496">
        <f t="shared" si="12"/>
        <v>0</v>
      </c>
    </row>
    <row r="210" spans="1:23" s="77" customFormat="1" ht="15.75" thickTop="1" x14ac:dyDescent="0.25">
      <c r="A210" s="118" t="s">
        <v>141</v>
      </c>
      <c r="B210" s="76" t="e">
        <f t="shared" ref="B210:M210" si="13">SUM(B161:B209)</f>
        <v>#VALUE!</v>
      </c>
      <c r="C210" s="76">
        <f t="shared" si="13"/>
        <v>-3482000</v>
      </c>
      <c r="D210" s="76">
        <f t="shared" si="13"/>
        <v>37525516.659999996</v>
      </c>
      <c r="E210" s="76">
        <f t="shared" si="13"/>
        <v>119969237.68000001</v>
      </c>
      <c r="F210" s="209">
        <f t="shared" si="13"/>
        <v>11391946</v>
      </c>
      <c r="G210" s="209">
        <f t="shared" si="13"/>
        <v>39959383.699999996</v>
      </c>
      <c r="H210" s="211">
        <f t="shared" si="13"/>
        <v>91401799.979999989</v>
      </c>
      <c r="I210" s="209">
        <f t="shared" si="13"/>
        <v>-14391328</v>
      </c>
      <c r="J210" s="211">
        <f t="shared" si="13"/>
        <v>77010471.980000004</v>
      </c>
      <c r="K210" s="76">
        <f t="shared" si="13"/>
        <v>135160038.44</v>
      </c>
      <c r="L210" s="76">
        <f t="shared" si="13"/>
        <v>135647301.15576002</v>
      </c>
      <c r="M210" s="266">
        <f t="shared" si="13"/>
        <v>116969855.68000001</v>
      </c>
      <c r="N210" s="266">
        <f>SUM(N161:N209)</f>
        <v>145145180</v>
      </c>
      <c r="O210" s="266">
        <f t="shared" ref="O210:U210" si="14">SUM(O161:O209)</f>
        <v>0</v>
      </c>
      <c r="P210" s="266">
        <f t="shared" si="14"/>
        <v>-34296796</v>
      </c>
      <c r="Q210" s="266">
        <f t="shared" si="14"/>
        <v>110848384</v>
      </c>
      <c r="R210" s="266">
        <f t="shared" si="14"/>
        <v>1800000</v>
      </c>
      <c r="S210" s="266">
        <f t="shared" si="14"/>
        <v>146945180</v>
      </c>
      <c r="T210" s="266">
        <f t="shared" si="14"/>
        <v>155622474.91763622</v>
      </c>
      <c r="U210" s="266">
        <f t="shared" si="14"/>
        <v>144147561.46544135</v>
      </c>
      <c r="W210" s="496">
        <f t="shared" si="12"/>
        <v>0.23339857761921826</v>
      </c>
    </row>
    <row r="212" spans="1:23" x14ac:dyDescent="0.25">
      <c r="A212" s="52" t="s">
        <v>172</v>
      </c>
      <c r="B212" s="107" t="e">
        <f t="shared" ref="B212:M212" si="15">+B31+B138+B153+B158+B210</f>
        <v>#VALUE!</v>
      </c>
      <c r="C212" s="107">
        <f t="shared" si="15"/>
        <v>2486948.33</v>
      </c>
      <c r="D212" s="107">
        <f t="shared" si="15"/>
        <v>138794243.61000001</v>
      </c>
      <c r="E212" s="107">
        <f t="shared" si="15"/>
        <v>303937751.29130739</v>
      </c>
      <c r="F212" s="107">
        <f t="shared" si="15"/>
        <v>11391946</v>
      </c>
      <c r="G212" s="107">
        <f t="shared" si="15"/>
        <v>112366928.42000002</v>
      </c>
      <c r="H212" s="193">
        <f t="shared" si="15"/>
        <v>202962768.87130743</v>
      </c>
      <c r="I212" s="107">
        <f t="shared" si="15"/>
        <v>-1353534.0511182547</v>
      </c>
      <c r="J212" s="193">
        <f t="shared" si="15"/>
        <v>201609234.82018918</v>
      </c>
      <c r="K212" s="107">
        <f t="shared" si="15"/>
        <v>328181616.8630352</v>
      </c>
      <c r="L212" s="107">
        <f t="shared" si="15"/>
        <v>338462170.20968717</v>
      </c>
      <c r="M212" s="193">
        <f t="shared" si="15"/>
        <v>313792470.25433362</v>
      </c>
      <c r="N212" s="193">
        <f>+N31+N138+N153+N158+N210</f>
        <v>338910754.66793525</v>
      </c>
      <c r="O212" s="193">
        <f t="shared" ref="O212:U212" si="16">+O31+O138+O153+O158+O210</f>
        <v>0</v>
      </c>
      <c r="P212" s="193">
        <f t="shared" si="16"/>
        <v>-111191800</v>
      </c>
      <c r="Q212" s="193">
        <f t="shared" si="16"/>
        <v>227718954.66793531</v>
      </c>
      <c r="R212" s="193">
        <f t="shared" si="16"/>
        <v>1000000.02</v>
      </c>
      <c r="S212" s="193">
        <f t="shared" si="16"/>
        <v>339910754.68793523</v>
      </c>
      <c r="T212" s="193">
        <f t="shared" si="16"/>
        <v>360290718.49097967</v>
      </c>
      <c r="U212" s="193">
        <f t="shared" si="16"/>
        <v>360481894.92246538</v>
      </c>
    </row>
    <row r="214" spans="1:23" ht="15.75" thickBot="1" x14ac:dyDescent="0.3">
      <c r="A214" s="52" t="s">
        <v>626</v>
      </c>
      <c r="B214" s="108"/>
      <c r="C214" s="108"/>
      <c r="D214" s="108"/>
      <c r="E214" s="108"/>
      <c r="F214" s="108"/>
      <c r="G214" s="108"/>
      <c r="H214" s="194"/>
      <c r="I214" s="108"/>
      <c r="J214" s="203"/>
      <c r="K214" s="108"/>
      <c r="L214" s="108"/>
    </row>
    <row r="215" spans="1:23" ht="15.75" thickTop="1" x14ac:dyDescent="0.25">
      <c r="A215" s="63" t="s">
        <v>627</v>
      </c>
      <c r="B215" s="87">
        <f>+Cuncl!B215+MM!B215+BTO!B215+CORP!B215+'C+S'!B215+INFR!B215+'STR+DEV'!B215</f>
        <v>200000</v>
      </c>
      <c r="C215" s="97">
        <f>+Cuncl!C215+MM!C215+BTO!C215+CORP!C215+'C+S'!C215+INFR!C215+'STR+DEV'!C215</f>
        <v>0</v>
      </c>
      <c r="D215" s="84">
        <f>+Cuncl!D215+MM!D215+BTO!D215+CORP!D215+'C+S'!D215+INFR!D215+'STR+DEV'!D215</f>
        <v>171671.32</v>
      </c>
      <c r="E215" s="84">
        <f>+Cuncl!E215+MM!E215+BTO!E215+CORP!E215+'C+S'!E215+INFR!E215+'STR+DEV'!E215</f>
        <v>211200</v>
      </c>
      <c r="F215" s="84">
        <f>+Cuncl!F215+MM!F215+BTO!F215+CORP!F215+'C+S'!F215+INFR!F215+'STR+DEV'!F215</f>
        <v>0</v>
      </c>
      <c r="G215" s="84">
        <f>+Cuncl!G215+MM!G215+BTO!G215+CORP!G215+'C+S'!G215+INFR!G215+'STR+DEV'!G215</f>
        <v>126249.41</v>
      </c>
      <c r="H215" s="199">
        <f>+Cuncl!H215+MM!H215+BTO!H215+CORP!H215+'C+S'!H215+INFR!H215+'STR+DEV'!H215</f>
        <v>84950.59</v>
      </c>
      <c r="I215" s="84">
        <f>+Cuncl!I215+MM!I215+BTO!I215+CORP!I215+'C+S'!I215+INFR!I215+'STR+DEV'!I215</f>
        <v>0</v>
      </c>
      <c r="J215" s="214">
        <f>+Cuncl!J215+MM!J215+BTO!J215+CORP!J215+'C+S'!J215+INFR!J215+'STR+DEV'!J215</f>
        <v>84950.59</v>
      </c>
      <c r="K215" s="210">
        <f>+Cuncl!K215+MM!K215+BTO!K215+CORP!K215+'C+S'!K215+INFR!K215+'STR+DEV'!K215</f>
        <v>210600</v>
      </c>
      <c r="L215" s="262">
        <f>+Cuncl!L215+MM!L215+BTO!L215+CORP!L215+'C+S'!L215+INFR!L215+'STR+DEV'!L215</f>
        <v>220919.4</v>
      </c>
      <c r="M215" s="84">
        <f>+Cuncl!M215+MM!M215+BTO!M215+CORP!M215+'C+S'!M215+INFR!M215+'STR+DEV'!M215</f>
        <v>211200</v>
      </c>
      <c r="N215" s="493">
        <f>+Cuncl!O215+MM!O215+BTO!O215+CORP!O215+'C+S'!O215+INFR!O215+'STR+DEV'!O215</f>
        <v>220281.59999999998</v>
      </c>
      <c r="O215" s="493">
        <f>+Cuncl!P215+MM!P215+BTO!P215+CORP!P215+'C+S'!P215+INFR!P215+'STR+DEV'!P215</f>
        <v>0</v>
      </c>
      <c r="P215" s="493">
        <f>+Cuncl!Q215+MM!Q215+BTO!Q215+CORP!Q215+'C+S'!Q215+INFR!Q215+'STR+DEV'!Q215</f>
        <v>-140501</v>
      </c>
      <c r="Q215" s="493">
        <f>+Cuncl!R215+MM!R215+BTO!R215+CORP!R215+'C+S'!R215+INFR!R215+'STR+DEV'!R215</f>
        <v>79780.599999999977</v>
      </c>
      <c r="R215" s="493">
        <f>+Cuncl!S215+MM!S215+BTO!S215+CORP!S215+'C+S'!S215+INFR!S215+'STR+DEV'!S215</f>
        <v>0</v>
      </c>
      <c r="S215" s="493">
        <f>+Cuncl!T215+MM!T215+BTO!T215+CORP!T215+'C+S'!T215+INFR!T215+'STR+DEV'!T215</f>
        <v>220281.59999999998</v>
      </c>
      <c r="T215" s="493">
        <f>+Cuncl!U215+MM!U215+BTO!U215+CORP!U215+'C+S'!U215+INFR!U215+'STR+DEV'!U215</f>
        <v>233278.21439999997</v>
      </c>
      <c r="U215" s="493">
        <f>+Cuncl!V215+MM!V215+BTO!V215+CORP!V215+'C+S'!V215+INFR!V215+'STR+DEV'!V215</f>
        <v>246575.07262079994</v>
      </c>
      <c r="W215" s="496">
        <f t="shared" ref="W215:W278" si="17">-P215/S215</f>
        <v>0.63782449373892336</v>
      </c>
    </row>
    <row r="216" spans="1:23" x14ac:dyDescent="0.25">
      <c r="A216" s="56" t="s">
        <v>628</v>
      </c>
      <c r="B216" s="98">
        <f>+Cuncl!B216+MM!B216+BTO!B216+CORP!B216+'C+S'!B216+INFR!B216+'STR+DEV'!B216</f>
        <v>8000000</v>
      </c>
      <c r="C216" s="89">
        <f>+Cuncl!C216+MM!C216+BTO!C216+CORP!C216+'C+S'!C216+INFR!C216+'STR+DEV'!C216</f>
        <v>0</v>
      </c>
      <c r="D216" s="79">
        <f>+Cuncl!D216+MM!D216+BTO!D216+CORP!D216+'C+S'!D216+INFR!D216+'STR+DEV'!D216</f>
        <v>7298231.2000000002</v>
      </c>
      <c r="E216" s="79">
        <f>+Cuncl!E216+MM!E216+BTO!E216+CORP!E216+'C+S'!E216+INFR!E216+'STR+DEV'!E216</f>
        <v>12000000</v>
      </c>
      <c r="F216" s="79">
        <f>+Cuncl!F216+MM!F216+BTO!F216+CORP!F216+'C+S'!F216+INFR!F216+'STR+DEV'!F216</f>
        <v>0</v>
      </c>
      <c r="G216" s="79">
        <f>+Cuncl!G216+MM!G216+BTO!G216+CORP!G216+'C+S'!G216+INFR!G216+'STR+DEV'!G216</f>
        <v>16517475.48</v>
      </c>
      <c r="H216" s="198">
        <f>+Cuncl!H216+MM!H216+BTO!H216+CORP!H216+'C+S'!H216+INFR!H216+'STR+DEV'!H216</f>
        <v>-4517475.4800000004</v>
      </c>
      <c r="I216" s="79">
        <f>+Cuncl!I216+MM!I216+BTO!I216+CORP!I216+'C+S'!I216+INFR!I216+'STR+DEV'!I216</f>
        <v>0</v>
      </c>
      <c r="J216" s="212">
        <f>+Cuncl!J216+MM!J216+BTO!J216+CORP!J216+'C+S'!J216+INFR!J216+'STR+DEV'!J216</f>
        <v>-4517475.4800000004</v>
      </c>
      <c r="K216" s="207">
        <f>+Cuncl!K216+MM!K216+BTO!K216+CORP!K216+'C+S'!K216+INFR!K216+'STR+DEV'!K216</f>
        <v>8424000</v>
      </c>
      <c r="L216" s="206">
        <f>+Cuncl!L216+MM!L216+BTO!L216+CORP!L216+'C+S'!L216+INFR!L216+'STR+DEV'!L216</f>
        <v>8836776</v>
      </c>
      <c r="M216" s="79">
        <f>+Cuncl!M216+MM!M216+BTO!M216+CORP!M216+'C+S'!M216+INFR!M216+'STR+DEV'!M216</f>
        <v>12000000</v>
      </c>
      <c r="N216" s="79">
        <f>+Cuncl!O216+MM!O216+BTO!O216+CORP!O216+'C+S'!O216+INFR!O216+'STR+DEV'!O216</f>
        <v>12000000</v>
      </c>
      <c r="O216" s="79">
        <f>+Cuncl!P216+MM!P216+BTO!P216+CORP!P216+'C+S'!P216+INFR!P216+'STR+DEV'!P216</f>
        <v>0</v>
      </c>
      <c r="P216" s="79">
        <f>+Cuncl!Q216+MM!Q216+BTO!Q216+CORP!Q216+'C+S'!Q216+INFR!Q216+'STR+DEV'!Q216</f>
        <v>-7435466</v>
      </c>
      <c r="Q216" s="79">
        <f>+Cuncl!R216+MM!R216+BTO!R216+CORP!R216+'C+S'!R216+INFR!R216+'STR+DEV'!R216</f>
        <v>4564534</v>
      </c>
      <c r="R216" s="79">
        <f>+Cuncl!S216+MM!S216+BTO!S216+CORP!S216+'C+S'!S216+INFR!S216+'STR+DEV'!S216</f>
        <v>1000000</v>
      </c>
      <c r="S216" s="79">
        <f>+Cuncl!T216+MM!T216+BTO!T216+CORP!T216+'C+S'!T216+INFR!T216+'STR+DEV'!T216</f>
        <v>13000000</v>
      </c>
      <c r="T216" s="79">
        <f>+Cuncl!U216+MM!U216+BTO!U216+CORP!U216+'C+S'!U216+INFR!U216+'STR+DEV'!U216</f>
        <v>15485231.93</v>
      </c>
      <c r="U216" s="79">
        <f>+Cuncl!V216+MM!V216+BTO!V216+CORP!V216+'C+S'!V216+INFR!V216+'STR+DEV'!V216</f>
        <v>15643534.15</v>
      </c>
      <c r="W216" s="496">
        <f t="shared" si="17"/>
        <v>0.57195892307692309</v>
      </c>
    </row>
    <row r="217" spans="1:23" x14ac:dyDescent="0.25">
      <c r="A217" s="56" t="s">
        <v>698</v>
      </c>
      <c r="B217" s="98">
        <f>+Cuncl!B217+MM!B217+BTO!B217+CORP!B217+'C+S'!B217+INFR!B217+'STR+DEV'!B217</f>
        <v>0</v>
      </c>
      <c r="C217" s="89">
        <f>+Cuncl!C217+MM!C217+BTO!C217+CORP!C217+'C+S'!C217+INFR!C217+'STR+DEV'!C217</f>
        <v>0</v>
      </c>
      <c r="D217" s="79">
        <f>+Cuncl!D217+MM!D217+BTO!D217+CORP!D217+'C+S'!D217+INFR!D217+'STR+DEV'!D217</f>
        <v>0</v>
      </c>
      <c r="E217" s="79">
        <f>+Cuncl!E217+MM!E217+BTO!E217+CORP!E217+'C+S'!E217+INFR!E217+'STR+DEV'!E217</f>
        <v>100000</v>
      </c>
      <c r="F217" s="79">
        <f>+Cuncl!F217+MM!F217+BTO!F217+CORP!F217+'C+S'!F217+INFR!F217+'STR+DEV'!F217</f>
        <v>0</v>
      </c>
      <c r="G217" s="79">
        <f>+Cuncl!G217+MM!G217+BTO!G217+CORP!G217+'C+S'!G217+INFR!G217+'STR+DEV'!G217</f>
        <v>166049.45000000001</v>
      </c>
      <c r="H217" s="198">
        <f>+Cuncl!H217+MM!H217+BTO!H217+CORP!H217+'C+S'!H217+INFR!H217+'STR+DEV'!H217</f>
        <v>-66049.450000000012</v>
      </c>
      <c r="I217" s="79">
        <f>+Cuncl!I217+MM!I217+BTO!I217+CORP!I217+'C+S'!I217+INFR!I217+'STR+DEV'!I217</f>
        <v>0</v>
      </c>
      <c r="J217" s="212">
        <f>+Cuncl!J217+MM!J217+BTO!J217+CORP!J217+'C+S'!J217+INFR!J217+'STR+DEV'!J217</f>
        <v>-66049.450000000012</v>
      </c>
      <c r="K217" s="79">
        <f>+Cuncl!K217+MM!K217+BTO!K217+CORP!K217+'C+S'!K217+INFR!K217+'STR+DEV'!K217</f>
        <v>105400</v>
      </c>
      <c r="L217" s="206">
        <f>+Cuncl!L217+MM!L217+BTO!L217+CORP!L217+'C+S'!L217+INFR!L217+'STR+DEV'!L217</f>
        <v>111091.6</v>
      </c>
      <c r="M217" s="79">
        <f>+Cuncl!M217+MM!M217+BTO!M217+CORP!M217+'C+S'!M217+INFR!M217+'STR+DEV'!M217</f>
        <v>100000</v>
      </c>
      <c r="N217" s="79">
        <f>+Cuncl!O217+MM!O217+BTO!O217+CORP!O217+'C+S'!O217+INFR!O217+'STR+DEV'!O217</f>
        <v>150000</v>
      </c>
      <c r="O217" s="79">
        <f>+Cuncl!P217+MM!P217+BTO!P217+CORP!P217+'C+S'!P217+INFR!P217+'STR+DEV'!P217</f>
        <v>0</v>
      </c>
      <c r="P217" s="79">
        <f>+Cuncl!Q217+MM!Q217+BTO!Q217+CORP!Q217+'C+S'!Q217+INFR!Q217+'STR+DEV'!Q217</f>
        <v>-48953</v>
      </c>
      <c r="Q217" s="79">
        <f>+Cuncl!R217+MM!R217+BTO!R217+CORP!R217+'C+S'!R217+INFR!R217+'STR+DEV'!R217</f>
        <v>101047</v>
      </c>
      <c r="R217" s="79">
        <f>+Cuncl!S217+MM!S217+BTO!S217+CORP!S217+'C+S'!S217+INFR!S217+'STR+DEV'!S217</f>
        <v>0</v>
      </c>
      <c r="S217" s="79">
        <f>+Cuncl!T217+MM!T217+BTO!T217+CORP!T217+'C+S'!T217+INFR!T217+'STR+DEV'!T217</f>
        <v>150000</v>
      </c>
      <c r="T217" s="79">
        <f>+Cuncl!U217+MM!U217+BTO!U217+CORP!U217+'C+S'!U217+INFR!U217+'STR+DEV'!U217</f>
        <v>158850</v>
      </c>
      <c r="U217" s="79">
        <f>+Cuncl!V217+MM!V217+BTO!V217+CORP!V217+'C+S'!V217+INFR!V217+'STR+DEV'!V217</f>
        <v>167904.44999999998</v>
      </c>
      <c r="W217" s="496">
        <f t="shared" si="17"/>
        <v>0.32635333333333333</v>
      </c>
    </row>
    <row r="218" spans="1:23" hidden="1" x14ac:dyDescent="0.25">
      <c r="A218" s="56" t="s">
        <v>667</v>
      </c>
      <c r="B218" s="98">
        <f>+Cuncl!B218+MM!B218+BTO!B218+CORP!B218+'C+S'!B218+INFR!B218+'STR+DEV'!B218</f>
        <v>0</v>
      </c>
      <c r="C218" s="89">
        <f>+Cuncl!C218+MM!C218+BTO!C218+CORP!C218+'C+S'!C218+INFR!C218+'STR+DEV'!C218</f>
        <v>0</v>
      </c>
      <c r="D218" s="79">
        <f>+Cuncl!D218+MM!D218+BTO!D218+CORP!D218+'C+S'!D218+INFR!D218+'STR+DEV'!D218</f>
        <v>0</v>
      </c>
      <c r="E218" s="79">
        <f>+Cuncl!E218+MM!E218+BTO!E218+CORP!E218+'C+S'!E218+INFR!E218+'STR+DEV'!E218</f>
        <v>0</v>
      </c>
      <c r="F218" s="79">
        <f>+Cuncl!F218+MM!F218+BTO!F218+CORP!F218+'C+S'!F218+INFR!F218+'STR+DEV'!F218</f>
        <v>0</v>
      </c>
      <c r="G218" s="79">
        <f>+Cuncl!G218+MM!G218+BTO!G218+CORP!G218+'C+S'!G218+INFR!G218+'STR+DEV'!G218</f>
        <v>0</v>
      </c>
      <c r="H218" s="198">
        <f>+Cuncl!H218+MM!H218+BTO!H218+CORP!H218+'C+S'!H218+INFR!H218+'STR+DEV'!H218</f>
        <v>0</v>
      </c>
      <c r="I218" s="79">
        <f>+Cuncl!I218+MM!I218+BTO!I218+CORP!I218+'C+S'!I218+INFR!I218+'STR+DEV'!I218</f>
        <v>0</v>
      </c>
      <c r="J218" s="212">
        <f>+Cuncl!J218+MM!J218+BTO!J218+CORP!J218+'C+S'!J218+INFR!J218+'STR+DEV'!J218</f>
        <v>0</v>
      </c>
      <c r="K218" s="79">
        <f>+Cuncl!K218+MM!K218+BTO!K218+CORP!K218+'C+S'!K218+INFR!K218+'STR+DEV'!K218</f>
        <v>0</v>
      </c>
      <c r="L218" s="206">
        <f>+Cuncl!L218+MM!L218+BTO!L218+CORP!L218+'C+S'!L218+INFR!L218+'STR+DEV'!L218</f>
        <v>0</v>
      </c>
      <c r="M218" s="79">
        <f>+Cuncl!M218+MM!M218+BTO!M218+CORP!M218+'C+S'!M218+INFR!M218+'STR+DEV'!M218</f>
        <v>0</v>
      </c>
      <c r="N218" s="79">
        <f>+Cuncl!O218+MM!O218+BTO!O218+CORP!O218+'C+S'!O218+INFR!O218+'STR+DEV'!O218</f>
        <v>0</v>
      </c>
      <c r="O218" s="79">
        <f>+Cuncl!P218+MM!P218+BTO!P218+CORP!P218+'C+S'!P218+INFR!P218+'STR+DEV'!P218</f>
        <v>0</v>
      </c>
      <c r="P218" s="79">
        <f>+Cuncl!Q218+MM!Q218+BTO!Q218+CORP!Q218+'C+S'!Q218+INFR!Q218+'STR+DEV'!Q218</f>
        <v>0</v>
      </c>
      <c r="Q218" s="79">
        <f>+Cuncl!R218+MM!R218+BTO!R218+CORP!R218+'C+S'!R218+INFR!R218+'STR+DEV'!R218</f>
        <v>0</v>
      </c>
      <c r="R218" s="79">
        <f>+Cuncl!S218+MM!S218+BTO!S218+CORP!S218+'C+S'!S218+INFR!S218+'STR+DEV'!S218</f>
        <v>0</v>
      </c>
      <c r="S218" s="79">
        <f>+Cuncl!T218+MM!T218+BTO!T218+CORP!T218+'C+S'!T218+INFR!T218+'STR+DEV'!T218</f>
        <v>0</v>
      </c>
      <c r="T218" s="79">
        <f>+Cuncl!U218+MM!U218+BTO!U218+CORP!U218+'C+S'!U218+INFR!U218+'STR+DEV'!U218</f>
        <v>0</v>
      </c>
      <c r="U218" s="79">
        <f>+Cuncl!V218+MM!V218+BTO!V218+CORP!V218+'C+S'!V218+INFR!V218+'STR+DEV'!V218</f>
        <v>0</v>
      </c>
      <c r="W218" s="496" t="e">
        <f t="shared" si="17"/>
        <v>#DIV/0!</v>
      </c>
    </row>
    <row r="219" spans="1:23" hidden="1" x14ac:dyDescent="0.25">
      <c r="A219" s="56" t="s">
        <v>685</v>
      </c>
      <c r="B219" s="98">
        <f>+Cuncl!B219+MM!B219+BTO!B219+CORP!B219+'C+S'!B219+INFR!B219+'STR+DEV'!B219</f>
        <v>3000000</v>
      </c>
      <c r="C219" s="89">
        <f>+Cuncl!C219+MM!C219+BTO!C219+CORP!C219+'C+S'!C219+INFR!C219+'STR+DEV'!C219</f>
        <v>0</v>
      </c>
      <c r="D219" s="79">
        <f>+Cuncl!D219+MM!D219+BTO!D219+CORP!D219+'C+S'!D219+INFR!D219+'STR+DEV'!D219</f>
        <v>0</v>
      </c>
      <c r="E219" s="79">
        <f>+Cuncl!E219+MM!E219+BTO!E219+CORP!E219+'C+S'!E219+INFR!E219+'STR+DEV'!E219</f>
        <v>0</v>
      </c>
      <c r="F219" s="79">
        <f>+Cuncl!F219+MM!F219+BTO!F219+CORP!F219+'C+S'!F219+INFR!F219+'STR+DEV'!F219</f>
        <v>0</v>
      </c>
      <c r="G219" s="79">
        <f>+Cuncl!G219+MM!G219+BTO!G219+CORP!G219+'C+S'!G219+INFR!G219+'STR+DEV'!G219</f>
        <v>0</v>
      </c>
      <c r="H219" s="198">
        <f>+Cuncl!H219+MM!H219+BTO!H219+CORP!H219+'C+S'!H219+INFR!H219+'STR+DEV'!H219</f>
        <v>0</v>
      </c>
      <c r="I219" s="79">
        <f>+Cuncl!I219+MM!I219+BTO!I219+CORP!I219+'C+S'!I219+INFR!I219+'STR+DEV'!I219</f>
        <v>0</v>
      </c>
      <c r="J219" s="212">
        <f>+Cuncl!J219+MM!J219+BTO!J219+CORP!J219+'C+S'!J219+INFR!J219+'STR+DEV'!J219</f>
        <v>0</v>
      </c>
      <c r="K219" s="79">
        <f>+Cuncl!K219+MM!K219+BTO!K219+CORP!K219+'C+S'!K219+INFR!K219+'STR+DEV'!K219</f>
        <v>0</v>
      </c>
      <c r="L219" s="206">
        <f>+Cuncl!L219+MM!L219+BTO!L219+CORP!L219+'C+S'!L219+INFR!L219+'STR+DEV'!L219</f>
        <v>0</v>
      </c>
      <c r="M219" s="79">
        <f>+Cuncl!M219+MM!M219+BTO!M219+CORP!M219+'C+S'!M219+INFR!M219+'STR+DEV'!M219</f>
        <v>0</v>
      </c>
      <c r="N219" s="79">
        <f>+Cuncl!O219+MM!O219+BTO!O219+CORP!O219+'C+S'!O219+INFR!O219+'STR+DEV'!O219</f>
        <v>0</v>
      </c>
      <c r="O219" s="79">
        <f>+Cuncl!P219+MM!P219+BTO!P219+CORP!P219+'C+S'!P219+INFR!P219+'STR+DEV'!P219</f>
        <v>0</v>
      </c>
      <c r="P219" s="79">
        <f>+Cuncl!Q219+MM!Q219+BTO!Q219+CORP!Q219+'C+S'!Q219+INFR!Q219+'STR+DEV'!Q219</f>
        <v>0</v>
      </c>
      <c r="Q219" s="79">
        <f>+Cuncl!R219+MM!R219+BTO!R219+CORP!R219+'C+S'!R219+INFR!R219+'STR+DEV'!R219</f>
        <v>0</v>
      </c>
      <c r="R219" s="79">
        <f>+Cuncl!S219+MM!S219+BTO!S219+CORP!S219+'C+S'!S219+INFR!S219+'STR+DEV'!S219</f>
        <v>0</v>
      </c>
      <c r="S219" s="79">
        <f>+Cuncl!T219+MM!T219+BTO!T219+CORP!T219+'C+S'!T219+INFR!T219+'STR+DEV'!T219</f>
        <v>0</v>
      </c>
      <c r="T219" s="79">
        <f>+Cuncl!U219+MM!U219+BTO!U219+CORP!U219+'C+S'!U219+INFR!U219+'STR+DEV'!U219</f>
        <v>0</v>
      </c>
      <c r="U219" s="79">
        <f>+Cuncl!V219+MM!V219+BTO!V219+CORP!V219+'C+S'!V219+INFR!V219+'STR+DEV'!V219</f>
        <v>0</v>
      </c>
      <c r="W219" s="496" t="e">
        <f t="shared" si="17"/>
        <v>#DIV/0!</v>
      </c>
    </row>
    <row r="220" spans="1:23" hidden="1" x14ac:dyDescent="0.25">
      <c r="A220" s="56" t="s">
        <v>683</v>
      </c>
      <c r="B220" s="98">
        <f>+Cuncl!B220+MM!B220+BTO!B220+CORP!B220+'C+S'!B220+INFR!B220+'STR+DEV'!B220</f>
        <v>0</v>
      </c>
      <c r="C220" s="89">
        <f>+Cuncl!C220+MM!C220+BTO!C220+CORP!C220+'C+S'!C220+INFR!C220+'STR+DEV'!C220</f>
        <v>0</v>
      </c>
      <c r="D220" s="79">
        <f>+Cuncl!D220+MM!D220+BTO!D220+CORP!D220+'C+S'!D220+INFR!D220+'STR+DEV'!D220</f>
        <v>0</v>
      </c>
      <c r="E220" s="79">
        <f>+Cuncl!E220+MM!E220+BTO!E220+CORP!E220+'C+S'!E220+INFR!E220+'STR+DEV'!E220</f>
        <v>0</v>
      </c>
      <c r="F220" s="79">
        <f>+Cuncl!F220+MM!F220+BTO!F220+CORP!F220+'C+S'!F220+INFR!F220+'STR+DEV'!F220</f>
        <v>0</v>
      </c>
      <c r="G220" s="79">
        <f>+Cuncl!G220+MM!G220+BTO!G220+CORP!G220+'C+S'!G220+INFR!G220+'STR+DEV'!G220</f>
        <v>0</v>
      </c>
      <c r="H220" s="198">
        <f>+Cuncl!H220+MM!H220+BTO!H220+CORP!H220+'C+S'!H220+INFR!H220+'STR+DEV'!H220</f>
        <v>0</v>
      </c>
      <c r="I220" s="79">
        <f>+Cuncl!I220+MM!I220+BTO!I220+CORP!I220+'C+S'!I220+INFR!I220+'STR+DEV'!I220</f>
        <v>0</v>
      </c>
      <c r="J220" s="212">
        <f>+Cuncl!J220+MM!J220+BTO!J220+CORP!J220+'C+S'!J220+INFR!J220+'STR+DEV'!J220</f>
        <v>0</v>
      </c>
      <c r="K220" s="79">
        <f>+Cuncl!K220+MM!K220+BTO!K220+CORP!K220+'C+S'!K220+INFR!K220+'STR+DEV'!K220</f>
        <v>0</v>
      </c>
      <c r="L220" s="206">
        <f>+Cuncl!L220+MM!L220+BTO!L220+CORP!L220+'C+S'!L220+INFR!L220+'STR+DEV'!L220</f>
        <v>0</v>
      </c>
      <c r="M220" s="79">
        <f>+Cuncl!M220+MM!M220+BTO!M220+CORP!M220+'C+S'!M220+INFR!M220+'STR+DEV'!M220</f>
        <v>0</v>
      </c>
      <c r="N220" s="79">
        <f>+Cuncl!O220+MM!O220+BTO!O220+CORP!O220+'C+S'!O220+INFR!O220+'STR+DEV'!O220</f>
        <v>0</v>
      </c>
      <c r="O220" s="79">
        <f>+Cuncl!P220+MM!P220+BTO!P220+CORP!P220+'C+S'!P220+INFR!P220+'STR+DEV'!P220</f>
        <v>0</v>
      </c>
      <c r="P220" s="79">
        <f>+Cuncl!Q220+MM!Q220+BTO!Q220+CORP!Q220+'C+S'!Q220+INFR!Q220+'STR+DEV'!Q220</f>
        <v>0</v>
      </c>
      <c r="Q220" s="79">
        <f>+Cuncl!R220+MM!R220+BTO!R220+CORP!R220+'C+S'!R220+INFR!R220+'STR+DEV'!R220</f>
        <v>0</v>
      </c>
      <c r="R220" s="79">
        <f>+Cuncl!S220+MM!S220+BTO!S220+CORP!S220+'C+S'!S220+INFR!S220+'STR+DEV'!S220</f>
        <v>0</v>
      </c>
      <c r="S220" s="79">
        <f>+Cuncl!T220+MM!T220+BTO!T220+CORP!T220+'C+S'!T220+INFR!T220+'STR+DEV'!T220</f>
        <v>0</v>
      </c>
      <c r="T220" s="79">
        <f>+Cuncl!U220+MM!U220+BTO!U220+CORP!U220+'C+S'!U220+INFR!U220+'STR+DEV'!U220</f>
        <v>0</v>
      </c>
      <c r="U220" s="79">
        <f>+Cuncl!V220+MM!V220+BTO!V220+CORP!V220+'C+S'!V220+INFR!V220+'STR+DEV'!V220</f>
        <v>0</v>
      </c>
      <c r="W220" s="496" t="e">
        <f t="shared" si="17"/>
        <v>#DIV/0!</v>
      </c>
    </row>
    <row r="221" spans="1:23" x14ac:dyDescent="0.25">
      <c r="A221" s="56" t="s">
        <v>637</v>
      </c>
      <c r="B221" s="98">
        <f>+Cuncl!B221+MM!B221+BTO!B221+CORP!B221+'C+S'!B221+INFR!B221+'STR+DEV'!B221</f>
        <v>20000000</v>
      </c>
      <c r="C221" s="89">
        <f>+Cuncl!C221+MM!C221+BTO!C221+CORP!C221+'C+S'!C221+INFR!C221+'STR+DEV'!C221</f>
        <v>-4482000</v>
      </c>
      <c r="D221" s="79">
        <f>+Cuncl!D221+MM!D221+BTO!D221+CORP!D221+'C+S'!D221+INFR!D221+'STR+DEV'!D221</f>
        <v>20000000</v>
      </c>
      <c r="E221" s="79">
        <f>+Cuncl!E221+MM!E221+BTO!E221+CORP!E221+'C+S'!E221+INFR!E221+'STR+DEV'!E221</f>
        <v>5000000</v>
      </c>
      <c r="F221" s="79">
        <f>+Cuncl!F221+MM!F221+BTO!F221+CORP!F221+'C+S'!F221+INFR!F221+'STR+DEV'!F221</f>
        <v>0</v>
      </c>
      <c r="G221" s="79">
        <f>+Cuncl!G221+MM!G221+BTO!G221+CORP!G221+'C+S'!G221+INFR!G221+'STR+DEV'!G221</f>
        <v>5000000</v>
      </c>
      <c r="H221" s="198">
        <f>+Cuncl!H221+MM!H221+BTO!H221+CORP!H221+'C+S'!H221+INFR!H221+'STR+DEV'!H221</f>
        <v>0</v>
      </c>
      <c r="I221" s="79">
        <f>+Cuncl!I221+MM!I221+BTO!I221+CORP!I221+'C+S'!I221+INFR!I221+'STR+DEV'!I221</f>
        <v>0</v>
      </c>
      <c r="J221" s="212">
        <f>+Cuncl!J221+MM!J221+BTO!J221+CORP!J221+'C+S'!J221+INFR!J221+'STR+DEV'!J221</f>
        <v>0</v>
      </c>
      <c r="K221" s="79">
        <f>+Cuncl!K221+MM!K221+BTO!K221+CORP!K221+'C+S'!K221+INFR!K221+'STR+DEV'!K221</f>
        <v>25000000</v>
      </c>
      <c r="L221" s="206">
        <f>+Cuncl!L221+MM!L221+BTO!L221+CORP!L221+'C+S'!L221+INFR!L221+'STR+DEV'!L221</f>
        <v>30000000</v>
      </c>
      <c r="M221" s="79">
        <f>+Cuncl!M221+MM!M221+BTO!M221+CORP!M221+'C+S'!M221+INFR!M221+'STR+DEV'!M221</f>
        <v>5000000</v>
      </c>
      <c r="N221" s="79">
        <f>+Cuncl!O221+MM!O221+BTO!O221+CORP!O221+'C+S'!O221+INFR!O221+'STR+DEV'!O221</f>
        <v>18000000</v>
      </c>
      <c r="O221" s="79">
        <f>+Cuncl!P221+MM!P221+BTO!P221+CORP!P221+'C+S'!P221+INFR!P221+'STR+DEV'!P221</f>
        <v>0</v>
      </c>
      <c r="P221" s="79">
        <f>+Cuncl!Q221+MM!Q221+BTO!Q221+CORP!Q221+'C+S'!Q221+INFR!Q221+'STR+DEV'!Q221</f>
        <v>-18000000</v>
      </c>
      <c r="Q221" s="79">
        <f>+Cuncl!R221+MM!R221+BTO!R221+CORP!R221+'C+S'!R221+INFR!R221+'STR+DEV'!R221</f>
        <v>0</v>
      </c>
      <c r="R221" s="79">
        <f>+Cuncl!S221+MM!S221+BTO!S221+CORP!S221+'C+S'!S221+INFR!S221+'STR+DEV'!S221</f>
        <v>0</v>
      </c>
      <c r="S221" s="79">
        <f>+Cuncl!T221+MM!T221+BTO!T221+CORP!T221+'C+S'!T221+INFR!T221+'STR+DEV'!T221</f>
        <v>18000000</v>
      </c>
      <c r="T221" s="79">
        <f>+Cuncl!U221+MM!U221+BTO!U221+CORP!U221+'C+S'!U221+INFR!U221+'STR+DEV'!U221</f>
        <v>25000000</v>
      </c>
      <c r="U221" s="79">
        <f>+Cuncl!V221+MM!V221+BTO!V221+CORP!V221+'C+S'!V221+INFR!V221+'STR+DEV'!V221</f>
        <v>25000000</v>
      </c>
      <c r="W221" s="496">
        <f t="shared" si="17"/>
        <v>1</v>
      </c>
    </row>
    <row r="222" spans="1:23" hidden="1" x14ac:dyDescent="0.25">
      <c r="A222" s="56" t="s">
        <v>684</v>
      </c>
      <c r="B222" s="98">
        <f>+Cuncl!B222+MM!B222+BTO!B222+CORP!B222+'C+S'!B222+INFR!B222+'STR+DEV'!B222</f>
        <v>0</v>
      </c>
      <c r="C222" s="89">
        <f>+Cuncl!C222+MM!C222+BTO!C222+CORP!C222+'C+S'!C222+INFR!C222+'STR+DEV'!C222</f>
        <v>0</v>
      </c>
      <c r="D222" s="79">
        <f>+Cuncl!D222+MM!D222+BTO!D222+CORP!D222+'C+S'!D222+INFR!D222+'STR+DEV'!D222</f>
        <v>0</v>
      </c>
      <c r="E222" s="79">
        <f>+Cuncl!E222+MM!E222+BTO!E222+CORP!E222+'C+S'!E222+INFR!E222+'STR+DEV'!E222</f>
        <v>0</v>
      </c>
      <c r="F222" s="79">
        <f>+Cuncl!F222+MM!F222+BTO!F222+CORP!F222+'C+S'!F222+INFR!F222+'STR+DEV'!F222</f>
        <v>0</v>
      </c>
      <c r="G222" s="79">
        <f>+Cuncl!G222+MM!G222+BTO!G222+CORP!G222+'C+S'!G222+INFR!G222+'STR+DEV'!G222</f>
        <v>0</v>
      </c>
      <c r="H222" s="198">
        <f>+Cuncl!H222+MM!H222+BTO!H222+CORP!H222+'C+S'!H222+INFR!H222+'STR+DEV'!H222</f>
        <v>0</v>
      </c>
      <c r="I222" s="79">
        <f>+Cuncl!I222+MM!I222+BTO!I222+CORP!I222+'C+S'!I222+INFR!I222+'STR+DEV'!I222</f>
        <v>0</v>
      </c>
      <c r="J222" s="212">
        <f>+Cuncl!J222+MM!J222+BTO!J222+CORP!J222+'C+S'!J222+INFR!J222+'STR+DEV'!J222</f>
        <v>0</v>
      </c>
      <c r="K222" s="79">
        <f>+Cuncl!K222+MM!K222+BTO!K222+CORP!K222+'C+S'!K222+INFR!K222+'STR+DEV'!K222</f>
        <v>0</v>
      </c>
      <c r="L222" s="206">
        <f>+Cuncl!L222+MM!L222+BTO!L222+CORP!L222+'C+S'!L222+INFR!L222+'STR+DEV'!L222</f>
        <v>0</v>
      </c>
      <c r="M222" s="79">
        <f>+Cuncl!M222+MM!M222+BTO!M222+CORP!M222+'C+S'!M222+INFR!M222+'STR+DEV'!M222</f>
        <v>0</v>
      </c>
      <c r="N222" s="79">
        <f>+Cuncl!O222+MM!O222+BTO!O222+CORP!O222+'C+S'!O222+INFR!O222+'STR+DEV'!O222</f>
        <v>0</v>
      </c>
      <c r="O222" s="79">
        <f>+Cuncl!P222+MM!P222+BTO!P222+CORP!P222+'C+S'!P222+INFR!P222+'STR+DEV'!P222</f>
        <v>0</v>
      </c>
      <c r="P222" s="79">
        <f>+Cuncl!Q222+MM!Q222+BTO!Q222+CORP!Q222+'C+S'!Q222+INFR!Q222+'STR+DEV'!Q222</f>
        <v>0</v>
      </c>
      <c r="Q222" s="79">
        <f>+Cuncl!R222+MM!R222+BTO!R222+CORP!R222+'C+S'!R222+INFR!R222+'STR+DEV'!R222</f>
        <v>0</v>
      </c>
      <c r="R222" s="79">
        <f>+Cuncl!S222+MM!S222+BTO!S222+CORP!S222+'C+S'!S222+INFR!S222+'STR+DEV'!S222</f>
        <v>0</v>
      </c>
      <c r="S222" s="79">
        <f>+Cuncl!T222+MM!T222+BTO!T222+CORP!T222+'C+S'!T222+INFR!T222+'STR+DEV'!T222</f>
        <v>0</v>
      </c>
      <c r="T222" s="79">
        <f>+Cuncl!U222+MM!U222+BTO!U222+CORP!U222+'C+S'!U222+INFR!U222+'STR+DEV'!U222</f>
        <v>0</v>
      </c>
      <c r="U222" s="79">
        <f>+Cuncl!V222+MM!V222+BTO!V222+CORP!V222+'C+S'!V222+INFR!V222+'STR+DEV'!V222</f>
        <v>0</v>
      </c>
      <c r="W222" s="496" t="e">
        <f t="shared" si="17"/>
        <v>#DIV/0!</v>
      </c>
    </row>
    <row r="223" spans="1:23" hidden="1" x14ac:dyDescent="0.25">
      <c r="A223" s="56" t="s">
        <v>663</v>
      </c>
      <c r="B223" s="98">
        <f>+Cuncl!B223+MM!B223+BTO!B223+CORP!B223+'C+S'!B223+INFR!B223+'STR+DEV'!B223</f>
        <v>0</v>
      </c>
      <c r="C223" s="89">
        <f>+Cuncl!C223+MM!C223+BTO!C223+CORP!C223+'C+S'!C223+INFR!C223+'STR+DEV'!C223</f>
        <v>0</v>
      </c>
      <c r="D223" s="79">
        <f>+Cuncl!D223+MM!D223+BTO!D223+CORP!D223+'C+S'!D223+INFR!D223+'STR+DEV'!D223</f>
        <v>0</v>
      </c>
      <c r="E223" s="79">
        <f>+Cuncl!E223+MM!E223+BTO!E223+CORP!E223+'C+S'!E223+INFR!E223+'STR+DEV'!E223</f>
        <v>0</v>
      </c>
      <c r="F223" s="79">
        <f>+Cuncl!F223+MM!F223+BTO!F223+CORP!F223+'C+S'!F223+INFR!F223+'STR+DEV'!F223</f>
        <v>0</v>
      </c>
      <c r="G223" s="79">
        <f>+Cuncl!G223+MM!G223+BTO!G223+CORP!G223+'C+S'!G223+INFR!G223+'STR+DEV'!G223</f>
        <v>0</v>
      </c>
      <c r="H223" s="198">
        <f>+Cuncl!H223+MM!H223+BTO!H223+CORP!H223+'C+S'!H223+INFR!H223+'STR+DEV'!H223</f>
        <v>0</v>
      </c>
      <c r="I223" s="79">
        <f>+Cuncl!I223+MM!I223+BTO!I223+CORP!I223+'C+S'!I223+INFR!I223+'STR+DEV'!I223</f>
        <v>0</v>
      </c>
      <c r="J223" s="212">
        <f>+Cuncl!J223+MM!J223+BTO!J223+CORP!J223+'C+S'!J223+INFR!J223+'STR+DEV'!J223</f>
        <v>0</v>
      </c>
      <c r="K223" s="79">
        <f>+Cuncl!K223+MM!K223+BTO!K223+CORP!K223+'C+S'!K223+INFR!K223+'STR+DEV'!K223</f>
        <v>0</v>
      </c>
      <c r="L223" s="206">
        <f>+Cuncl!L223+MM!L223+BTO!L223+CORP!L223+'C+S'!L223+INFR!L223+'STR+DEV'!L223</f>
        <v>0</v>
      </c>
      <c r="M223" s="79">
        <f>+Cuncl!M223+MM!M223+BTO!M223+CORP!M223+'C+S'!M223+INFR!M223+'STR+DEV'!M223</f>
        <v>0</v>
      </c>
      <c r="N223" s="79">
        <f>+Cuncl!O223+MM!O223+BTO!O223+CORP!O223+'C+S'!O223+INFR!O223+'STR+DEV'!O223</f>
        <v>0</v>
      </c>
      <c r="O223" s="79">
        <f>+Cuncl!P223+MM!P223+BTO!P223+CORP!P223+'C+S'!P223+INFR!P223+'STR+DEV'!P223</f>
        <v>0</v>
      </c>
      <c r="P223" s="79">
        <f>+Cuncl!Q223+MM!Q223+BTO!Q223+CORP!Q223+'C+S'!Q223+INFR!Q223+'STR+DEV'!Q223</f>
        <v>0</v>
      </c>
      <c r="Q223" s="79">
        <f>+Cuncl!R223+MM!R223+BTO!R223+CORP!R223+'C+S'!R223+INFR!R223+'STR+DEV'!R223</f>
        <v>0</v>
      </c>
      <c r="R223" s="79">
        <f>+Cuncl!S223+MM!S223+BTO!S223+CORP!S223+'C+S'!S223+INFR!S223+'STR+DEV'!S223</f>
        <v>0</v>
      </c>
      <c r="S223" s="79">
        <f>+Cuncl!T223+MM!T223+BTO!T223+CORP!T223+'C+S'!T223+INFR!T223+'STR+DEV'!T223</f>
        <v>0</v>
      </c>
      <c r="T223" s="79">
        <f>+Cuncl!U223+MM!U223+BTO!U223+CORP!U223+'C+S'!U223+INFR!U223+'STR+DEV'!U223</f>
        <v>0</v>
      </c>
      <c r="U223" s="79">
        <f>+Cuncl!V223+MM!V223+BTO!V223+CORP!V223+'C+S'!V223+INFR!V223+'STR+DEV'!V223</f>
        <v>0</v>
      </c>
      <c r="W223" s="496" t="e">
        <f t="shared" si="17"/>
        <v>#DIV/0!</v>
      </c>
    </row>
    <row r="224" spans="1:23" hidden="1" x14ac:dyDescent="0.25">
      <c r="A224" s="56" t="s">
        <v>640</v>
      </c>
      <c r="B224" s="98">
        <f>+Cuncl!B224+MM!B224+BTO!B224+CORP!B224+'C+S'!B224+INFR!B224+'STR+DEV'!B224</f>
        <v>0</v>
      </c>
      <c r="C224" s="89">
        <f>+Cuncl!C224+MM!C224+BTO!C224+CORP!C224+'C+S'!C224+INFR!C224+'STR+DEV'!C224</f>
        <v>0</v>
      </c>
      <c r="D224" s="79">
        <f>+Cuncl!D224+MM!D224+BTO!D224+CORP!D224+'C+S'!D224+INFR!D224+'STR+DEV'!D224</f>
        <v>0</v>
      </c>
      <c r="E224" s="79">
        <f>+Cuncl!E224+MM!E224+BTO!E224+CORP!E224+'C+S'!E224+INFR!E224+'STR+DEV'!E224</f>
        <v>0</v>
      </c>
      <c r="F224" s="79">
        <f>+Cuncl!F224+MM!F224+BTO!F224+CORP!F224+'C+S'!F224+INFR!F224+'STR+DEV'!F224</f>
        <v>0</v>
      </c>
      <c r="G224" s="79">
        <f>+Cuncl!G224+MM!G224+BTO!G224+CORP!G224+'C+S'!G224+INFR!G224+'STR+DEV'!G224</f>
        <v>0</v>
      </c>
      <c r="H224" s="198">
        <f>+Cuncl!H224+MM!H224+BTO!H224+CORP!H224+'C+S'!H224+INFR!H224+'STR+DEV'!H224</f>
        <v>0</v>
      </c>
      <c r="I224" s="79">
        <f>+Cuncl!I224+MM!I224+BTO!I224+CORP!I224+'C+S'!I224+INFR!I224+'STR+DEV'!I224</f>
        <v>0</v>
      </c>
      <c r="J224" s="212">
        <f>+Cuncl!J224+MM!J224+BTO!J224+CORP!J224+'C+S'!J224+INFR!J224+'STR+DEV'!J224</f>
        <v>0</v>
      </c>
      <c r="K224" s="79">
        <f>+Cuncl!K224+MM!K224+BTO!K224+CORP!K224+'C+S'!K224+INFR!K224+'STR+DEV'!K224</f>
        <v>0</v>
      </c>
      <c r="L224" s="206">
        <f>+Cuncl!L224+MM!L224+BTO!L224+CORP!L224+'C+S'!L224+INFR!L224+'STR+DEV'!L224</f>
        <v>0</v>
      </c>
      <c r="M224" s="79">
        <f>+Cuncl!M224+MM!M224+BTO!M224+CORP!M224+'C+S'!M224+INFR!M224+'STR+DEV'!M224</f>
        <v>0</v>
      </c>
      <c r="N224" s="79">
        <f>+Cuncl!O224+MM!O224+BTO!O224+CORP!O224+'C+S'!O224+INFR!O224+'STR+DEV'!O224</f>
        <v>0</v>
      </c>
      <c r="O224" s="79">
        <f>+Cuncl!P224+MM!P224+BTO!P224+CORP!P224+'C+S'!P224+INFR!P224+'STR+DEV'!P224</f>
        <v>0</v>
      </c>
      <c r="P224" s="79">
        <f>+Cuncl!Q224+MM!Q224+BTO!Q224+CORP!Q224+'C+S'!Q224+INFR!Q224+'STR+DEV'!Q224</f>
        <v>0</v>
      </c>
      <c r="Q224" s="79">
        <f>+Cuncl!R224+MM!R224+BTO!R224+CORP!R224+'C+S'!R224+INFR!R224+'STR+DEV'!R224</f>
        <v>0</v>
      </c>
      <c r="R224" s="79">
        <f>+Cuncl!S224+MM!S224+BTO!S224+CORP!S224+'C+S'!S224+INFR!S224+'STR+DEV'!S224</f>
        <v>0</v>
      </c>
      <c r="S224" s="79">
        <f>+Cuncl!T224+MM!T224+BTO!T224+CORP!T224+'C+S'!T224+INFR!T224+'STR+DEV'!T224</f>
        <v>0</v>
      </c>
      <c r="T224" s="79">
        <f>+Cuncl!U224+MM!U224+BTO!U224+CORP!U224+'C+S'!U224+INFR!U224+'STR+DEV'!U224</f>
        <v>0</v>
      </c>
      <c r="U224" s="79">
        <f>+Cuncl!V224+MM!V224+BTO!V224+CORP!V224+'C+S'!V224+INFR!V224+'STR+DEV'!V224</f>
        <v>0</v>
      </c>
      <c r="W224" s="496" t="e">
        <f t="shared" si="17"/>
        <v>#DIV/0!</v>
      </c>
    </row>
    <row r="225" spans="1:23" x14ac:dyDescent="0.25">
      <c r="A225" s="56" t="s">
        <v>634</v>
      </c>
      <c r="B225" s="98">
        <f>+Cuncl!B225+MM!B225+BTO!B225+CORP!B225+'C+S'!B225+INFR!B225+'STR+DEV'!B225</f>
        <v>126980000</v>
      </c>
      <c r="C225" s="89">
        <f>+Cuncl!C225+MM!C225+BTO!C225+CORP!C225+'C+S'!C225+INFR!C225+'STR+DEV'!C225</f>
        <v>0</v>
      </c>
      <c r="D225" s="79">
        <f>+Cuncl!D225+MM!D225+BTO!D225+CORP!D225+'C+S'!D225+INFR!D225+'STR+DEV'!D225</f>
        <v>94836000</v>
      </c>
      <c r="E225" s="79">
        <f>+Cuncl!E225+MM!E225+BTO!E225+CORP!E225+'C+S'!E225+INFR!E225+'STR+DEV'!E225</f>
        <v>153542000</v>
      </c>
      <c r="F225" s="79">
        <f>+Cuncl!F225+MM!F225+BTO!F225+CORP!F225+'C+S'!F225+INFR!F225+'STR+DEV'!F225</f>
        <v>0</v>
      </c>
      <c r="G225" s="79">
        <f>+Cuncl!G225+MM!G225+BTO!G225+CORP!G225+'C+S'!G225+INFR!G225+'STR+DEV'!G225</f>
        <v>111107000</v>
      </c>
      <c r="H225" s="198">
        <f>+Cuncl!H225+MM!H225+BTO!H225+CORP!H225+'C+S'!H225+INFR!H225+'STR+DEV'!H225</f>
        <v>42435000</v>
      </c>
      <c r="I225" s="79">
        <f>+Cuncl!I225+MM!I225+BTO!I225+CORP!I225+'C+S'!I225+INFR!I225+'STR+DEV'!I225</f>
        <v>0</v>
      </c>
      <c r="J225" s="212">
        <f>+Cuncl!J225+MM!J225+BTO!J225+CORP!J225+'C+S'!J225+INFR!J225+'STR+DEV'!J225</f>
        <v>42435000</v>
      </c>
      <c r="K225" s="79">
        <f>+Cuncl!K225+MM!K225+BTO!K225+CORP!K225+'C+S'!K225+INFR!K225+'STR+DEV'!K225</f>
        <v>200506000</v>
      </c>
      <c r="L225" s="206">
        <f>+Cuncl!L225+MM!L225+BTO!L225+CORP!L225+'C+S'!L225+INFR!L225+'STR+DEV'!L225</f>
        <v>202325000</v>
      </c>
      <c r="M225" s="79">
        <f>+Cuncl!M225+MM!M225+BTO!M225+CORP!M225+'C+S'!M225+INFR!M225+'STR+DEV'!M225</f>
        <v>153542000</v>
      </c>
      <c r="N225" s="79">
        <f>+Cuncl!O225+MM!O225+BTO!O225+CORP!O225+'C+S'!O225+INFR!O225+'STR+DEV'!O225</f>
        <v>200197000</v>
      </c>
      <c r="O225" s="79">
        <f>+Cuncl!P225+MM!P225+BTO!P225+CORP!P225+'C+S'!P225+INFR!P225+'STR+DEV'!P225</f>
        <v>0</v>
      </c>
      <c r="P225" s="79">
        <f>+Cuncl!Q225+MM!Q225+BTO!Q225+CORP!Q225+'C+S'!Q225+INFR!Q225+'STR+DEV'!Q225</f>
        <v>-149392000</v>
      </c>
      <c r="Q225" s="79">
        <f>+Cuncl!R225+MM!R225+BTO!R225+CORP!R225+'C+S'!R225+INFR!R225+'STR+DEV'!R225</f>
        <v>50805000</v>
      </c>
      <c r="R225" s="79">
        <f>+Cuncl!S225+MM!S225+BTO!S225+CORP!S225+'C+S'!S225+INFR!S225+'STR+DEV'!S225</f>
        <v>0</v>
      </c>
      <c r="S225" s="79">
        <f>+Cuncl!T225+MM!T225+BTO!T225+CORP!T225+'C+S'!T225+INFR!T225+'STR+DEV'!T225</f>
        <v>200197000</v>
      </c>
      <c r="T225" s="79">
        <f>+Cuncl!U225+MM!U225+BTO!U225+CORP!U225+'C+S'!U225+INFR!U225+'STR+DEV'!U225</f>
        <v>201455000</v>
      </c>
      <c r="U225" s="79">
        <f>+Cuncl!V225+MM!V225+BTO!V225+CORP!V225+'C+S'!V225+INFR!V225+'STR+DEV'!V225</f>
        <v>196020000</v>
      </c>
      <c r="W225" s="496">
        <f t="shared" si="17"/>
        <v>0.74622496840611996</v>
      </c>
    </row>
    <row r="226" spans="1:23" hidden="1" x14ac:dyDescent="0.25">
      <c r="A226" s="56" t="s">
        <v>635</v>
      </c>
      <c r="B226" s="98">
        <f>+Cuncl!B226+MM!B226+BTO!B226+CORP!B226+'C+S'!B226+INFR!B226+'STR+DEV'!B226</f>
        <v>0</v>
      </c>
      <c r="C226" s="89">
        <f>+Cuncl!C226+MM!C226+BTO!C226+CORP!C226+'C+S'!C226+INFR!C226+'STR+DEV'!C226</f>
        <v>0</v>
      </c>
      <c r="D226" s="79">
        <f>+Cuncl!D226+MM!D226+BTO!D226+CORP!D226+'C+S'!D226+INFR!D226+'STR+DEV'!D226</f>
        <v>0</v>
      </c>
      <c r="E226" s="79">
        <f>+Cuncl!E226+MM!E226+BTO!E226+CORP!E226+'C+S'!E226+INFR!E226+'STR+DEV'!E226</f>
        <v>0</v>
      </c>
      <c r="F226" s="79">
        <f>+Cuncl!F226+MM!F226+BTO!F226+CORP!F226+'C+S'!F226+INFR!F226+'STR+DEV'!F226</f>
        <v>0</v>
      </c>
      <c r="G226" s="79">
        <f>+Cuncl!G226+MM!G226+BTO!G226+CORP!G226+'C+S'!G226+INFR!G226+'STR+DEV'!G226</f>
        <v>0</v>
      </c>
      <c r="H226" s="198">
        <f>+Cuncl!H226+MM!H226+BTO!H226+CORP!H226+'C+S'!H226+INFR!H226+'STR+DEV'!H226</f>
        <v>0</v>
      </c>
      <c r="I226" s="79">
        <f>+Cuncl!I226+MM!I226+BTO!I226+CORP!I226+'C+S'!I226+INFR!I226+'STR+DEV'!I226</f>
        <v>0</v>
      </c>
      <c r="J226" s="212">
        <f>+Cuncl!J226+MM!J226+BTO!J226+CORP!J226+'C+S'!J226+INFR!J226+'STR+DEV'!J226</f>
        <v>0</v>
      </c>
      <c r="K226" s="79">
        <f>+Cuncl!K226+MM!K226+BTO!K226+CORP!K226+'C+S'!K226+INFR!K226+'STR+DEV'!K226</f>
        <v>0</v>
      </c>
      <c r="L226" s="206">
        <f>+Cuncl!L226+MM!L226+BTO!L226+CORP!L226+'C+S'!L226+INFR!L226+'STR+DEV'!L226</f>
        <v>0</v>
      </c>
      <c r="M226" s="79">
        <f>+Cuncl!M226+MM!M226+BTO!M226+CORP!M226+'C+S'!M226+INFR!M226+'STR+DEV'!M226</f>
        <v>0</v>
      </c>
      <c r="N226" s="79">
        <f>+Cuncl!O226+MM!O226+BTO!O226+CORP!O226+'C+S'!O226+INFR!O226+'STR+DEV'!O226</f>
        <v>0</v>
      </c>
      <c r="O226" s="79">
        <f>+Cuncl!P226+MM!P226+BTO!P226+CORP!P226+'C+S'!P226+INFR!P226+'STR+DEV'!P226</f>
        <v>0</v>
      </c>
      <c r="P226" s="79">
        <f>+Cuncl!Q226+MM!Q226+BTO!Q226+CORP!Q226+'C+S'!Q226+INFR!Q226+'STR+DEV'!Q226</f>
        <v>0</v>
      </c>
      <c r="Q226" s="79">
        <f>+Cuncl!R226+MM!R226+BTO!R226+CORP!R226+'C+S'!R226+INFR!R226+'STR+DEV'!R226</f>
        <v>0</v>
      </c>
      <c r="R226" s="79">
        <f>+Cuncl!S226+MM!S226+BTO!S226+CORP!S226+'C+S'!S226+INFR!S226+'STR+DEV'!S226</f>
        <v>0</v>
      </c>
      <c r="S226" s="79">
        <f>+Cuncl!T226+MM!T226+BTO!T226+CORP!T226+'C+S'!T226+INFR!T226+'STR+DEV'!T226</f>
        <v>0</v>
      </c>
      <c r="T226" s="79">
        <f>+Cuncl!U226+MM!U226+BTO!U226+CORP!U226+'C+S'!U226+INFR!U226+'STR+DEV'!U226</f>
        <v>0</v>
      </c>
      <c r="U226" s="79">
        <f>+Cuncl!V226+MM!V226+BTO!V226+CORP!V226+'C+S'!V226+INFR!V226+'STR+DEV'!V226</f>
        <v>0</v>
      </c>
      <c r="W226" s="496" t="e">
        <f t="shared" si="17"/>
        <v>#DIV/0!</v>
      </c>
    </row>
    <row r="227" spans="1:23" hidden="1" x14ac:dyDescent="0.25">
      <c r="A227" s="56" t="s">
        <v>636</v>
      </c>
      <c r="B227" s="98">
        <f>+Cuncl!B227+MM!B227+BTO!B227+CORP!B227+'C+S'!B227+INFR!B227+'STR+DEV'!B227</f>
        <v>0</v>
      </c>
      <c r="C227" s="89">
        <f>+Cuncl!C227+MM!C227+BTO!C227+CORP!C227+'C+S'!C227+INFR!C227+'STR+DEV'!C227</f>
        <v>0</v>
      </c>
      <c r="D227" s="79">
        <f>+Cuncl!D227+MM!D227+BTO!D227+CORP!D227+'C+S'!D227+INFR!D227+'STR+DEV'!D227</f>
        <v>0</v>
      </c>
      <c r="E227" s="79">
        <f>+Cuncl!E227+MM!E227+BTO!E227+CORP!E227+'C+S'!E227+INFR!E227+'STR+DEV'!E227</f>
        <v>0</v>
      </c>
      <c r="F227" s="79">
        <f>+Cuncl!F227+MM!F227+BTO!F227+CORP!F227+'C+S'!F227+INFR!F227+'STR+DEV'!F227</f>
        <v>0</v>
      </c>
      <c r="G227" s="79">
        <f>+Cuncl!G227+MM!G227+BTO!G227+CORP!G227+'C+S'!G227+INFR!G227+'STR+DEV'!G227</f>
        <v>0</v>
      </c>
      <c r="H227" s="198">
        <f>+Cuncl!H227+MM!H227+BTO!H227+CORP!H227+'C+S'!H227+INFR!H227+'STR+DEV'!H227</f>
        <v>0</v>
      </c>
      <c r="I227" s="79">
        <f>+Cuncl!I227+MM!I227+BTO!I227+CORP!I227+'C+S'!I227+INFR!I227+'STR+DEV'!I227</f>
        <v>0</v>
      </c>
      <c r="J227" s="212">
        <f>+Cuncl!J227+MM!J227+BTO!J227+CORP!J227+'C+S'!J227+INFR!J227+'STR+DEV'!J227</f>
        <v>0</v>
      </c>
      <c r="K227" s="79">
        <f>+Cuncl!K227+MM!K227+BTO!K227+CORP!K227+'C+S'!K227+INFR!K227+'STR+DEV'!K227</f>
        <v>0</v>
      </c>
      <c r="L227" s="206">
        <f>+Cuncl!L227+MM!L227+BTO!L227+CORP!L227+'C+S'!L227+INFR!L227+'STR+DEV'!L227</f>
        <v>0</v>
      </c>
      <c r="M227" s="79">
        <f>+Cuncl!M227+MM!M227+BTO!M227+CORP!M227+'C+S'!M227+INFR!M227+'STR+DEV'!M227</f>
        <v>0</v>
      </c>
      <c r="N227" s="79">
        <f>+Cuncl!O227+MM!O227+BTO!O227+CORP!O227+'C+S'!O227+INFR!O227+'STR+DEV'!O227</f>
        <v>0</v>
      </c>
      <c r="O227" s="79">
        <f>+Cuncl!P227+MM!P227+BTO!P227+CORP!P227+'C+S'!P227+INFR!P227+'STR+DEV'!P227</f>
        <v>0</v>
      </c>
      <c r="P227" s="79">
        <f>+Cuncl!Q227+MM!Q227+BTO!Q227+CORP!Q227+'C+S'!Q227+INFR!Q227+'STR+DEV'!Q227</f>
        <v>0</v>
      </c>
      <c r="Q227" s="79">
        <f>+Cuncl!R227+MM!R227+BTO!R227+CORP!R227+'C+S'!R227+INFR!R227+'STR+DEV'!R227</f>
        <v>0</v>
      </c>
      <c r="R227" s="79">
        <f>+Cuncl!S227+MM!S227+BTO!S227+CORP!S227+'C+S'!S227+INFR!S227+'STR+DEV'!S227</f>
        <v>0</v>
      </c>
      <c r="S227" s="79">
        <f>+Cuncl!T227+MM!T227+BTO!T227+CORP!T227+'C+S'!T227+INFR!T227+'STR+DEV'!T227</f>
        <v>0</v>
      </c>
      <c r="T227" s="79">
        <f>+Cuncl!U227+MM!U227+BTO!U227+CORP!U227+'C+S'!U227+INFR!U227+'STR+DEV'!U227</f>
        <v>0</v>
      </c>
      <c r="U227" s="79">
        <f>+Cuncl!V227+MM!V227+BTO!V227+CORP!V227+'C+S'!V227+INFR!V227+'STR+DEV'!V227</f>
        <v>0</v>
      </c>
      <c r="W227" s="496" t="e">
        <f t="shared" si="17"/>
        <v>#DIV/0!</v>
      </c>
    </row>
    <row r="228" spans="1:23" x14ac:dyDescent="0.25">
      <c r="A228" s="56" t="s">
        <v>638</v>
      </c>
      <c r="B228" s="98">
        <f>+Cuncl!B228+MM!B228+BTO!B228+CORP!B228+'C+S'!B228+INFR!B228+'STR+DEV'!B228</f>
        <v>1550000</v>
      </c>
      <c r="C228" s="89">
        <f>+Cuncl!C228+MM!C228+BTO!C228+CORP!C228+'C+S'!C228+INFR!C228+'STR+DEV'!C228</f>
        <v>0</v>
      </c>
      <c r="D228" s="79">
        <f>+Cuncl!D228+MM!D228+BTO!D228+CORP!D228+'C+S'!D228+INFR!D228+'STR+DEV'!D228</f>
        <v>1550000</v>
      </c>
      <c r="E228" s="79">
        <f>+Cuncl!E228+MM!E228+BTO!E228+CORP!E228+'C+S'!E228+INFR!E228+'STR+DEV'!E228</f>
        <v>1600000</v>
      </c>
      <c r="F228" s="79">
        <f>+Cuncl!F228+MM!F228+BTO!F228+CORP!F228+'C+S'!F228+INFR!F228+'STR+DEV'!F228</f>
        <v>0</v>
      </c>
      <c r="G228" s="79">
        <f>+Cuncl!G228+MM!G228+BTO!G228+CORP!G228+'C+S'!G228+INFR!G228+'STR+DEV'!G228</f>
        <v>1600000</v>
      </c>
      <c r="H228" s="198">
        <f>+Cuncl!H228+MM!H228+BTO!H228+CORP!H228+'C+S'!H228+INFR!H228+'STR+DEV'!H228</f>
        <v>0</v>
      </c>
      <c r="I228" s="79">
        <f>+Cuncl!I228+MM!I228+BTO!I228+CORP!I228+'C+S'!I228+INFR!I228+'STR+DEV'!I228</f>
        <v>0</v>
      </c>
      <c r="J228" s="212">
        <f>+Cuncl!J228+MM!J228+BTO!J228+CORP!J228+'C+S'!J228+INFR!J228+'STR+DEV'!J228</f>
        <v>0</v>
      </c>
      <c r="K228" s="79">
        <f>+Cuncl!K228+MM!K228+BTO!K228+CORP!K228+'C+S'!K228+INFR!K228+'STR+DEV'!K228</f>
        <v>1650000</v>
      </c>
      <c r="L228" s="206">
        <f>+Cuncl!L228+MM!L228+BTO!L228+CORP!L228+'C+S'!L228+INFR!L228+'STR+DEV'!L228</f>
        <v>1700000</v>
      </c>
      <c r="M228" s="79">
        <f>+Cuncl!M228+MM!M228+BTO!M228+CORP!M228+'C+S'!M228+INFR!M228+'STR+DEV'!M228</f>
        <v>1600000</v>
      </c>
      <c r="N228" s="79">
        <f>+Cuncl!O228+MM!O228+BTO!O228+CORP!O228+'C+S'!O228+INFR!O228+'STR+DEV'!O228</f>
        <v>1600000</v>
      </c>
      <c r="O228" s="79">
        <f>+Cuncl!P228+MM!P228+BTO!P228+CORP!P228+'C+S'!P228+INFR!P228+'STR+DEV'!P228</f>
        <v>0</v>
      </c>
      <c r="P228" s="79">
        <f>+Cuncl!Q228+MM!Q228+BTO!Q228+CORP!Q228+'C+S'!Q228+INFR!Q228+'STR+DEV'!Q228</f>
        <v>-1600000</v>
      </c>
      <c r="Q228" s="79">
        <f>+Cuncl!R228+MM!R228+BTO!R228+CORP!R228+'C+S'!R228+INFR!R228+'STR+DEV'!R228</f>
        <v>0</v>
      </c>
      <c r="R228" s="79">
        <f>+Cuncl!S228+MM!S228+BTO!S228+CORP!S228+'C+S'!S228+INFR!S228+'STR+DEV'!S228</f>
        <v>0</v>
      </c>
      <c r="S228" s="79">
        <f>+Cuncl!T228+MM!T228+BTO!T228+CORP!T228+'C+S'!T228+INFR!T228+'STR+DEV'!T228</f>
        <v>1600000</v>
      </c>
      <c r="T228" s="79">
        <f>+Cuncl!U228+MM!U228+BTO!U228+CORP!U228+'C+S'!U228+INFR!U228+'STR+DEV'!U228</f>
        <v>1625000</v>
      </c>
      <c r="U228" s="79">
        <f>+Cuncl!V228+MM!V228+BTO!V228+CORP!V228+'C+S'!V228+INFR!V228+'STR+DEV'!V228</f>
        <v>1700000</v>
      </c>
      <c r="W228" s="496">
        <f t="shared" si="17"/>
        <v>1</v>
      </c>
    </row>
    <row r="229" spans="1:23" hidden="1" x14ac:dyDescent="0.25">
      <c r="A229" s="56" t="s">
        <v>642</v>
      </c>
      <c r="B229" s="98">
        <f>+Cuncl!B229+MM!B229+BTO!B229+CORP!B229+'C+S'!B229+INFR!B229+'STR+DEV'!B229</f>
        <v>0</v>
      </c>
      <c r="C229" s="89">
        <f>+Cuncl!C229+MM!C229+BTO!C229+CORP!C229+'C+S'!C229+INFR!C229+'STR+DEV'!C229</f>
        <v>0</v>
      </c>
      <c r="D229" s="79">
        <f>+Cuncl!D229+MM!D229+BTO!D229+CORP!D229+'C+S'!D229+INFR!D229+'STR+DEV'!D229</f>
        <v>0</v>
      </c>
      <c r="E229" s="79">
        <f>+Cuncl!E229+MM!E229+BTO!E229+CORP!E229+'C+S'!E229+INFR!E229+'STR+DEV'!E229</f>
        <v>0</v>
      </c>
      <c r="F229" s="79">
        <f>+Cuncl!F229+MM!F229+BTO!F229+CORP!F229+'C+S'!F229+INFR!F229+'STR+DEV'!F229</f>
        <v>0</v>
      </c>
      <c r="G229" s="79">
        <f>+Cuncl!G229+MM!G229+BTO!G229+CORP!G229+'C+S'!G229+INFR!G229+'STR+DEV'!G229</f>
        <v>0</v>
      </c>
      <c r="H229" s="198">
        <f>+Cuncl!H229+MM!H229+BTO!H229+CORP!H229+'C+S'!H229+INFR!H229+'STR+DEV'!H229</f>
        <v>0</v>
      </c>
      <c r="I229" s="79">
        <f>+Cuncl!I229+MM!I229+BTO!I229+CORP!I229+'C+S'!I229+INFR!I229+'STR+DEV'!I229</f>
        <v>0</v>
      </c>
      <c r="J229" s="212">
        <f>+Cuncl!J229+MM!J229+BTO!J229+CORP!J229+'C+S'!J229+INFR!J229+'STR+DEV'!J229</f>
        <v>0</v>
      </c>
      <c r="K229" s="79">
        <f>+Cuncl!K229+MM!K229+BTO!K229+CORP!K229+'C+S'!K229+INFR!K229+'STR+DEV'!K229</f>
        <v>0</v>
      </c>
      <c r="L229" s="206">
        <f>+Cuncl!L229+MM!L229+BTO!L229+CORP!L229+'C+S'!L229+INFR!L229+'STR+DEV'!L229</f>
        <v>0</v>
      </c>
      <c r="M229" s="79">
        <f>+Cuncl!M229+MM!M229+BTO!M229+CORP!M229+'C+S'!M229+INFR!M229+'STR+DEV'!M229</f>
        <v>0</v>
      </c>
      <c r="N229" s="79">
        <f>+Cuncl!O229+MM!O229+BTO!O229+CORP!O229+'C+S'!O229+INFR!O229+'STR+DEV'!O229</f>
        <v>0</v>
      </c>
      <c r="O229" s="79">
        <f>+Cuncl!P229+MM!P229+BTO!P229+CORP!P229+'C+S'!P229+INFR!P229+'STR+DEV'!P229</f>
        <v>0</v>
      </c>
      <c r="P229" s="79">
        <f>+Cuncl!Q229+MM!Q229+BTO!Q229+CORP!Q229+'C+S'!Q229+INFR!Q229+'STR+DEV'!Q229</f>
        <v>0</v>
      </c>
      <c r="Q229" s="79">
        <f>+Cuncl!R229+MM!R229+BTO!R229+CORP!R229+'C+S'!R229+INFR!R229+'STR+DEV'!R229</f>
        <v>0</v>
      </c>
      <c r="R229" s="79">
        <f>+Cuncl!S229+MM!S229+BTO!S229+CORP!S229+'C+S'!S229+INFR!S229+'STR+DEV'!S229</f>
        <v>0</v>
      </c>
      <c r="S229" s="79">
        <f>+Cuncl!T229+MM!T229+BTO!T229+CORP!T229+'C+S'!T229+INFR!T229+'STR+DEV'!T229</f>
        <v>0</v>
      </c>
      <c r="T229" s="79">
        <f>+Cuncl!U229+MM!U229+BTO!U229+CORP!U229+'C+S'!U229+INFR!U229+'STR+DEV'!U229</f>
        <v>0</v>
      </c>
      <c r="U229" s="79">
        <f>+Cuncl!V229+MM!V229+BTO!V229+CORP!V229+'C+S'!V229+INFR!V229+'STR+DEV'!V229</f>
        <v>0</v>
      </c>
      <c r="W229" s="496" t="e">
        <f t="shared" si="17"/>
        <v>#DIV/0!</v>
      </c>
    </row>
    <row r="230" spans="1:23" x14ac:dyDescent="0.25">
      <c r="A230" s="56" t="s">
        <v>644</v>
      </c>
      <c r="B230" s="98">
        <f>+Cuncl!B230+MM!B230+BTO!B230+CORP!B230+'C+S'!B230+INFR!B230+'STR+DEV'!B230</f>
        <v>20000</v>
      </c>
      <c r="C230" s="89">
        <f>+Cuncl!C230+MM!C230+BTO!C230+CORP!C230+'C+S'!C230+INFR!C230+'STR+DEV'!C230</f>
        <v>0</v>
      </c>
      <c r="D230" s="79">
        <f>+Cuncl!D230+MM!D230+BTO!D230+CORP!D230+'C+S'!D230+INFR!D230+'STR+DEV'!D230</f>
        <v>13366.67</v>
      </c>
      <c r="E230" s="79">
        <f>+Cuncl!E230+MM!E230+BTO!E230+CORP!E230+'C+S'!E230+INFR!E230+'STR+DEV'!E230</f>
        <v>21120</v>
      </c>
      <c r="F230" s="79">
        <f>+Cuncl!F230+MM!F230+BTO!F230+CORP!F230+'C+S'!F230+INFR!F230+'STR+DEV'!F230</f>
        <v>0</v>
      </c>
      <c r="G230" s="79">
        <f>+Cuncl!G230+MM!G230+BTO!G230+CORP!G230+'C+S'!G230+INFR!G230+'STR+DEV'!G230</f>
        <v>11256.99</v>
      </c>
      <c r="H230" s="198">
        <f>+Cuncl!H230+MM!H230+BTO!H230+CORP!H230+'C+S'!H230+INFR!H230+'STR+DEV'!H230</f>
        <v>9863.01</v>
      </c>
      <c r="I230" s="79">
        <f>+Cuncl!I230+MM!I230+BTO!I230+CORP!I230+'C+S'!I230+INFR!I230+'STR+DEV'!I230</f>
        <v>0</v>
      </c>
      <c r="J230" s="212">
        <f>+Cuncl!J230+MM!J230+BTO!J230+CORP!J230+'C+S'!J230+INFR!J230+'STR+DEV'!J230</f>
        <v>9863.01</v>
      </c>
      <c r="K230" s="79">
        <f>+Cuncl!K230+MM!K230+BTO!K230+CORP!K230+'C+S'!K230+INFR!K230+'STR+DEV'!K230</f>
        <v>22000</v>
      </c>
      <c r="L230" s="206">
        <f>+Cuncl!L230+MM!L230+BTO!L230+CORP!L230+'C+S'!L230+INFR!L230+'STR+DEV'!L230</f>
        <v>25000</v>
      </c>
      <c r="M230" s="79">
        <f>+Cuncl!M230+MM!M230+BTO!M230+CORP!M230+'C+S'!M230+INFR!M230+'STR+DEV'!M230</f>
        <v>21120</v>
      </c>
      <c r="N230" s="79">
        <f>+Cuncl!O230+MM!O230+BTO!O230+CORP!O230+'C+S'!O230+INFR!O230+'STR+DEV'!O230</f>
        <v>22028.16</v>
      </c>
      <c r="O230" s="79">
        <f>+Cuncl!P230+MM!P230+BTO!P230+CORP!P230+'C+S'!P230+INFR!P230+'STR+DEV'!P230</f>
        <v>0</v>
      </c>
      <c r="P230" s="79">
        <f>+Cuncl!Q230+MM!Q230+BTO!Q230+CORP!Q230+'C+S'!Q230+INFR!Q230+'STR+DEV'!Q230</f>
        <v>-14928</v>
      </c>
      <c r="Q230" s="79">
        <f>+Cuncl!R230+MM!R230+BTO!R230+CORP!R230+'C+S'!R230+INFR!R230+'STR+DEV'!R230</f>
        <v>7100.16</v>
      </c>
      <c r="R230" s="79">
        <f>+Cuncl!S230+MM!S230+BTO!S230+CORP!S230+'C+S'!S230+INFR!S230+'STR+DEV'!S230</f>
        <v>0</v>
      </c>
      <c r="S230" s="79">
        <f>+Cuncl!T230+MM!T230+BTO!T230+CORP!T230+'C+S'!T230+INFR!T230+'STR+DEV'!T230</f>
        <v>22028.16</v>
      </c>
      <c r="T230" s="79">
        <f>+Cuncl!U230+MM!U230+BTO!U230+CORP!U230+'C+S'!U230+INFR!U230+'STR+DEV'!U230</f>
        <v>23327.82144</v>
      </c>
      <c r="U230" s="79">
        <f>+Cuncl!V230+MM!V230+BTO!V230+CORP!V230+'C+S'!V230+INFR!V230+'STR+DEV'!V230</f>
        <v>24657.507262079998</v>
      </c>
      <c r="W230" s="496">
        <f t="shared" si="17"/>
        <v>0.67767802667131527</v>
      </c>
    </row>
    <row r="231" spans="1:23" x14ac:dyDescent="0.25">
      <c r="A231" s="56" t="s">
        <v>675</v>
      </c>
      <c r="B231" s="98">
        <f>+Cuncl!B231+MM!B231+BTO!B231+CORP!B231+'C+S'!B231+INFR!B231+'STR+DEV'!B231</f>
        <v>1000000</v>
      </c>
      <c r="C231" s="89">
        <f>+Cuncl!C231+MM!C231+BTO!C231+CORP!C231+'C+S'!C231+INFR!C231+'STR+DEV'!C231</f>
        <v>0</v>
      </c>
      <c r="D231" s="79">
        <f>+Cuncl!D231+MM!D231+BTO!D231+CORP!D231+'C+S'!D231+INFR!D231+'STR+DEV'!D231</f>
        <v>1000000</v>
      </c>
      <c r="E231" s="79">
        <f>+Cuncl!E231+MM!E231+BTO!E231+CORP!E231+'C+S'!E231+INFR!E231+'STR+DEV'!E231</f>
        <v>1000000</v>
      </c>
      <c r="F231" s="79">
        <f>+Cuncl!F231+MM!F231+BTO!F231+CORP!F231+'C+S'!F231+INFR!F231+'STR+DEV'!F231</f>
        <v>0</v>
      </c>
      <c r="G231" s="79">
        <f>+Cuncl!G231+MM!G231+BTO!G231+CORP!G231+'C+S'!G231+INFR!G231+'STR+DEV'!G231</f>
        <v>700000</v>
      </c>
      <c r="H231" s="198">
        <f>+Cuncl!H231+MM!H231+BTO!H231+CORP!H231+'C+S'!H231+INFR!H231+'STR+DEV'!H231</f>
        <v>300000</v>
      </c>
      <c r="I231" s="79">
        <f>+Cuncl!I231+MM!I231+BTO!I231+CORP!I231+'C+S'!I231+INFR!I231+'STR+DEV'!I231</f>
        <v>0</v>
      </c>
      <c r="J231" s="212">
        <f>+Cuncl!J231+MM!J231+BTO!J231+CORP!J231+'C+S'!J231+INFR!J231+'STR+DEV'!J231</f>
        <v>300000</v>
      </c>
      <c r="K231" s="79">
        <f>+Cuncl!K231+MM!K231+BTO!K231+CORP!K231+'C+S'!K231+INFR!K231+'STR+DEV'!K231</f>
        <v>0</v>
      </c>
      <c r="L231" s="206">
        <f>+Cuncl!L231+MM!L231+BTO!L231+CORP!L231+'C+S'!L231+INFR!L231+'STR+DEV'!L231</f>
        <v>0</v>
      </c>
      <c r="M231" s="79">
        <f>+Cuncl!M231+MM!M231+BTO!M231+CORP!M231+'C+S'!M231+INFR!M231+'STR+DEV'!M231</f>
        <v>1000000</v>
      </c>
      <c r="N231" s="79">
        <f>+Cuncl!O231+MM!O231+BTO!O231+CORP!O231+'C+S'!O231+INFR!O231+'STR+DEV'!O231</f>
        <v>1036000</v>
      </c>
      <c r="O231" s="79">
        <f>+Cuncl!P231+MM!P231+BTO!P231+CORP!P231+'C+S'!P231+INFR!P231+'STR+DEV'!P231</f>
        <v>0</v>
      </c>
      <c r="P231" s="79">
        <f>+Cuncl!Q231+MM!Q231+BTO!Q231+CORP!Q231+'C+S'!Q231+INFR!Q231+'STR+DEV'!Q231</f>
        <v>-725000</v>
      </c>
      <c r="Q231" s="79">
        <f>+Cuncl!R231+MM!R231+BTO!R231+CORP!R231+'C+S'!R231+INFR!R231+'STR+DEV'!R231</f>
        <v>311000</v>
      </c>
      <c r="R231" s="79">
        <f>+Cuncl!S231+MM!S231+BTO!S231+CORP!S231+'C+S'!S231+INFR!S231+'STR+DEV'!S231</f>
        <v>0</v>
      </c>
      <c r="S231" s="79">
        <f>+Cuncl!T231+MM!T231+BTO!T231+CORP!T231+'C+S'!T231+INFR!T231+'STR+DEV'!T231</f>
        <v>1036000</v>
      </c>
      <c r="T231" s="79">
        <f>+Cuncl!U231+MM!U231+BTO!U231+CORP!U231+'C+S'!U231+INFR!U231+'STR+DEV'!U231</f>
        <v>0</v>
      </c>
      <c r="U231" s="79">
        <f>+Cuncl!V231+MM!V231+BTO!V231+CORP!V231+'C+S'!V231+INFR!V231+'STR+DEV'!V231</f>
        <v>0</v>
      </c>
      <c r="W231" s="496">
        <f t="shared" si="17"/>
        <v>0.6998069498069498</v>
      </c>
    </row>
    <row r="232" spans="1:23" hidden="1" x14ac:dyDescent="0.25">
      <c r="A232" s="56" t="s">
        <v>645</v>
      </c>
      <c r="B232" s="98">
        <f>+Cuncl!B232+MM!B232+BTO!B232+CORP!B232+'C+S'!B232+INFR!B232+'STR+DEV'!B232</f>
        <v>0</v>
      </c>
      <c r="C232" s="89">
        <f>+Cuncl!C232+MM!C232+BTO!C232+CORP!C232+'C+S'!C232+INFR!C232+'STR+DEV'!C232</f>
        <v>0</v>
      </c>
      <c r="D232" s="79">
        <f>+Cuncl!D232+MM!D232+BTO!D232+CORP!D232+'C+S'!D232+INFR!D232+'STR+DEV'!D232</f>
        <v>0</v>
      </c>
      <c r="E232" s="79">
        <f>+Cuncl!E232+MM!E232+BTO!E232+CORP!E232+'C+S'!E232+INFR!E232+'STR+DEV'!E232</f>
        <v>0</v>
      </c>
      <c r="F232" s="79">
        <f>+Cuncl!F232+MM!F232+BTO!F232+CORP!F232+'C+S'!F232+INFR!F232+'STR+DEV'!F232</f>
        <v>0</v>
      </c>
      <c r="G232" s="79">
        <f>+Cuncl!G232+MM!G232+BTO!G232+CORP!G232+'C+S'!G232+INFR!G232+'STR+DEV'!G232</f>
        <v>0</v>
      </c>
      <c r="H232" s="198">
        <f>+Cuncl!H232+MM!H232+BTO!H232+CORP!H232+'C+S'!H232+INFR!H232+'STR+DEV'!H232</f>
        <v>0</v>
      </c>
      <c r="I232" s="79">
        <f>+Cuncl!I232+MM!I232+BTO!I232+CORP!I232+'C+S'!I232+INFR!I232+'STR+DEV'!I232</f>
        <v>0</v>
      </c>
      <c r="J232" s="212">
        <f>+Cuncl!J232+MM!J232+BTO!J232+CORP!J232+'C+S'!J232+INFR!J232+'STR+DEV'!J232</f>
        <v>0</v>
      </c>
      <c r="K232" s="79">
        <f>+Cuncl!K232+MM!K232+BTO!K232+CORP!K232+'C+S'!K232+INFR!K232+'STR+DEV'!K232</f>
        <v>0</v>
      </c>
      <c r="L232" s="206">
        <f>+Cuncl!L232+MM!L232+BTO!L232+CORP!L232+'C+S'!L232+INFR!L232+'STR+DEV'!L232</f>
        <v>0</v>
      </c>
      <c r="M232" s="79">
        <f>+Cuncl!M232+MM!M232+BTO!M232+CORP!M232+'C+S'!M232+INFR!M232+'STR+DEV'!M232</f>
        <v>0</v>
      </c>
      <c r="N232" s="79">
        <f>+Cuncl!O232+MM!O232+BTO!O232+CORP!O232+'C+S'!O232+INFR!O232+'STR+DEV'!O232</f>
        <v>0</v>
      </c>
      <c r="O232" s="79">
        <f>+Cuncl!P232+MM!P232+BTO!P232+CORP!P232+'C+S'!P232+INFR!P232+'STR+DEV'!P232</f>
        <v>0</v>
      </c>
      <c r="P232" s="79">
        <f>+Cuncl!Q232+MM!Q232+BTO!Q232+CORP!Q232+'C+S'!Q232+INFR!Q232+'STR+DEV'!Q232</f>
        <v>0</v>
      </c>
      <c r="Q232" s="79">
        <f>+Cuncl!R232+MM!R232+BTO!R232+CORP!R232+'C+S'!R232+INFR!R232+'STR+DEV'!R232</f>
        <v>0</v>
      </c>
      <c r="R232" s="79">
        <f>+Cuncl!S232+MM!S232+BTO!S232+CORP!S232+'C+S'!S232+INFR!S232+'STR+DEV'!S232</f>
        <v>0</v>
      </c>
      <c r="S232" s="79">
        <f>+Cuncl!T232+MM!T232+BTO!T232+CORP!T232+'C+S'!T232+INFR!T232+'STR+DEV'!T232</f>
        <v>0</v>
      </c>
      <c r="T232" s="79">
        <f>+Cuncl!U232+MM!U232+BTO!U232+CORP!U232+'C+S'!U232+INFR!U232+'STR+DEV'!U232</f>
        <v>0</v>
      </c>
      <c r="U232" s="79">
        <f>+Cuncl!V232+MM!V232+BTO!V232+CORP!V232+'C+S'!V232+INFR!V232+'STR+DEV'!V232</f>
        <v>0</v>
      </c>
      <c r="W232" s="496" t="e">
        <f t="shared" si="17"/>
        <v>#DIV/0!</v>
      </c>
    </row>
    <row r="233" spans="1:23" hidden="1" x14ac:dyDescent="0.25">
      <c r="A233" s="56" t="s">
        <v>646</v>
      </c>
      <c r="B233" s="98">
        <f>+Cuncl!B233+MM!B233+BTO!B233+CORP!B233+'C+S'!B233+INFR!B233+'STR+DEV'!B233</f>
        <v>0</v>
      </c>
      <c r="C233" s="89">
        <f>+Cuncl!C233+MM!C233+BTO!C233+CORP!C233+'C+S'!C233+INFR!C233+'STR+DEV'!C233</f>
        <v>0</v>
      </c>
      <c r="D233" s="79">
        <f>+Cuncl!D233+MM!D233+BTO!D233+CORP!D233+'C+S'!D233+INFR!D233+'STR+DEV'!D233</f>
        <v>0</v>
      </c>
      <c r="E233" s="79">
        <f>+Cuncl!E233+MM!E233+BTO!E233+CORP!E233+'C+S'!E233+INFR!E233+'STR+DEV'!E233</f>
        <v>0</v>
      </c>
      <c r="F233" s="79">
        <f>+Cuncl!F233+MM!F233+BTO!F233+CORP!F233+'C+S'!F233+INFR!F233+'STR+DEV'!F233</f>
        <v>0</v>
      </c>
      <c r="G233" s="79">
        <f>+Cuncl!G233+MM!G233+BTO!G233+CORP!G233+'C+S'!G233+INFR!G233+'STR+DEV'!G233</f>
        <v>0</v>
      </c>
      <c r="H233" s="198">
        <f>+Cuncl!H233+MM!H233+BTO!H233+CORP!H233+'C+S'!H233+INFR!H233+'STR+DEV'!H233</f>
        <v>0</v>
      </c>
      <c r="I233" s="79">
        <f>+Cuncl!I233+MM!I233+BTO!I233+CORP!I233+'C+S'!I233+INFR!I233+'STR+DEV'!I233</f>
        <v>0</v>
      </c>
      <c r="J233" s="212">
        <f>+Cuncl!J233+MM!J233+BTO!J233+CORP!J233+'C+S'!J233+INFR!J233+'STR+DEV'!J233</f>
        <v>0</v>
      </c>
      <c r="K233" s="79">
        <f>+Cuncl!K233+MM!K233+BTO!K233+CORP!K233+'C+S'!K233+INFR!K233+'STR+DEV'!K233</f>
        <v>0</v>
      </c>
      <c r="L233" s="206">
        <f>+Cuncl!L233+MM!L233+BTO!L233+CORP!L233+'C+S'!L233+INFR!L233+'STR+DEV'!L233</f>
        <v>0</v>
      </c>
      <c r="M233" s="79">
        <f>+Cuncl!M233+MM!M233+BTO!M233+CORP!M233+'C+S'!M233+INFR!M233+'STR+DEV'!M233</f>
        <v>0</v>
      </c>
      <c r="N233" s="79">
        <f>+Cuncl!O233+MM!O233+BTO!O233+CORP!O233+'C+S'!O233+INFR!O233+'STR+DEV'!O233</f>
        <v>0</v>
      </c>
      <c r="O233" s="79">
        <f>+Cuncl!P233+MM!P233+BTO!P233+CORP!P233+'C+S'!P233+INFR!P233+'STR+DEV'!P233</f>
        <v>0</v>
      </c>
      <c r="P233" s="79">
        <f>+Cuncl!Q233+MM!Q233+BTO!Q233+CORP!Q233+'C+S'!Q233+INFR!Q233+'STR+DEV'!Q233</f>
        <v>0</v>
      </c>
      <c r="Q233" s="79">
        <f>+Cuncl!R233+MM!R233+BTO!R233+CORP!R233+'C+S'!R233+INFR!R233+'STR+DEV'!R233</f>
        <v>0</v>
      </c>
      <c r="R233" s="79">
        <f>+Cuncl!S233+MM!S233+BTO!S233+CORP!S233+'C+S'!S233+INFR!S233+'STR+DEV'!S233</f>
        <v>0</v>
      </c>
      <c r="S233" s="79">
        <f>+Cuncl!T233+MM!T233+BTO!T233+CORP!T233+'C+S'!T233+INFR!T233+'STR+DEV'!T233</f>
        <v>0</v>
      </c>
      <c r="T233" s="79">
        <f>+Cuncl!U233+MM!U233+BTO!U233+CORP!U233+'C+S'!U233+INFR!U233+'STR+DEV'!U233</f>
        <v>0</v>
      </c>
      <c r="U233" s="79">
        <f>+Cuncl!V233+MM!V233+BTO!V233+CORP!V233+'C+S'!V233+INFR!V233+'STR+DEV'!V233</f>
        <v>0</v>
      </c>
      <c r="W233" s="496" t="e">
        <f t="shared" si="17"/>
        <v>#DIV/0!</v>
      </c>
    </row>
    <row r="234" spans="1:23" hidden="1" x14ac:dyDescent="0.25">
      <c r="A234" s="56" t="s">
        <v>647</v>
      </c>
      <c r="B234" s="98">
        <f>+Cuncl!B234+MM!B234+BTO!B234+CORP!B234+'C+S'!B234+INFR!B234+'STR+DEV'!B234</f>
        <v>0</v>
      </c>
      <c r="C234" s="89">
        <f>+Cuncl!C234+MM!C234+BTO!C234+CORP!C234+'C+S'!C234+INFR!C234+'STR+DEV'!C234</f>
        <v>0</v>
      </c>
      <c r="D234" s="79">
        <f>+Cuncl!D234+MM!D234+BTO!D234+CORP!D234+'C+S'!D234+INFR!D234+'STR+DEV'!D234</f>
        <v>0</v>
      </c>
      <c r="E234" s="79">
        <f>+Cuncl!E234+MM!E234+BTO!E234+CORP!E234+'C+S'!E234+INFR!E234+'STR+DEV'!E234</f>
        <v>0</v>
      </c>
      <c r="F234" s="79">
        <f>+Cuncl!F234+MM!F234+BTO!F234+CORP!F234+'C+S'!F234+INFR!F234+'STR+DEV'!F234</f>
        <v>0</v>
      </c>
      <c r="G234" s="79">
        <f>+Cuncl!G234+MM!G234+BTO!G234+CORP!G234+'C+S'!G234+INFR!G234+'STR+DEV'!G234</f>
        <v>0</v>
      </c>
      <c r="H234" s="198">
        <f>+Cuncl!H234+MM!H234+BTO!H234+CORP!H234+'C+S'!H234+INFR!H234+'STR+DEV'!H234</f>
        <v>0</v>
      </c>
      <c r="I234" s="79">
        <f>+Cuncl!I234+MM!I234+BTO!I234+CORP!I234+'C+S'!I234+INFR!I234+'STR+DEV'!I234</f>
        <v>0</v>
      </c>
      <c r="J234" s="212">
        <f>+Cuncl!J234+MM!J234+BTO!J234+CORP!J234+'C+S'!J234+INFR!J234+'STR+DEV'!J234</f>
        <v>0</v>
      </c>
      <c r="K234" s="79">
        <f>+Cuncl!K234+MM!K234+BTO!K234+CORP!K234+'C+S'!K234+INFR!K234+'STR+DEV'!K234</f>
        <v>0</v>
      </c>
      <c r="L234" s="206">
        <f>+Cuncl!L234+MM!L234+BTO!L234+CORP!L234+'C+S'!L234+INFR!L234+'STR+DEV'!L234</f>
        <v>0</v>
      </c>
      <c r="M234" s="79">
        <f>+Cuncl!M234+MM!M234+BTO!M234+CORP!M234+'C+S'!M234+INFR!M234+'STR+DEV'!M234</f>
        <v>0</v>
      </c>
      <c r="N234" s="79">
        <f>+Cuncl!O234+MM!O234+BTO!O234+CORP!O234+'C+S'!O234+INFR!O234+'STR+DEV'!O234</f>
        <v>0</v>
      </c>
      <c r="O234" s="79">
        <f>+Cuncl!P234+MM!P234+BTO!P234+CORP!P234+'C+S'!P234+INFR!P234+'STR+DEV'!P234</f>
        <v>0</v>
      </c>
      <c r="P234" s="79">
        <f>+Cuncl!Q234+MM!Q234+BTO!Q234+CORP!Q234+'C+S'!Q234+INFR!Q234+'STR+DEV'!Q234</f>
        <v>0</v>
      </c>
      <c r="Q234" s="79">
        <f>+Cuncl!R234+MM!R234+BTO!R234+CORP!R234+'C+S'!R234+INFR!R234+'STR+DEV'!R234</f>
        <v>0</v>
      </c>
      <c r="R234" s="79">
        <f>+Cuncl!S234+MM!S234+BTO!S234+CORP!S234+'C+S'!S234+INFR!S234+'STR+DEV'!S234</f>
        <v>0</v>
      </c>
      <c r="S234" s="79">
        <f>+Cuncl!T234+MM!T234+BTO!T234+CORP!T234+'C+S'!T234+INFR!T234+'STR+DEV'!T234</f>
        <v>0</v>
      </c>
      <c r="T234" s="79">
        <f>+Cuncl!U234+MM!U234+BTO!U234+CORP!U234+'C+S'!U234+INFR!U234+'STR+DEV'!U234</f>
        <v>0</v>
      </c>
      <c r="U234" s="79">
        <f>+Cuncl!V234+MM!V234+BTO!V234+CORP!V234+'C+S'!V234+INFR!V234+'STR+DEV'!V234</f>
        <v>0</v>
      </c>
      <c r="W234" s="496" t="e">
        <f t="shared" si="17"/>
        <v>#DIV/0!</v>
      </c>
    </row>
    <row r="235" spans="1:23" hidden="1" x14ac:dyDescent="0.25">
      <c r="A235" s="56" t="s">
        <v>647</v>
      </c>
      <c r="B235" s="98">
        <f>+Cuncl!B235+MM!B235+BTO!B235+CORP!B235+'C+S'!B235+INFR!B235+'STR+DEV'!B235</f>
        <v>0</v>
      </c>
      <c r="C235" s="89">
        <f>+Cuncl!C235+MM!C235+BTO!C235+CORP!C235+'C+S'!C235+INFR!C235+'STR+DEV'!C235</f>
        <v>0</v>
      </c>
      <c r="D235" s="79">
        <f>+Cuncl!D235+MM!D235+BTO!D235+CORP!D235+'C+S'!D235+INFR!D235+'STR+DEV'!D235</f>
        <v>0</v>
      </c>
      <c r="E235" s="79">
        <f>+Cuncl!E235+MM!E235+BTO!E235+CORP!E235+'C+S'!E235+INFR!E235+'STR+DEV'!E235</f>
        <v>0</v>
      </c>
      <c r="F235" s="79">
        <f>+Cuncl!F235+MM!F235+BTO!F235+CORP!F235+'C+S'!F235+INFR!F235+'STR+DEV'!F235</f>
        <v>0</v>
      </c>
      <c r="G235" s="79">
        <f>+Cuncl!G235+MM!G235+BTO!G235+CORP!G235+'C+S'!G235+INFR!G235+'STR+DEV'!G235</f>
        <v>0</v>
      </c>
      <c r="H235" s="198">
        <f>+Cuncl!H235+MM!H235+BTO!H235+CORP!H235+'C+S'!H235+INFR!H235+'STR+DEV'!H235</f>
        <v>0</v>
      </c>
      <c r="I235" s="79">
        <f>+Cuncl!I235+MM!I235+BTO!I235+CORP!I235+'C+S'!I235+INFR!I235+'STR+DEV'!I235</f>
        <v>0</v>
      </c>
      <c r="J235" s="212">
        <f>+Cuncl!J235+MM!J235+BTO!J235+CORP!J235+'C+S'!J235+INFR!J235+'STR+DEV'!J235</f>
        <v>0</v>
      </c>
      <c r="K235" s="79">
        <f>+Cuncl!K235+MM!K235+BTO!K235+CORP!K235+'C+S'!K235+INFR!K235+'STR+DEV'!K235</f>
        <v>0</v>
      </c>
      <c r="L235" s="206">
        <f>+Cuncl!L235+MM!L235+BTO!L235+CORP!L235+'C+S'!L235+INFR!L235+'STR+DEV'!L235</f>
        <v>0</v>
      </c>
      <c r="M235" s="79">
        <f>+Cuncl!M235+MM!M235+BTO!M235+CORP!M235+'C+S'!M235+INFR!M235+'STR+DEV'!M235</f>
        <v>0</v>
      </c>
      <c r="N235" s="79">
        <f>+Cuncl!O235+MM!O235+BTO!O235+CORP!O235+'C+S'!O235+INFR!O235+'STR+DEV'!O235</f>
        <v>0</v>
      </c>
      <c r="O235" s="79">
        <f>+Cuncl!P235+MM!P235+BTO!P235+CORP!P235+'C+S'!P235+INFR!P235+'STR+DEV'!P235</f>
        <v>0</v>
      </c>
      <c r="P235" s="79">
        <f>+Cuncl!Q235+MM!Q235+BTO!Q235+CORP!Q235+'C+S'!Q235+INFR!Q235+'STR+DEV'!Q235</f>
        <v>0</v>
      </c>
      <c r="Q235" s="79">
        <f>+Cuncl!R235+MM!R235+BTO!R235+CORP!R235+'C+S'!R235+INFR!R235+'STR+DEV'!R235</f>
        <v>0</v>
      </c>
      <c r="R235" s="79">
        <f>+Cuncl!S235+MM!S235+BTO!S235+CORP!S235+'C+S'!S235+INFR!S235+'STR+DEV'!S235</f>
        <v>0</v>
      </c>
      <c r="S235" s="79">
        <f>+Cuncl!T235+MM!T235+BTO!T235+CORP!T235+'C+S'!T235+INFR!T235+'STR+DEV'!T235</f>
        <v>0</v>
      </c>
      <c r="T235" s="79">
        <f>+Cuncl!U235+MM!U235+BTO!U235+CORP!U235+'C+S'!U235+INFR!U235+'STR+DEV'!U235</f>
        <v>0</v>
      </c>
      <c r="U235" s="79">
        <f>+Cuncl!V235+MM!V235+BTO!V235+CORP!V235+'C+S'!V235+INFR!V235+'STR+DEV'!V235</f>
        <v>0</v>
      </c>
      <c r="W235" s="496" t="e">
        <f t="shared" si="17"/>
        <v>#DIV/0!</v>
      </c>
    </row>
    <row r="236" spans="1:23" hidden="1" x14ac:dyDescent="0.25">
      <c r="A236" s="56" t="s">
        <v>674</v>
      </c>
      <c r="B236" s="98">
        <f>+Cuncl!B236+MM!B236+BTO!B236+CORP!B236+'C+S'!B236+INFR!B236+'STR+DEV'!B236</f>
        <v>0</v>
      </c>
      <c r="C236" s="89">
        <f>+Cuncl!C236+MM!C236+BTO!C236+CORP!C236+'C+S'!C236+INFR!C236+'STR+DEV'!C236</f>
        <v>0</v>
      </c>
      <c r="D236" s="79">
        <f>+Cuncl!D236+MM!D236+BTO!D236+CORP!D236+'C+S'!D236+INFR!D236+'STR+DEV'!D236</f>
        <v>0</v>
      </c>
      <c r="E236" s="79">
        <f>+Cuncl!E236+MM!E236+BTO!E236+CORP!E236+'C+S'!E236+INFR!E236+'STR+DEV'!E236</f>
        <v>0</v>
      </c>
      <c r="F236" s="79">
        <f>+Cuncl!F236+MM!F236+BTO!F236+CORP!F236+'C+S'!F236+INFR!F236+'STR+DEV'!F236</f>
        <v>0</v>
      </c>
      <c r="G236" s="79">
        <f>+Cuncl!G236+MM!G236+BTO!G236+CORP!G236+'C+S'!G236+INFR!G236+'STR+DEV'!G236</f>
        <v>0</v>
      </c>
      <c r="H236" s="198">
        <f>+Cuncl!H236+MM!H236+BTO!H236+CORP!H236+'C+S'!H236+INFR!H236+'STR+DEV'!H236</f>
        <v>0</v>
      </c>
      <c r="I236" s="79">
        <f>+Cuncl!I236+MM!I236+BTO!I236+CORP!I236+'C+S'!I236+INFR!I236+'STR+DEV'!I236</f>
        <v>0</v>
      </c>
      <c r="J236" s="212">
        <f>+Cuncl!J236+MM!J236+BTO!J236+CORP!J236+'C+S'!J236+INFR!J236+'STR+DEV'!J236</f>
        <v>0</v>
      </c>
      <c r="K236" s="79">
        <f>+Cuncl!K236+MM!K236+BTO!K236+CORP!K236+'C+S'!K236+INFR!K236+'STR+DEV'!K236</f>
        <v>0</v>
      </c>
      <c r="L236" s="206">
        <f>+Cuncl!L236+MM!L236+BTO!L236+CORP!L236+'C+S'!L236+INFR!L236+'STR+DEV'!L236</f>
        <v>0</v>
      </c>
      <c r="M236" s="79">
        <f>+Cuncl!M236+MM!M236+BTO!M236+CORP!M236+'C+S'!M236+INFR!M236+'STR+DEV'!M236</f>
        <v>0</v>
      </c>
      <c r="N236" s="79">
        <f>+Cuncl!O236+MM!O236+BTO!O236+CORP!O236+'C+S'!O236+INFR!O236+'STR+DEV'!O236</f>
        <v>0</v>
      </c>
      <c r="O236" s="79">
        <f>+Cuncl!P236+MM!P236+BTO!P236+CORP!P236+'C+S'!P236+INFR!P236+'STR+DEV'!P236</f>
        <v>0</v>
      </c>
      <c r="P236" s="79">
        <f>+Cuncl!Q236+MM!Q236+BTO!Q236+CORP!Q236+'C+S'!Q236+INFR!Q236+'STR+DEV'!Q236</f>
        <v>0</v>
      </c>
      <c r="Q236" s="79">
        <f>+Cuncl!R236+MM!R236+BTO!R236+CORP!R236+'C+S'!R236+INFR!R236+'STR+DEV'!R236</f>
        <v>0</v>
      </c>
      <c r="R236" s="79">
        <f>+Cuncl!S236+MM!S236+BTO!S236+CORP!S236+'C+S'!S236+INFR!S236+'STR+DEV'!S236</f>
        <v>0</v>
      </c>
      <c r="S236" s="79">
        <f>+Cuncl!T236+MM!T236+BTO!T236+CORP!T236+'C+S'!T236+INFR!T236+'STR+DEV'!T236</f>
        <v>0</v>
      </c>
      <c r="T236" s="79">
        <f>+Cuncl!U236+MM!U236+BTO!U236+CORP!U236+'C+S'!U236+INFR!U236+'STR+DEV'!U236</f>
        <v>0</v>
      </c>
      <c r="U236" s="79">
        <f>+Cuncl!V236+MM!V236+BTO!V236+CORP!V236+'C+S'!V236+INFR!V236+'STR+DEV'!V236</f>
        <v>0</v>
      </c>
      <c r="W236" s="496" t="e">
        <f t="shared" si="17"/>
        <v>#DIV/0!</v>
      </c>
    </row>
    <row r="237" spans="1:23" hidden="1" x14ac:dyDescent="0.25">
      <c r="A237" s="56" t="s">
        <v>648</v>
      </c>
      <c r="B237" s="98">
        <f>+Cuncl!B237+MM!B237+BTO!B237+CORP!B237+'C+S'!B237+INFR!B237+'STR+DEV'!B237</f>
        <v>0</v>
      </c>
      <c r="C237" s="89">
        <f>+Cuncl!C237+MM!C237+BTO!C237+CORP!C237+'C+S'!C237+INFR!C237+'STR+DEV'!C237</f>
        <v>0</v>
      </c>
      <c r="D237" s="79">
        <f>+Cuncl!D237+MM!D237+BTO!D237+CORP!D237+'C+S'!D237+INFR!D237+'STR+DEV'!D237</f>
        <v>0</v>
      </c>
      <c r="E237" s="79">
        <f>+Cuncl!E237+MM!E237+BTO!E237+CORP!E237+'C+S'!E237+INFR!E237+'STR+DEV'!E237</f>
        <v>0</v>
      </c>
      <c r="F237" s="79">
        <f>+Cuncl!F237+MM!F237+BTO!F237+CORP!F237+'C+S'!F237+INFR!F237+'STR+DEV'!F237</f>
        <v>0</v>
      </c>
      <c r="G237" s="79">
        <f>+Cuncl!G237+MM!G237+BTO!G237+CORP!G237+'C+S'!G237+INFR!G237+'STR+DEV'!G237</f>
        <v>0</v>
      </c>
      <c r="H237" s="198">
        <f>+Cuncl!H237+MM!H237+BTO!H237+CORP!H237+'C+S'!H237+INFR!H237+'STR+DEV'!H237</f>
        <v>0</v>
      </c>
      <c r="I237" s="79">
        <f>+Cuncl!I237+MM!I237+BTO!I237+CORP!I237+'C+S'!I237+INFR!I237+'STR+DEV'!I237</f>
        <v>0</v>
      </c>
      <c r="J237" s="212">
        <f>+Cuncl!J237+MM!J237+BTO!J237+CORP!J237+'C+S'!J237+INFR!J237+'STR+DEV'!J237</f>
        <v>0</v>
      </c>
      <c r="K237" s="79">
        <f>+Cuncl!K237+MM!K237+BTO!K237+CORP!K237+'C+S'!K237+INFR!K237+'STR+DEV'!K237</f>
        <v>0</v>
      </c>
      <c r="L237" s="206">
        <f>+Cuncl!L237+MM!L237+BTO!L237+CORP!L237+'C+S'!L237+INFR!L237+'STR+DEV'!L237</f>
        <v>0</v>
      </c>
      <c r="M237" s="79">
        <f>+Cuncl!M237+MM!M237+BTO!M237+CORP!M237+'C+S'!M237+INFR!M237+'STR+DEV'!M237</f>
        <v>0</v>
      </c>
      <c r="N237" s="79">
        <f>+Cuncl!O237+MM!O237+BTO!O237+CORP!O237+'C+S'!O237+INFR!O237+'STR+DEV'!O237</f>
        <v>0</v>
      </c>
      <c r="O237" s="79">
        <f>+Cuncl!P237+MM!P237+BTO!P237+CORP!P237+'C+S'!P237+INFR!P237+'STR+DEV'!P237</f>
        <v>0</v>
      </c>
      <c r="P237" s="79">
        <f>+Cuncl!Q237+MM!Q237+BTO!Q237+CORP!Q237+'C+S'!Q237+INFR!Q237+'STR+DEV'!Q237</f>
        <v>0</v>
      </c>
      <c r="Q237" s="79">
        <f>+Cuncl!R237+MM!R237+BTO!R237+CORP!R237+'C+S'!R237+INFR!R237+'STR+DEV'!R237</f>
        <v>0</v>
      </c>
      <c r="R237" s="79">
        <f>+Cuncl!S237+MM!S237+BTO!S237+CORP!S237+'C+S'!S237+INFR!S237+'STR+DEV'!S237</f>
        <v>0</v>
      </c>
      <c r="S237" s="79">
        <f>+Cuncl!T237+MM!T237+BTO!T237+CORP!T237+'C+S'!T237+INFR!T237+'STR+DEV'!T237</f>
        <v>0</v>
      </c>
      <c r="T237" s="79">
        <f>+Cuncl!U237+MM!U237+BTO!U237+CORP!U237+'C+S'!U237+INFR!U237+'STR+DEV'!U237</f>
        <v>0</v>
      </c>
      <c r="U237" s="79">
        <f>+Cuncl!V237+MM!V237+BTO!V237+CORP!V237+'C+S'!V237+INFR!V237+'STR+DEV'!V237</f>
        <v>0</v>
      </c>
      <c r="W237" s="496" t="e">
        <f t="shared" si="17"/>
        <v>#DIV/0!</v>
      </c>
    </row>
    <row r="238" spans="1:23" hidden="1" x14ac:dyDescent="0.25">
      <c r="A238" s="56" t="s">
        <v>639</v>
      </c>
      <c r="B238" s="98">
        <f>+Cuncl!B238+MM!B238+BTO!B238+CORP!B238+'C+S'!B238+INFR!B238+'STR+DEV'!B238</f>
        <v>0</v>
      </c>
      <c r="C238" s="89">
        <f>+Cuncl!C238+MM!C238+BTO!C238+CORP!C238+'C+S'!C238+INFR!C238+'STR+DEV'!C238</f>
        <v>0</v>
      </c>
      <c r="D238" s="79">
        <f>+Cuncl!D238+MM!D238+BTO!D238+CORP!D238+'C+S'!D238+INFR!D238+'STR+DEV'!D238</f>
        <v>0</v>
      </c>
      <c r="E238" s="79">
        <f>+Cuncl!E238+MM!E238+BTO!E238+CORP!E238+'C+S'!E238+INFR!E238+'STR+DEV'!E238</f>
        <v>0</v>
      </c>
      <c r="F238" s="79">
        <f>+Cuncl!F238+MM!F238+BTO!F238+CORP!F238+'C+S'!F238+INFR!F238+'STR+DEV'!F238</f>
        <v>0</v>
      </c>
      <c r="G238" s="79">
        <f>+Cuncl!G238+MM!G238+BTO!G238+CORP!G238+'C+S'!G238+INFR!G238+'STR+DEV'!G238</f>
        <v>0</v>
      </c>
      <c r="H238" s="198">
        <f>+Cuncl!H238+MM!H238+BTO!H238+CORP!H238+'C+S'!H238+INFR!H238+'STR+DEV'!H238</f>
        <v>0</v>
      </c>
      <c r="I238" s="79">
        <f>+Cuncl!I238+MM!I238+BTO!I238+CORP!I238+'C+S'!I238+INFR!I238+'STR+DEV'!I238</f>
        <v>0</v>
      </c>
      <c r="J238" s="212">
        <f>+Cuncl!J238+MM!J238+BTO!J238+CORP!J238+'C+S'!J238+INFR!J238+'STR+DEV'!J238</f>
        <v>0</v>
      </c>
      <c r="K238" s="79">
        <f>+Cuncl!K238+MM!K238+BTO!K238+CORP!K238+'C+S'!K238+INFR!K238+'STR+DEV'!K238</f>
        <v>0</v>
      </c>
      <c r="L238" s="206">
        <f>+Cuncl!L238+MM!L238+BTO!L238+CORP!L238+'C+S'!L238+INFR!L238+'STR+DEV'!L238</f>
        <v>0</v>
      </c>
      <c r="M238" s="79">
        <f>+Cuncl!M238+MM!M238+BTO!M238+CORP!M238+'C+S'!M238+INFR!M238+'STR+DEV'!M238</f>
        <v>0</v>
      </c>
      <c r="N238" s="79">
        <f>+Cuncl!O238+MM!O238+BTO!O238+CORP!O238+'C+S'!O238+INFR!O238+'STR+DEV'!O238</f>
        <v>0</v>
      </c>
      <c r="O238" s="79">
        <f>+Cuncl!P238+MM!P238+BTO!P238+CORP!P238+'C+S'!P238+INFR!P238+'STR+DEV'!P238</f>
        <v>0</v>
      </c>
      <c r="P238" s="79">
        <f>+Cuncl!Q238+MM!Q238+BTO!Q238+CORP!Q238+'C+S'!Q238+INFR!Q238+'STR+DEV'!Q238</f>
        <v>0</v>
      </c>
      <c r="Q238" s="79">
        <f>+Cuncl!R238+MM!R238+BTO!R238+CORP!R238+'C+S'!R238+INFR!R238+'STR+DEV'!R238</f>
        <v>0</v>
      </c>
      <c r="R238" s="79">
        <f>+Cuncl!S238+MM!S238+BTO!S238+CORP!S238+'C+S'!S238+INFR!S238+'STR+DEV'!S238</f>
        <v>0</v>
      </c>
      <c r="S238" s="79">
        <f>+Cuncl!T238+MM!T238+BTO!T238+CORP!T238+'C+S'!T238+INFR!T238+'STR+DEV'!T238</f>
        <v>0</v>
      </c>
      <c r="T238" s="79">
        <f>+Cuncl!U238+MM!U238+BTO!U238+CORP!U238+'C+S'!U238+INFR!U238+'STR+DEV'!U238</f>
        <v>0</v>
      </c>
      <c r="U238" s="79">
        <f>+Cuncl!V238+MM!V238+BTO!V238+CORP!V238+'C+S'!V238+INFR!V238+'STR+DEV'!V238</f>
        <v>0</v>
      </c>
      <c r="W238" s="496" t="e">
        <f t="shared" si="17"/>
        <v>#DIV/0!</v>
      </c>
    </row>
    <row r="239" spans="1:23" hidden="1" x14ac:dyDescent="0.25">
      <c r="A239" s="56" t="s">
        <v>657</v>
      </c>
      <c r="B239" s="98">
        <f>+Cuncl!B239+MM!B239+BTO!B239+CORP!B239+'C+S'!B239+INFR!B239+'STR+DEV'!B239</f>
        <v>0</v>
      </c>
      <c r="C239" s="89">
        <f>+Cuncl!C239+MM!C239+BTO!C239+CORP!C239+'C+S'!C239+INFR!C239+'STR+DEV'!C239</f>
        <v>0</v>
      </c>
      <c r="D239" s="79">
        <f>+Cuncl!D239+MM!D239+BTO!D239+CORP!D239+'C+S'!D239+INFR!D239+'STR+DEV'!D239</f>
        <v>0</v>
      </c>
      <c r="E239" s="79">
        <f>+Cuncl!E239+MM!E239+BTO!E239+CORP!E239+'C+S'!E239+INFR!E239+'STR+DEV'!E239</f>
        <v>0</v>
      </c>
      <c r="F239" s="79">
        <f>+Cuncl!F239+MM!F239+BTO!F239+CORP!F239+'C+S'!F239+INFR!F239+'STR+DEV'!F239</f>
        <v>0</v>
      </c>
      <c r="G239" s="79">
        <f>+Cuncl!G239+MM!G239+BTO!G239+CORP!G239+'C+S'!G239+INFR!G239+'STR+DEV'!G239</f>
        <v>0</v>
      </c>
      <c r="H239" s="198">
        <f>+Cuncl!H239+MM!H239+BTO!H239+CORP!H239+'C+S'!H239+INFR!H239+'STR+DEV'!H239</f>
        <v>0</v>
      </c>
      <c r="I239" s="79">
        <f>+Cuncl!I239+MM!I239+BTO!I239+CORP!I239+'C+S'!I239+INFR!I239+'STR+DEV'!I239</f>
        <v>0</v>
      </c>
      <c r="J239" s="212">
        <f>+Cuncl!J239+MM!J239+BTO!J239+CORP!J239+'C+S'!J239+INFR!J239+'STR+DEV'!J239</f>
        <v>0</v>
      </c>
      <c r="K239" s="79">
        <f>+Cuncl!K239+MM!K239+BTO!K239+CORP!K239+'C+S'!K239+INFR!K239+'STR+DEV'!K239</f>
        <v>0</v>
      </c>
      <c r="L239" s="206">
        <f>+Cuncl!L239+MM!L239+BTO!L239+CORP!L239+'C+S'!L239+INFR!L239+'STR+DEV'!L239</f>
        <v>0</v>
      </c>
      <c r="M239" s="79">
        <f>+Cuncl!M239+MM!M239+BTO!M239+CORP!M239+'C+S'!M239+INFR!M239+'STR+DEV'!M239</f>
        <v>0</v>
      </c>
      <c r="N239" s="79">
        <f>+Cuncl!O239+MM!O239+BTO!O239+CORP!O239+'C+S'!O239+INFR!O239+'STR+DEV'!O239</f>
        <v>0</v>
      </c>
      <c r="O239" s="79">
        <f>+Cuncl!P239+MM!P239+BTO!P239+CORP!P239+'C+S'!P239+INFR!P239+'STR+DEV'!P239</f>
        <v>0</v>
      </c>
      <c r="P239" s="79">
        <f>+Cuncl!Q239+MM!Q239+BTO!Q239+CORP!Q239+'C+S'!Q239+INFR!Q239+'STR+DEV'!Q239</f>
        <v>0</v>
      </c>
      <c r="Q239" s="79">
        <f>+Cuncl!R239+MM!R239+BTO!R239+CORP!R239+'C+S'!R239+INFR!R239+'STR+DEV'!R239</f>
        <v>0</v>
      </c>
      <c r="R239" s="79">
        <f>+Cuncl!S239+MM!S239+BTO!S239+CORP!S239+'C+S'!S239+INFR!S239+'STR+DEV'!S239</f>
        <v>0</v>
      </c>
      <c r="S239" s="79">
        <f>+Cuncl!T239+MM!T239+BTO!T239+CORP!T239+'C+S'!T239+INFR!T239+'STR+DEV'!T239</f>
        <v>0</v>
      </c>
      <c r="T239" s="79">
        <f>+Cuncl!U239+MM!U239+BTO!U239+CORP!U239+'C+S'!U239+INFR!U239+'STR+DEV'!U239</f>
        <v>0</v>
      </c>
      <c r="U239" s="79">
        <f>+Cuncl!V239+MM!V239+BTO!V239+CORP!V239+'C+S'!V239+INFR!V239+'STR+DEV'!V239</f>
        <v>0</v>
      </c>
      <c r="W239" s="496" t="e">
        <f t="shared" si="17"/>
        <v>#DIV/0!</v>
      </c>
    </row>
    <row r="240" spans="1:23" x14ac:dyDescent="0.25">
      <c r="A240" s="56" t="s">
        <v>657</v>
      </c>
      <c r="B240" s="98">
        <f>+Cuncl!B240+MM!B240+BTO!B240+CORP!B240+'C+S'!B240+INFR!B240+'STR+DEV'!B240</f>
        <v>25468948.329999998</v>
      </c>
      <c r="C240" s="89">
        <f>+Cuncl!C240+MM!C240+BTO!C240+CORP!C240+'C+S'!C240+INFR!C240+'STR+DEV'!C240</f>
        <v>5468948.3300000001</v>
      </c>
      <c r="D240" s="79">
        <f>+Cuncl!D240+MM!D240+BTO!D240+CORP!D240+'C+S'!D240+INFR!D240+'STR+DEV'!D240</f>
        <v>0</v>
      </c>
      <c r="E240" s="79">
        <f>+Cuncl!E240+MM!E240+BTO!E240+CORP!E240+'C+S'!E240+INFR!E240+'STR+DEV'!E240</f>
        <v>15000000</v>
      </c>
      <c r="F240" s="79">
        <f>+Cuncl!F240+MM!F240+BTO!F240+CORP!F240+'C+S'!F240+INFR!F240+'STR+DEV'!F240</f>
        <v>0</v>
      </c>
      <c r="G240" s="79">
        <f>+Cuncl!G240+MM!G240+BTO!G240+CORP!G240+'C+S'!G240+INFR!G240+'STR+DEV'!G240</f>
        <v>0</v>
      </c>
      <c r="H240" s="198">
        <f>+Cuncl!H240+MM!H240+BTO!H240+CORP!H240+'C+S'!H240+INFR!H240+'STR+DEV'!H240</f>
        <v>15000000</v>
      </c>
      <c r="I240" s="79">
        <f>+Cuncl!I240+MM!I240+BTO!I240+CORP!I240+'C+S'!I240+INFR!I240+'STR+DEV'!I240</f>
        <v>0</v>
      </c>
      <c r="J240" s="212">
        <f>+Cuncl!J240+MM!J240+BTO!J240+CORP!J240+'C+S'!J240+INFR!J240+'STR+DEV'!J240</f>
        <v>15000000</v>
      </c>
      <c r="K240" s="79">
        <f>+Cuncl!K240+MM!K240+BTO!K240+CORP!K240+'C+S'!K240+INFR!K240+'STR+DEV'!K240</f>
        <v>978022.21</v>
      </c>
      <c r="L240" s="206">
        <f>+Cuncl!L240+MM!L240+BTO!L240+CORP!L240+'C+S'!L240+INFR!L240+'STR+DEV'!L240</f>
        <v>0</v>
      </c>
      <c r="M240" s="79">
        <f>+Cuncl!M240+MM!M240+BTO!M240+CORP!M240+'C+S'!M240+INFR!M240+'STR+DEV'!M240</f>
        <v>15000000</v>
      </c>
      <c r="N240" s="79">
        <f>+Cuncl!O240+MM!O240+BTO!O240+CORP!O240+'C+S'!O240+INFR!O240+'STR+DEV'!O240</f>
        <v>10000000</v>
      </c>
      <c r="O240" s="79">
        <f>+Cuncl!P240+MM!P240+BTO!P240+CORP!P240+'C+S'!P240+INFR!P240+'STR+DEV'!P240</f>
        <v>0</v>
      </c>
      <c r="P240" s="79">
        <f>+Cuncl!Q240+MM!Q240+BTO!Q240+CORP!Q240+'C+S'!Q240+INFR!Q240+'STR+DEV'!Q240</f>
        <v>-10000000</v>
      </c>
      <c r="Q240" s="79">
        <f>+Cuncl!R240+MM!R240+BTO!R240+CORP!R240+'C+S'!R240+INFR!R240+'STR+DEV'!R240</f>
        <v>0</v>
      </c>
      <c r="R240" s="79">
        <f>+Cuncl!S240+MM!S240+BTO!S240+CORP!S240+'C+S'!S240+INFR!S240+'STR+DEV'!S240</f>
        <v>0</v>
      </c>
      <c r="S240" s="79">
        <f>+Cuncl!T240+MM!T240+BTO!T240+CORP!T240+'C+S'!T240+INFR!T240+'STR+DEV'!T240</f>
        <v>10000000</v>
      </c>
      <c r="T240" s="79">
        <f>+Cuncl!U240+MM!U240+BTO!U240+CORP!U240+'C+S'!U240+INFR!U240+'STR+DEV'!U240</f>
        <v>16061205.35</v>
      </c>
      <c r="U240" s="79">
        <f>+Cuncl!V240+MM!V240+BTO!V240+CORP!V240+'C+S'!V240+INFR!V240+'STR+DEV'!V240</f>
        <v>16373064.050000001</v>
      </c>
      <c r="W240" s="496">
        <f t="shared" si="17"/>
        <v>1</v>
      </c>
    </row>
    <row r="241" spans="1:23" x14ac:dyDescent="0.25">
      <c r="A241" s="56" t="s">
        <v>630</v>
      </c>
      <c r="B241" s="98">
        <f>+Cuncl!B241+MM!B241+BTO!B241+CORP!B241+'C+S'!B241+INFR!B241+'STR+DEV'!B241</f>
        <v>16718661.73</v>
      </c>
      <c r="C241" s="89">
        <f>+Cuncl!C241+MM!C241+BTO!C241+CORP!C241+'C+S'!C241+INFR!C241+'STR+DEV'!C241</f>
        <v>1000000</v>
      </c>
      <c r="D241" s="79">
        <f>+Cuncl!D241+MM!D241+BTO!D241+CORP!D241+'C+S'!D241+INFR!D241+'STR+DEV'!D241</f>
        <v>0</v>
      </c>
      <c r="E241" s="79">
        <f>+Cuncl!E241+MM!E241+BTO!E241+CORP!E241+'C+S'!E241+INFR!E241+'STR+DEV'!E241</f>
        <v>20000000</v>
      </c>
      <c r="F241" s="79">
        <f>+Cuncl!F241+MM!F241+BTO!F241+CORP!F241+'C+S'!F241+INFR!F241+'STR+DEV'!F241</f>
        <v>0</v>
      </c>
      <c r="G241" s="79">
        <f>+Cuncl!G241+MM!G241+BTO!G241+CORP!G241+'C+S'!G241+INFR!G241+'STR+DEV'!G241</f>
        <v>1031559.44</v>
      </c>
      <c r="H241" s="198">
        <f>+Cuncl!H241+MM!H241+BTO!H241+CORP!H241+'C+S'!H241+INFR!H241+'STR+DEV'!H241</f>
        <v>18968440.559999999</v>
      </c>
      <c r="I241" s="79">
        <f>+Cuncl!I241+MM!I241+BTO!I241+CORP!I241+'C+S'!I241+INFR!I241+'STR+DEV'!I241</f>
        <v>0</v>
      </c>
      <c r="J241" s="212">
        <f>+Cuncl!J241+MM!J241+BTO!J241+CORP!J241+'C+S'!J241+INFR!J241+'STR+DEV'!J241</f>
        <v>18968440.559999999</v>
      </c>
      <c r="K241" s="79">
        <f>+Cuncl!K241+MM!K241+BTO!K241+CORP!K241+'C+S'!K241+INFR!K241+'STR+DEV'!K241</f>
        <v>21080000</v>
      </c>
      <c r="L241" s="206">
        <f>+Cuncl!L241+MM!L241+BTO!L241+CORP!L241+'C+S'!L241+INFR!L241+'STR+DEV'!L241</f>
        <v>22218320</v>
      </c>
      <c r="M241" s="79">
        <f>+Cuncl!M241+MM!M241+BTO!M241+CORP!M241+'C+S'!M241+INFR!M241+'STR+DEV'!M241</f>
        <v>20000000</v>
      </c>
      <c r="N241" s="79">
        <f>+Cuncl!O241+MM!O241+BTO!O241+CORP!O241+'C+S'!O241+INFR!O241+'STR+DEV'!O241</f>
        <v>17000000</v>
      </c>
      <c r="O241" s="79">
        <f>+Cuncl!P241+MM!P241+BTO!P241+CORP!P241+'C+S'!P241+INFR!P241+'STR+DEV'!P241</f>
        <v>0</v>
      </c>
      <c r="P241" s="79">
        <f>+Cuncl!Q241+MM!Q241+BTO!Q241+CORP!Q241+'C+S'!Q241+INFR!Q241+'STR+DEV'!Q241</f>
        <v>-4481948</v>
      </c>
      <c r="Q241" s="79">
        <f>+Cuncl!R241+MM!R241+BTO!R241+CORP!R241+'C+S'!R241+INFR!R241+'STR+DEV'!R241</f>
        <v>12518052</v>
      </c>
      <c r="R241" s="79">
        <f>+Cuncl!S241+MM!S241+BTO!S241+CORP!S241+'C+S'!S241+INFR!S241+'STR+DEV'!S241</f>
        <v>0</v>
      </c>
      <c r="S241" s="79">
        <f>+Cuncl!T241+MM!T241+BTO!T241+CORP!T241+'C+S'!T241+INFR!T241+'STR+DEV'!T241</f>
        <v>17000000</v>
      </c>
      <c r="T241" s="79">
        <f>+Cuncl!U241+MM!U241+BTO!U241+CORP!U241+'C+S'!U241+INFR!U241+'STR+DEV'!U241</f>
        <v>18003000</v>
      </c>
      <c r="U241" s="79">
        <f>+Cuncl!V241+MM!V241+BTO!V241+CORP!V241+'C+S'!V241+INFR!V241+'STR+DEV'!V241</f>
        <v>19029171</v>
      </c>
      <c r="W241" s="496">
        <f t="shared" si="17"/>
        <v>0.26364399999999999</v>
      </c>
    </row>
    <row r="242" spans="1:23" x14ac:dyDescent="0.25">
      <c r="A242" s="56" t="s">
        <v>632</v>
      </c>
      <c r="B242" s="98">
        <f>+Cuncl!B242+MM!B242+BTO!B242+CORP!B242+'C+S'!B242+INFR!B242+'STR+DEV'!B242</f>
        <v>10000</v>
      </c>
      <c r="C242" s="89">
        <f>+Cuncl!C242+MM!C242+BTO!C242+CORP!C242+'C+S'!C242+INFR!C242+'STR+DEV'!C242</f>
        <v>0</v>
      </c>
      <c r="D242" s="79">
        <f>+Cuncl!D242+MM!D242+BTO!D242+CORP!D242+'C+S'!D242+INFR!D242+'STR+DEV'!D242</f>
        <v>0</v>
      </c>
      <c r="E242" s="79">
        <f>+Cuncl!E242+MM!E242+BTO!E242+CORP!E242+'C+S'!E242+INFR!E242+'STR+DEV'!E242</f>
        <v>10000</v>
      </c>
      <c r="F242" s="79">
        <f>+Cuncl!F242+MM!F242+BTO!F242+CORP!F242+'C+S'!F242+INFR!F242+'STR+DEV'!F242</f>
        <v>0</v>
      </c>
      <c r="G242" s="79">
        <f>+Cuncl!G242+MM!G242+BTO!G242+CORP!G242+'C+S'!G242+INFR!G242+'STR+DEV'!G242</f>
        <v>0</v>
      </c>
      <c r="H242" s="198">
        <f>+Cuncl!H242+MM!H242+BTO!H242+CORP!H242+'C+S'!H242+INFR!H242+'STR+DEV'!H242</f>
        <v>10000</v>
      </c>
      <c r="I242" s="79">
        <f>+Cuncl!I242+MM!I242+BTO!I242+CORP!I242+'C+S'!I242+INFR!I242+'STR+DEV'!I242</f>
        <v>0</v>
      </c>
      <c r="J242" s="212">
        <f>+Cuncl!J242+MM!J242+BTO!J242+CORP!J242+'C+S'!J242+INFR!J242+'STR+DEV'!J242</f>
        <v>10000</v>
      </c>
      <c r="K242" s="79">
        <f>+Cuncl!K242+MM!K242+BTO!K242+CORP!K242+'C+S'!K242+INFR!K242+'STR+DEV'!K242</f>
        <v>10530</v>
      </c>
      <c r="L242" s="206">
        <f>+Cuncl!L242+MM!L242+BTO!L242+CORP!L242+'C+S'!L242+INFR!L242+'STR+DEV'!L242</f>
        <v>11045.97</v>
      </c>
      <c r="M242" s="79">
        <f>+Cuncl!M242+MM!M242+BTO!M242+CORP!M242+'C+S'!M242+INFR!M242+'STR+DEV'!M242</f>
        <v>10000</v>
      </c>
      <c r="N242" s="79">
        <f>+Cuncl!O242+MM!O242+BTO!O242+CORP!O242+'C+S'!O242+INFR!O242+'STR+DEV'!O242</f>
        <v>10430</v>
      </c>
      <c r="O242" s="79">
        <f>+Cuncl!P242+MM!P242+BTO!P242+CORP!P242+'C+S'!P242+INFR!P242+'STR+DEV'!P242</f>
        <v>0</v>
      </c>
      <c r="P242" s="79">
        <f>+Cuncl!Q242+MM!Q242+BTO!Q242+CORP!Q242+'C+S'!Q242+INFR!Q242+'STR+DEV'!Q242</f>
        <v>0</v>
      </c>
      <c r="Q242" s="79">
        <f>+Cuncl!R242+MM!R242+BTO!R242+CORP!R242+'C+S'!R242+INFR!R242+'STR+DEV'!R242</f>
        <v>10430</v>
      </c>
      <c r="R242" s="79">
        <f>+Cuncl!S242+MM!S242+BTO!S242+CORP!S242+'C+S'!S242+INFR!S242+'STR+DEV'!S242</f>
        <v>-10430</v>
      </c>
      <c r="S242" s="79">
        <f>+Cuncl!T242+MM!T242+BTO!T242+CORP!T242+'C+S'!T242+INFR!T242+'STR+DEV'!T242</f>
        <v>0</v>
      </c>
      <c r="T242" s="79">
        <f>+Cuncl!U242+MM!U242+BTO!U242+CORP!U242+'C+S'!U242+INFR!U242+'STR+DEV'!U242</f>
        <v>11045.369999999999</v>
      </c>
      <c r="U242" s="79">
        <f>+Cuncl!V242+MM!V242+BTO!V242+CORP!V242+'C+S'!V242+INFR!V242+'STR+DEV'!V242</f>
        <v>11674.956089999998</v>
      </c>
      <c r="W242" s="496" t="e">
        <f t="shared" si="17"/>
        <v>#DIV/0!</v>
      </c>
    </row>
    <row r="243" spans="1:23" x14ac:dyDescent="0.25">
      <c r="A243" s="56" t="s">
        <v>699</v>
      </c>
      <c r="B243" s="98">
        <f>+Cuncl!B243+MM!B243+BTO!B243+CORP!B243+'C+S'!B243+INFR!B243+'STR+DEV'!B243</f>
        <v>0</v>
      </c>
      <c r="C243" s="89">
        <f>+Cuncl!C243+MM!C243+BTO!C243+CORP!C243+'C+S'!C243+INFR!C243+'STR+DEV'!C243</f>
        <v>0</v>
      </c>
      <c r="D243" s="79">
        <f>+Cuncl!D243+MM!D243+BTO!D243+CORP!D243+'C+S'!D243+INFR!D243+'STR+DEV'!D243</f>
        <v>0</v>
      </c>
      <c r="E243" s="79">
        <f>+Cuncl!E243+MM!E243+BTO!E243+CORP!E243+'C+S'!E243+INFR!E243+'STR+DEV'!E243</f>
        <v>112000</v>
      </c>
      <c r="F243" s="79">
        <f>+Cuncl!F243+MM!F243+BTO!F243+CORP!F243+'C+S'!F243+INFR!F243+'STR+DEV'!F243</f>
        <v>0</v>
      </c>
      <c r="G243" s="79">
        <f>+Cuncl!G243+MM!G243+BTO!G243+CORP!G243+'C+S'!G243+INFR!G243+'STR+DEV'!G243</f>
        <v>0</v>
      </c>
      <c r="H243" s="198">
        <f>+Cuncl!H243+MM!H243+BTO!H243+CORP!H243+'C+S'!H243+INFR!H243+'STR+DEV'!H243</f>
        <v>112000</v>
      </c>
      <c r="I243" s="79">
        <f>+Cuncl!I243+MM!I243+BTO!I243+CORP!I243+'C+S'!I243+INFR!I243+'STR+DEV'!I243</f>
        <v>0</v>
      </c>
      <c r="J243" s="212">
        <f>+Cuncl!J243+MM!J243+BTO!J243+CORP!J243+'C+S'!J243+INFR!J243+'STR+DEV'!J243</f>
        <v>112000</v>
      </c>
      <c r="K243" s="79">
        <f>+Cuncl!K243+MM!K243+BTO!K243+CORP!K243+'C+S'!K243+INFR!K243+'STR+DEV'!K243</f>
        <v>105000</v>
      </c>
      <c r="L243" s="206">
        <f>+Cuncl!L243+MM!L243+BTO!L243+CORP!L243+'C+S'!L243+INFR!L243+'STR+DEV'!L243</f>
        <v>108000</v>
      </c>
      <c r="M243" s="79">
        <f>+Cuncl!M243+MM!M243+BTO!M243+CORP!M243+'C+S'!M243+INFR!M243+'STR+DEV'!M243</f>
        <v>112000</v>
      </c>
      <c r="N243" s="79">
        <f>+Cuncl!O243+MM!O243+BTO!O243+CORP!O243+'C+S'!O243+INFR!O243+'STR+DEV'!O243</f>
        <v>112000</v>
      </c>
      <c r="O243" s="79">
        <f>+Cuncl!P243+MM!P243+BTO!P243+CORP!P243+'C+S'!P243+INFR!P243+'STR+DEV'!P243</f>
        <v>0</v>
      </c>
      <c r="P243" s="79">
        <f>+Cuncl!Q243+MM!Q243+BTO!Q243+CORP!Q243+'C+S'!Q243+INFR!Q243+'STR+DEV'!Q243</f>
        <v>-3070175</v>
      </c>
      <c r="Q243" s="79">
        <f>+Cuncl!R243+MM!R243+BTO!R243+CORP!R243+'C+S'!R243+INFR!R243+'STR+DEV'!R243</f>
        <v>-2958175</v>
      </c>
      <c r="R243" s="79">
        <f>+Cuncl!S243+MM!S243+BTO!S243+CORP!S243+'C+S'!S243+INFR!S243+'STR+DEV'!S243</f>
        <v>3500000</v>
      </c>
      <c r="S243" s="79">
        <f>+Cuncl!T243+MM!T243+BTO!T243+CORP!T243+'C+S'!T243+INFR!T243+'STR+DEV'!T243</f>
        <v>3612000</v>
      </c>
      <c r="T243" s="79">
        <f>+Cuncl!U243+MM!U243+BTO!U243+CORP!U243+'C+S'!U243+INFR!U243+'STR+DEV'!U243</f>
        <v>118608</v>
      </c>
      <c r="U243" s="79">
        <f>+Cuncl!V243+MM!V243+BTO!V243+CORP!V243+'C+S'!V243+INFR!V243+'STR+DEV'!V243</f>
        <v>125368.65599999999</v>
      </c>
      <c r="W243" s="496">
        <f t="shared" si="17"/>
        <v>0.84999307862679951</v>
      </c>
    </row>
    <row r="244" spans="1:23" x14ac:dyDescent="0.25">
      <c r="A244" s="56" t="s">
        <v>700</v>
      </c>
      <c r="B244" s="98">
        <f>+Cuncl!B244+MM!B244+BTO!B244+CORP!B244+'C+S'!B244+INFR!B244+'STR+DEV'!B244</f>
        <v>0</v>
      </c>
      <c r="C244" s="89">
        <f>+Cuncl!C244+MM!C244+BTO!C244+CORP!C244+'C+S'!C244+INFR!C244+'STR+DEV'!C244</f>
        <v>0</v>
      </c>
      <c r="D244" s="79">
        <f>+Cuncl!D244+MM!D244+BTO!D244+CORP!D244+'C+S'!D244+INFR!D244+'STR+DEV'!D244</f>
        <v>0</v>
      </c>
      <c r="E244" s="79">
        <f>+Cuncl!E244+MM!E244+BTO!E244+CORP!E244+'C+S'!E244+INFR!E244+'STR+DEV'!E244</f>
        <v>300000</v>
      </c>
      <c r="F244" s="79">
        <f>+Cuncl!F244+MM!F244+BTO!F244+CORP!F244+'C+S'!F244+INFR!F244+'STR+DEV'!F244</f>
        <v>0</v>
      </c>
      <c r="G244" s="79">
        <f>+Cuncl!G244+MM!G244+BTO!G244+CORP!G244+'C+S'!G244+INFR!G244+'STR+DEV'!G244</f>
        <v>0</v>
      </c>
      <c r="H244" s="198">
        <f>+Cuncl!H244+MM!H244+BTO!H244+CORP!H244+'C+S'!H244+INFR!H244+'STR+DEV'!H244</f>
        <v>300000</v>
      </c>
      <c r="I244" s="79">
        <f>+Cuncl!I244+MM!I244+BTO!I244+CORP!I244+'C+S'!I244+INFR!I244+'STR+DEV'!I244</f>
        <v>0</v>
      </c>
      <c r="J244" s="212">
        <f>+Cuncl!J244+MM!J244+BTO!J244+CORP!J244+'C+S'!J244+INFR!J244+'STR+DEV'!J244</f>
        <v>300000</v>
      </c>
      <c r="K244" s="79">
        <f>+Cuncl!K244+MM!K244+BTO!K244+CORP!K244+'C+S'!K244+INFR!K244+'STR+DEV'!K244</f>
        <v>300000</v>
      </c>
      <c r="L244" s="206">
        <f>+Cuncl!L244+MM!L244+BTO!L244+CORP!L244+'C+S'!L244+INFR!L244+'STR+DEV'!L244</f>
        <v>300000</v>
      </c>
      <c r="M244" s="79">
        <f>+Cuncl!M244+MM!M244+BTO!M244+CORP!M244+'C+S'!M244+INFR!M244+'STR+DEV'!M244</f>
        <v>300000</v>
      </c>
      <c r="N244" s="79">
        <f>+Cuncl!O244+MM!O244+BTO!O244+CORP!O244+'C+S'!O244+INFR!O244+'STR+DEV'!O244</f>
        <v>312900</v>
      </c>
      <c r="O244" s="79">
        <f>+Cuncl!P244+MM!P244+BTO!P244+CORP!P244+'C+S'!P244+INFR!P244+'STR+DEV'!P244</f>
        <v>0</v>
      </c>
      <c r="P244" s="79">
        <f>+Cuncl!Q244+MM!Q244+BTO!Q244+CORP!Q244+'C+S'!Q244+INFR!Q244+'STR+DEV'!Q244</f>
        <v>0</v>
      </c>
      <c r="Q244" s="79">
        <f>+Cuncl!R244+MM!R244+BTO!R244+CORP!R244+'C+S'!R244+INFR!R244+'STR+DEV'!R244</f>
        <v>312900</v>
      </c>
      <c r="R244" s="79">
        <f>+Cuncl!S244+MM!S244+BTO!S244+CORP!S244+'C+S'!S244+INFR!S244+'STR+DEV'!S244</f>
        <v>0</v>
      </c>
      <c r="S244" s="79">
        <f>+Cuncl!T244+MM!T244+BTO!T244+CORP!T244+'C+S'!T244+INFR!T244+'STR+DEV'!T244</f>
        <v>312900</v>
      </c>
      <c r="T244" s="79">
        <f>+Cuncl!U244+MM!U244+BTO!U244+CORP!U244+'C+S'!U244+INFR!U244+'STR+DEV'!U244</f>
        <v>331361.09999999998</v>
      </c>
      <c r="U244" s="79">
        <f>+Cuncl!V244+MM!V244+BTO!V244+CORP!V244+'C+S'!V244+INFR!V244+'STR+DEV'!V244</f>
        <v>350248.68269999995</v>
      </c>
      <c r="W244" s="496">
        <f t="shared" si="17"/>
        <v>0</v>
      </c>
    </row>
    <row r="245" spans="1:23" x14ac:dyDescent="0.25">
      <c r="A245" s="56" t="s">
        <v>649</v>
      </c>
      <c r="B245" s="98">
        <f>+Cuncl!B245+MM!B245+BTO!B245+CORP!B245+'C+S'!B245+INFR!B245+'STR+DEV'!B245</f>
        <v>3500000</v>
      </c>
      <c r="C245" s="89">
        <f>+Cuncl!C245+MM!C245+BTO!C245+CORP!C245+'C+S'!C245+INFR!C245+'STR+DEV'!C245</f>
        <v>500000</v>
      </c>
      <c r="D245" s="79">
        <f>+Cuncl!D245+MM!D245+BTO!D245+CORP!D245+'C+S'!D245+INFR!D245+'STR+DEV'!D245</f>
        <v>1958002.01</v>
      </c>
      <c r="E245" s="79">
        <f>+Cuncl!E245+MM!E245+BTO!E245+CORP!E245+'C+S'!E245+INFR!E245+'STR+DEV'!E245</f>
        <v>2500000</v>
      </c>
      <c r="F245" s="79">
        <f>+Cuncl!F245+MM!F245+BTO!F245+CORP!F245+'C+S'!F245+INFR!F245+'STR+DEV'!F245</f>
        <v>0</v>
      </c>
      <c r="G245" s="79">
        <f>+Cuncl!G245+MM!G245+BTO!G245+CORP!G245+'C+S'!G245+INFR!G245+'STR+DEV'!G245</f>
        <v>1139222.52</v>
      </c>
      <c r="H245" s="198">
        <f>+Cuncl!H245+MM!H245+BTO!H245+CORP!H245+'C+S'!H245+INFR!H245+'STR+DEV'!H245</f>
        <v>1360777.48</v>
      </c>
      <c r="I245" s="79">
        <f>+Cuncl!I245+MM!I245+BTO!I245+CORP!I245+'C+S'!I245+INFR!I245+'STR+DEV'!I245</f>
        <v>0</v>
      </c>
      <c r="J245" s="212">
        <f>+Cuncl!J245+MM!J245+BTO!J245+CORP!J245+'C+S'!J245+INFR!J245+'STR+DEV'!J245</f>
        <v>1360777.48</v>
      </c>
      <c r="K245" s="79">
        <f>+Cuncl!K245+MM!K245+BTO!K245+CORP!K245+'C+S'!K245+INFR!K245+'STR+DEV'!K245</f>
        <v>3000000</v>
      </c>
      <c r="L245" s="206">
        <f>+Cuncl!L245+MM!L245+BTO!L245+CORP!L245+'C+S'!L245+INFR!L245+'STR+DEV'!L245</f>
        <v>3000000</v>
      </c>
      <c r="M245" s="79">
        <f>+Cuncl!M245+MM!M245+BTO!M245+CORP!M245+'C+S'!M245+INFR!M245+'STR+DEV'!M245</f>
        <v>2500000</v>
      </c>
      <c r="N245" s="79">
        <f>+Cuncl!O245+MM!O245+BTO!O245+CORP!O245+'C+S'!O245+INFR!O245+'STR+DEV'!O245</f>
        <v>2607500</v>
      </c>
      <c r="O245" s="79">
        <f>+Cuncl!P245+MM!P245+BTO!P245+CORP!P245+'C+S'!P245+INFR!P245+'STR+DEV'!P245</f>
        <v>0</v>
      </c>
      <c r="P245" s="79">
        <f>+Cuncl!Q245+MM!Q245+BTO!Q245+CORP!Q245+'C+S'!Q245+INFR!Q245+'STR+DEV'!Q245</f>
        <v>-2323424</v>
      </c>
      <c r="Q245" s="79">
        <f>+Cuncl!R245+MM!R245+BTO!R245+CORP!R245+'C+S'!R245+INFR!R245+'STR+DEV'!R245</f>
        <v>284076</v>
      </c>
      <c r="R245" s="79">
        <f>+Cuncl!S245+MM!S245+BTO!S245+CORP!S245+'C+S'!S245+INFR!S245+'STR+DEV'!S245</f>
        <v>1000000</v>
      </c>
      <c r="S245" s="79">
        <f>+Cuncl!T245+MM!T245+BTO!T245+CORP!T245+'C+S'!T245+INFR!T245+'STR+DEV'!T245</f>
        <v>3607500</v>
      </c>
      <c r="T245" s="79">
        <f>+Cuncl!U245+MM!U245+BTO!U245+CORP!U245+'C+S'!U245+INFR!U245+'STR+DEV'!U245</f>
        <v>2761342.5</v>
      </c>
      <c r="U245" s="79">
        <f>+Cuncl!V245+MM!V245+BTO!V245+CORP!V245+'C+S'!V245+INFR!V245+'STR+DEV'!V245</f>
        <v>2761342.5</v>
      </c>
      <c r="W245" s="496">
        <f t="shared" si="17"/>
        <v>0.64405377685377685</v>
      </c>
    </row>
    <row r="246" spans="1:23" hidden="1" x14ac:dyDescent="0.25">
      <c r="A246" s="56" t="s">
        <v>650</v>
      </c>
      <c r="B246" s="98">
        <f>+Cuncl!B246+MM!B246+BTO!B246+CORP!B246+'C+S'!B246+INFR!B246+'STR+DEV'!B246</f>
        <v>0</v>
      </c>
      <c r="C246" s="89">
        <f>+Cuncl!C246+MM!C246+BTO!C246+CORP!C246+'C+S'!C246+INFR!C246+'STR+DEV'!C246</f>
        <v>0</v>
      </c>
      <c r="D246" s="79">
        <f>+Cuncl!D246+MM!D246+BTO!D246+CORP!D246+'C+S'!D246+INFR!D246+'STR+DEV'!D246</f>
        <v>0</v>
      </c>
      <c r="E246" s="79">
        <f>+Cuncl!E246+MM!E246+BTO!E246+CORP!E246+'C+S'!E246+INFR!E246+'STR+DEV'!E246</f>
        <v>0</v>
      </c>
      <c r="F246" s="79">
        <f>+Cuncl!F246+MM!F246+BTO!F246+CORP!F246+'C+S'!F246+INFR!F246+'STR+DEV'!F246</f>
        <v>0</v>
      </c>
      <c r="G246" s="79">
        <f>+Cuncl!G246+MM!G246+BTO!G246+CORP!G246+'C+S'!G246+INFR!G246+'STR+DEV'!G246</f>
        <v>0</v>
      </c>
      <c r="H246" s="198">
        <f>+Cuncl!H246+MM!H246+BTO!H246+CORP!H246+'C+S'!H246+INFR!H246+'STR+DEV'!H246</f>
        <v>0</v>
      </c>
      <c r="I246" s="79">
        <f>+Cuncl!I246+MM!I246+BTO!I246+CORP!I246+'C+S'!I246+INFR!I246+'STR+DEV'!I246</f>
        <v>0</v>
      </c>
      <c r="J246" s="212">
        <f>+Cuncl!J246+MM!J246+BTO!J246+CORP!J246+'C+S'!J246+INFR!J246+'STR+DEV'!J246</f>
        <v>0</v>
      </c>
      <c r="K246" s="79">
        <f>+Cuncl!K246+MM!K246+BTO!K246+CORP!K246+'C+S'!K246+INFR!K246+'STR+DEV'!K246</f>
        <v>0</v>
      </c>
      <c r="L246" s="206">
        <f>+Cuncl!L246+MM!L246+BTO!L246+CORP!L246+'C+S'!L246+INFR!L246+'STR+DEV'!L246</f>
        <v>0</v>
      </c>
      <c r="M246" s="79">
        <f>+Cuncl!M246+MM!M246+BTO!M246+CORP!M246+'C+S'!M246+INFR!M246+'STR+DEV'!M246</f>
        <v>0</v>
      </c>
      <c r="N246" s="79">
        <f>+Cuncl!O246+MM!O246+BTO!O246+CORP!O246+'C+S'!O246+INFR!O246+'STR+DEV'!O246</f>
        <v>0</v>
      </c>
      <c r="O246" s="79">
        <f>+Cuncl!P246+MM!P246+BTO!P246+CORP!P246+'C+S'!P246+INFR!P246+'STR+DEV'!P246</f>
        <v>0</v>
      </c>
      <c r="P246" s="79">
        <f>+Cuncl!Q246+MM!Q246+BTO!Q246+CORP!Q246+'C+S'!Q246+INFR!Q246+'STR+DEV'!Q246</f>
        <v>0</v>
      </c>
      <c r="Q246" s="79">
        <f>+Cuncl!R246+MM!R246+BTO!R246+CORP!R246+'C+S'!R246+INFR!R246+'STR+DEV'!R246</f>
        <v>0</v>
      </c>
      <c r="R246" s="79">
        <f>+Cuncl!S246+MM!S246+BTO!S246+CORP!S246+'C+S'!S246+INFR!S246+'STR+DEV'!S246</f>
        <v>0</v>
      </c>
      <c r="S246" s="79">
        <f>+Cuncl!T246+MM!T246+BTO!T246+CORP!T246+'C+S'!T246+INFR!T246+'STR+DEV'!T246</f>
        <v>0</v>
      </c>
      <c r="T246" s="79">
        <f>+Cuncl!U246+MM!U246+BTO!U246+CORP!U246+'C+S'!U246+INFR!U246+'STR+DEV'!U246</f>
        <v>0</v>
      </c>
      <c r="U246" s="79">
        <f>+Cuncl!V246+MM!V246+BTO!V246+CORP!V246+'C+S'!V246+INFR!V246+'STR+DEV'!V246</f>
        <v>0</v>
      </c>
      <c r="W246" s="496" t="e">
        <f t="shared" si="17"/>
        <v>#DIV/0!</v>
      </c>
    </row>
    <row r="247" spans="1:23" hidden="1" x14ac:dyDescent="0.25">
      <c r="A247" s="56" t="s">
        <v>653</v>
      </c>
      <c r="B247" s="98">
        <f>+Cuncl!B247+MM!B247+BTO!B247+CORP!B247+'C+S'!B247+INFR!B247+'STR+DEV'!B247</f>
        <v>0</v>
      </c>
      <c r="C247" s="89">
        <f>+Cuncl!C247+MM!C247+BTO!C247+CORP!C247+'C+S'!C247+INFR!C247+'STR+DEV'!C247</f>
        <v>0</v>
      </c>
      <c r="D247" s="79">
        <f>+Cuncl!D247+MM!D247+BTO!D247+CORP!D247+'C+S'!D247+INFR!D247+'STR+DEV'!D247</f>
        <v>0</v>
      </c>
      <c r="E247" s="79">
        <f>+Cuncl!E247+MM!E247+BTO!E247+CORP!E247+'C+S'!E247+INFR!E247+'STR+DEV'!E247</f>
        <v>0</v>
      </c>
      <c r="F247" s="79">
        <f>+Cuncl!F247+MM!F247+BTO!F247+CORP!F247+'C+S'!F247+INFR!F247+'STR+DEV'!F247</f>
        <v>0</v>
      </c>
      <c r="G247" s="79">
        <f>+Cuncl!G247+MM!G247+BTO!G247+CORP!G247+'C+S'!G247+INFR!G247+'STR+DEV'!G247</f>
        <v>0</v>
      </c>
      <c r="H247" s="198">
        <f>+Cuncl!H247+MM!H247+BTO!H247+CORP!H247+'C+S'!H247+INFR!H247+'STR+DEV'!H247</f>
        <v>0</v>
      </c>
      <c r="I247" s="79">
        <f>+Cuncl!I247+MM!I247+BTO!I247+CORP!I247+'C+S'!I247+INFR!I247+'STR+DEV'!I247</f>
        <v>0</v>
      </c>
      <c r="J247" s="212">
        <f>+Cuncl!J247+MM!J247+BTO!J247+CORP!J247+'C+S'!J247+INFR!J247+'STR+DEV'!J247</f>
        <v>0</v>
      </c>
      <c r="K247" s="79">
        <f>+Cuncl!K247+MM!K247+BTO!K247+CORP!K247+'C+S'!K247+INFR!K247+'STR+DEV'!K247</f>
        <v>0</v>
      </c>
      <c r="L247" s="206">
        <f>+Cuncl!L247+MM!L247+BTO!L247+CORP!L247+'C+S'!L247+INFR!L247+'STR+DEV'!L247</f>
        <v>0</v>
      </c>
      <c r="M247" s="79">
        <f>+Cuncl!M247+MM!M247+BTO!M247+CORP!M247+'C+S'!M247+INFR!M247+'STR+DEV'!M247</f>
        <v>0</v>
      </c>
      <c r="N247" s="79">
        <f>+Cuncl!O247+MM!O247+BTO!O247+CORP!O247+'C+S'!O247+INFR!O247+'STR+DEV'!O247</f>
        <v>0</v>
      </c>
      <c r="O247" s="79">
        <f>+Cuncl!P247+MM!P247+BTO!P247+CORP!P247+'C+S'!P247+INFR!P247+'STR+DEV'!P247</f>
        <v>0</v>
      </c>
      <c r="P247" s="79">
        <f>+Cuncl!Q247+MM!Q247+BTO!Q247+CORP!Q247+'C+S'!Q247+INFR!Q247+'STR+DEV'!Q247</f>
        <v>0</v>
      </c>
      <c r="Q247" s="79">
        <f>+Cuncl!R247+MM!R247+BTO!R247+CORP!R247+'C+S'!R247+INFR!R247+'STR+DEV'!R247</f>
        <v>0</v>
      </c>
      <c r="R247" s="79">
        <f>+Cuncl!S247+MM!S247+BTO!S247+CORP!S247+'C+S'!S247+INFR!S247+'STR+DEV'!S247</f>
        <v>0</v>
      </c>
      <c r="S247" s="79">
        <f>+Cuncl!T247+MM!T247+BTO!T247+CORP!T247+'C+S'!T247+INFR!T247+'STR+DEV'!T247</f>
        <v>0</v>
      </c>
      <c r="T247" s="79">
        <f>+Cuncl!U247+MM!U247+BTO!U247+CORP!U247+'C+S'!U247+INFR!U247+'STR+DEV'!U247</f>
        <v>0</v>
      </c>
      <c r="U247" s="79">
        <f>+Cuncl!V247+MM!V247+BTO!V247+CORP!V247+'C+S'!V247+INFR!V247+'STR+DEV'!V247</f>
        <v>0</v>
      </c>
      <c r="W247" s="496" t="e">
        <f t="shared" si="17"/>
        <v>#DIV/0!</v>
      </c>
    </row>
    <row r="248" spans="1:23" hidden="1" x14ac:dyDescent="0.25">
      <c r="A248" s="56" t="s">
        <v>34</v>
      </c>
      <c r="B248" s="98">
        <f>+Cuncl!B248+MM!B248+BTO!B248+CORP!B248+'C+S'!B248+INFR!B248+'STR+DEV'!B248</f>
        <v>0</v>
      </c>
      <c r="C248" s="89">
        <f>+Cuncl!C248+MM!C248+BTO!C248+CORP!C248+'C+S'!C248+INFR!C248+'STR+DEV'!C248</f>
        <v>0</v>
      </c>
      <c r="D248" s="79">
        <f>+Cuncl!D248+MM!D248+BTO!D248+CORP!D248+'C+S'!D248+INFR!D248+'STR+DEV'!D248</f>
        <v>0</v>
      </c>
      <c r="E248" s="79">
        <f>+Cuncl!E248+MM!E248+BTO!E248+CORP!E248+'C+S'!E248+INFR!E248+'STR+DEV'!E248</f>
        <v>0</v>
      </c>
      <c r="F248" s="79">
        <f>+Cuncl!F248+MM!F248+BTO!F248+CORP!F248+'C+S'!F248+INFR!F248+'STR+DEV'!F248</f>
        <v>0</v>
      </c>
      <c r="G248" s="79">
        <f>+Cuncl!G248+MM!G248+BTO!G248+CORP!G248+'C+S'!G248+INFR!G248+'STR+DEV'!G248</f>
        <v>0</v>
      </c>
      <c r="H248" s="198">
        <f>+Cuncl!H248+MM!H248+BTO!H248+CORP!H248+'C+S'!H248+INFR!H248+'STR+DEV'!H248</f>
        <v>0</v>
      </c>
      <c r="I248" s="79">
        <f>+Cuncl!I248+MM!I248+BTO!I248+CORP!I248+'C+S'!I248+INFR!I248+'STR+DEV'!I248</f>
        <v>0</v>
      </c>
      <c r="J248" s="212">
        <f>+Cuncl!J248+MM!J248+BTO!J248+CORP!J248+'C+S'!J248+INFR!J248+'STR+DEV'!J248</f>
        <v>0</v>
      </c>
      <c r="K248" s="79">
        <f>+Cuncl!K248+MM!K248+BTO!K248+CORP!K248+'C+S'!K248+INFR!K248+'STR+DEV'!K248</f>
        <v>0</v>
      </c>
      <c r="L248" s="206">
        <f>+Cuncl!L248+MM!L248+BTO!L248+CORP!L248+'C+S'!L248+INFR!L248+'STR+DEV'!L248</f>
        <v>0</v>
      </c>
      <c r="M248" s="79">
        <f>+Cuncl!M248+MM!M248+BTO!M248+CORP!M248+'C+S'!M248+INFR!M248+'STR+DEV'!M248</f>
        <v>0</v>
      </c>
      <c r="N248" s="79">
        <f>+Cuncl!O248+MM!O248+BTO!O248+CORP!O248+'C+S'!O248+INFR!O248+'STR+DEV'!O248</f>
        <v>0</v>
      </c>
      <c r="O248" s="79">
        <f>+Cuncl!P248+MM!P248+BTO!P248+CORP!P248+'C+S'!P248+INFR!P248+'STR+DEV'!P248</f>
        <v>0</v>
      </c>
      <c r="P248" s="79">
        <f>+Cuncl!Q248+MM!Q248+BTO!Q248+CORP!Q248+'C+S'!Q248+INFR!Q248+'STR+DEV'!Q248</f>
        <v>0</v>
      </c>
      <c r="Q248" s="79">
        <f>+Cuncl!R248+MM!R248+BTO!R248+CORP!R248+'C+S'!R248+INFR!R248+'STR+DEV'!R248</f>
        <v>0</v>
      </c>
      <c r="R248" s="79">
        <f>+Cuncl!S248+MM!S248+BTO!S248+CORP!S248+'C+S'!S248+INFR!S248+'STR+DEV'!S248</f>
        <v>0</v>
      </c>
      <c r="S248" s="79">
        <f>+Cuncl!T248+MM!T248+BTO!T248+CORP!T248+'C+S'!T248+INFR!T248+'STR+DEV'!T248</f>
        <v>0</v>
      </c>
      <c r="T248" s="79">
        <f>+Cuncl!U248+MM!U248+BTO!U248+CORP!U248+'C+S'!U248+INFR!U248+'STR+DEV'!U248</f>
        <v>0</v>
      </c>
      <c r="U248" s="79">
        <f>+Cuncl!V248+MM!V248+BTO!V248+CORP!V248+'C+S'!V248+INFR!V248+'STR+DEV'!V248</f>
        <v>0</v>
      </c>
      <c r="W248" s="496" t="e">
        <f t="shared" si="17"/>
        <v>#DIV/0!</v>
      </c>
    </row>
    <row r="249" spans="1:23" x14ac:dyDescent="0.25">
      <c r="A249" s="56" t="s">
        <v>643</v>
      </c>
      <c r="B249" s="98">
        <f>+Cuncl!B249+MM!B249+BTO!B249+CORP!B249+'C+S'!B249+INFR!B249+'STR+DEV'!B249</f>
        <v>120000</v>
      </c>
      <c r="C249" s="89">
        <f>+Cuncl!C249+MM!C249+BTO!C249+CORP!C249+'C+S'!C249+INFR!C249+'STR+DEV'!C249</f>
        <v>0</v>
      </c>
      <c r="D249" s="79">
        <f>+Cuncl!D249+MM!D249+BTO!D249+CORP!D249+'C+S'!D249+INFR!D249+'STR+DEV'!D249</f>
        <v>526294.14</v>
      </c>
      <c r="E249" s="79">
        <f>+Cuncl!E249+MM!E249+BTO!E249+CORP!E249+'C+S'!E249+INFR!E249+'STR+DEV'!E249</f>
        <v>512416.4</v>
      </c>
      <c r="F249" s="79">
        <f>+Cuncl!F249+MM!F249+BTO!F249+CORP!F249+'C+S'!F249+INFR!F249+'STR+DEV'!F249</f>
        <v>0</v>
      </c>
      <c r="G249" s="79">
        <f>+Cuncl!G249+MM!G249+BTO!G249+CORP!G249+'C+S'!G249+INFR!G249+'STR+DEV'!G249</f>
        <v>59214.42</v>
      </c>
      <c r="H249" s="198">
        <f>+Cuncl!H249+MM!H249+BTO!H249+CORP!H249+'C+S'!H249+INFR!H249+'STR+DEV'!H249</f>
        <v>453201.98000000004</v>
      </c>
      <c r="I249" s="79">
        <f>+Cuncl!I249+MM!I249+BTO!I249+CORP!I249+'C+S'!I249+INFR!I249+'STR+DEV'!I249</f>
        <v>0</v>
      </c>
      <c r="J249" s="212">
        <f>+Cuncl!J249+MM!J249+BTO!J249+CORP!J249+'C+S'!J249+INFR!J249+'STR+DEV'!J249</f>
        <v>453201.98000000004</v>
      </c>
      <c r="K249" s="79">
        <f>+Cuncl!K249+MM!K249+BTO!K249+CORP!K249+'C+S'!K249+INFR!K249+'STR+DEV'!K249</f>
        <v>230944.94</v>
      </c>
      <c r="L249" s="206">
        <f>+Cuncl!L249+MM!L249+BTO!L249+CORP!L249+'C+S'!L249+INFR!L249+'STR+DEV'!L249</f>
        <v>296784.01</v>
      </c>
      <c r="M249" s="79">
        <f>+Cuncl!M249+MM!M249+BTO!M249+CORP!M249+'C+S'!M249+INFR!M249+'STR+DEV'!M249</f>
        <v>512416.4</v>
      </c>
      <c r="N249" s="79">
        <f>+Cuncl!O249+MM!O249+BTO!O249+CORP!O249+'C+S'!O249+INFR!O249+'STR+DEV'!O249</f>
        <v>700000</v>
      </c>
      <c r="O249" s="79">
        <f>+Cuncl!P249+MM!P249+BTO!P249+CORP!P249+'C+S'!P249+INFR!P249+'STR+DEV'!P249</f>
        <v>0</v>
      </c>
      <c r="P249" s="79">
        <f>+Cuncl!Q249+MM!Q249+BTO!Q249+CORP!Q249+'C+S'!Q249+INFR!Q249+'STR+DEV'!Q249</f>
        <v>-276076</v>
      </c>
      <c r="Q249" s="79">
        <f>+Cuncl!R249+MM!R249+BTO!R249+CORP!R249+'C+S'!R249+INFR!R249+'STR+DEV'!R249</f>
        <v>423924</v>
      </c>
      <c r="R249" s="79">
        <f>+Cuncl!S249+MM!S249+BTO!S249+CORP!S249+'C+S'!S249+INFR!S249+'STR+DEV'!S249</f>
        <v>0</v>
      </c>
      <c r="S249" s="79">
        <f>+Cuncl!T249+MM!T249+BTO!T249+CORP!T249+'C+S'!T249+INFR!T249+'STR+DEV'!T249</f>
        <v>700000</v>
      </c>
      <c r="T249" s="79">
        <f>+Cuncl!U249+MM!U249+BTO!U249+CORP!U249+'C+S'!U249+INFR!U249+'STR+DEV'!U249</f>
        <v>741300</v>
      </c>
      <c r="U249" s="79">
        <f>+Cuncl!V249+MM!V249+BTO!V249+CORP!V249+'C+S'!V249+INFR!V249+'STR+DEV'!V249</f>
        <v>783554.1</v>
      </c>
      <c r="W249" s="496">
        <f t="shared" si="17"/>
        <v>0.3943942857142857</v>
      </c>
    </row>
    <row r="250" spans="1:23" x14ac:dyDescent="0.25">
      <c r="A250" s="56" t="s">
        <v>631</v>
      </c>
      <c r="B250" s="98">
        <f>+Cuncl!B250+MM!B250+BTO!B250+CORP!B250+'C+S'!B250+INFR!B250+'STR+DEV'!B250</f>
        <v>90000</v>
      </c>
      <c r="C250" s="89">
        <f>+Cuncl!C250+MM!C250+BTO!C250+CORP!C250+'C+S'!C250+INFR!C250+'STR+DEV'!C250</f>
        <v>0</v>
      </c>
      <c r="D250" s="79">
        <f>+Cuncl!D250+MM!D250+BTO!D250+CORP!D250+'C+S'!D250+INFR!D250+'STR+DEV'!D250</f>
        <v>0</v>
      </c>
      <c r="E250" s="79">
        <f>+Cuncl!E250+MM!E250+BTO!E250+CORP!E250+'C+S'!E250+INFR!E250+'STR+DEV'!E250</f>
        <v>95040</v>
      </c>
      <c r="F250" s="79">
        <f>+Cuncl!F250+MM!F250+BTO!F250+CORP!F250+'C+S'!F250+INFR!F250+'STR+DEV'!F250</f>
        <v>0</v>
      </c>
      <c r="G250" s="79">
        <f>+Cuncl!G250+MM!G250+BTO!G250+CORP!G250+'C+S'!G250+INFR!G250+'STR+DEV'!G250</f>
        <v>24612.25</v>
      </c>
      <c r="H250" s="198">
        <f>+Cuncl!H250+MM!H250+BTO!H250+CORP!H250+'C+S'!H250+INFR!H250+'STR+DEV'!H250</f>
        <v>70427.75</v>
      </c>
      <c r="I250" s="79">
        <f>+Cuncl!I250+MM!I250+BTO!I250+CORP!I250+'C+S'!I250+INFR!I250+'STR+DEV'!I250</f>
        <v>0</v>
      </c>
      <c r="J250" s="212">
        <f>+Cuncl!J250+MM!J250+BTO!J250+CORP!J250+'C+S'!J250+INFR!J250+'STR+DEV'!J250</f>
        <v>70427.75</v>
      </c>
      <c r="K250" s="79">
        <f>+Cuncl!K250+MM!K250+BTO!K250+CORP!K250+'C+S'!K250+INFR!K250+'STR+DEV'!K250</f>
        <v>100172.16</v>
      </c>
      <c r="L250" s="206">
        <f>+Cuncl!L250+MM!L250+BTO!L250+CORP!L250+'C+S'!L250+INFR!L250+'STR+DEV'!L250</f>
        <v>105581.45664</v>
      </c>
      <c r="M250" s="79">
        <f>+Cuncl!M250+MM!M250+BTO!M250+CORP!M250+'C+S'!M250+INFR!M250+'STR+DEV'!M250</f>
        <v>95040</v>
      </c>
      <c r="N250" s="79">
        <f>+Cuncl!O250+MM!O250+BTO!O250+CORP!O250+'C+S'!O250+INFR!O250+'STR+DEV'!O250</f>
        <v>189126.71999999997</v>
      </c>
      <c r="O250" s="79">
        <f>+Cuncl!P250+MM!P250+BTO!P250+CORP!P250+'C+S'!P250+INFR!P250+'STR+DEV'!P250</f>
        <v>0</v>
      </c>
      <c r="P250" s="79">
        <f>+Cuncl!Q250+MM!Q250+BTO!Q250+CORP!Q250+'C+S'!Q250+INFR!Q250+'STR+DEV'!Q250</f>
        <v>-210372</v>
      </c>
      <c r="Q250" s="79">
        <f>+Cuncl!R250+MM!R250+BTO!R250+CORP!R250+'C+S'!R250+INFR!R250+'STR+DEV'!R250</f>
        <v>-21245.280000000028</v>
      </c>
      <c r="R250" s="79">
        <f>+Cuncl!S250+MM!S250+BTO!S250+CORP!S250+'C+S'!S250+INFR!S250+'STR+DEV'!S250</f>
        <v>21245</v>
      </c>
      <c r="S250" s="79">
        <f>+Cuncl!T250+MM!T250+BTO!T250+CORP!T250+'C+S'!T250+INFR!T250+'STR+DEV'!T250</f>
        <v>210371.71999999997</v>
      </c>
      <c r="T250" s="79">
        <f>+Cuncl!U250+MM!U250+BTO!U250+CORP!U250+'C+S'!U250+INFR!U250+'STR+DEV'!U250</f>
        <v>200285.19647999996</v>
      </c>
      <c r="U250" s="79">
        <f>+Cuncl!V250+MM!V250+BTO!V250+CORP!V250+'C+S'!V250+INFR!V250+'STR+DEV'!V250</f>
        <v>211701.45267935994</v>
      </c>
      <c r="W250" s="496">
        <f t="shared" si="17"/>
        <v>1.0000013309773768</v>
      </c>
    </row>
    <row r="251" spans="1:23" x14ac:dyDescent="0.25">
      <c r="A251" s="56" t="s">
        <v>90</v>
      </c>
      <c r="B251" s="98">
        <f>+Cuncl!B251+MM!B251+BTO!B251+CORP!B251+'C+S'!B251+INFR!B251+'STR+DEV'!B251</f>
        <v>800000</v>
      </c>
      <c r="C251" s="89">
        <f>+Cuncl!C251+MM!C251+BTO!C251+CORP!C251+'C+S'!C251+INFR!C251+'STR+DEV'!C251</f>
        <v>0</v>
      </c>
      <c r="D251" s="79">
        <f>+Cuncl!D251+MM!D251+BTO!D251+CORP!D251+'C+S'!D251+INFR!D251+'STR+DEV'!D251</f>
        <v>724000</v>
      </c>
      <c r="E251" s="79">
        <f>+Cuncl!E251+MM!E251+BTO!E251+CORP!E251+'C+S'!E251+INFR!E251+'STR+DEV'!E251</f>
        <v>724000</v>
      </c>
      <c r="F251" s="79">
        <f>+Cuncl!F251+MM!F251+BTO!F251+CORP!F251+'C+S'!F251+INFR!F251+'STR+DEV'!F251</f>
        <v>0</v>
      </c>
      <c r="G251" s="79">
        <f>+Cuncl!G251+MM!G251+BTO!G251+CORP!G251+'C+S'!G251+INFR!G251+'STR+DEV'!G251</f>
        <v>0</v>
      </c>
      <c r="H251" s="198">
        <f>+Cuncl!H251+MM!H251+BTO!H251+CORP!H251+'C+S'!H251+INFR!H251+'STR+DEV'!H251</f>
        <v>724000</v>
      </c>
      <c r="I251" s="79">
        <f>+Cuncl!I251+MM!I251+BTO!I251+CORP!I251+'C+S'!I251+INFR!I251+'STR+DEV'!I251</f>
        <v>0</v>
      </c>
      <c r="J251" s="212">
        <f>+Cuncl!J251+MM!J251+BTO!J251+CORP!J251+'C+S'!J251+INFR!J251+'STR+DEV'!J251</f>
        <v>724000</v>
      </c>
      <c r="K251" s="79">
        <f>+Cuncl!K251+MM!K251+BTO!K251+CORP!K251+'C+S'!K251+INFR!K251+'STR+DEV'!K251</f>
        <v>800000</v>
      </c>
      <c r="L251" s="206">
        <f>+Cuncl!L251+MM!L251+BTO!L251+CORP!L251+'C+S'!L251+INFR!L251+'STR+DEV'!L251</f>
        <v>800000</v>
      </c>
      <c r="M251" s="79">
        <f>+Cuncl!M251+MM!M251+BTO!M251+CORP!M251+'C+S'!M251+INFR!M251+'STR+DEV'!M251</f>
        <v>724000</v>
      </c>
      <c r="N251" s="79">
        <f>+Cuncl!O251+MM!O251+BTO!O251+CORP!O251+'C+S'!O251+INFR!O251+'STR+DEV'!O251</f>
        <v>724000</v>
      </c>
      <c r="O251" s="79">
        <f>+Cuncl!P251+MM!P251+BTO!P251+CORP!P251+'C+S'!P251+INFR!P251+'STR+DEV'!P251</f>
        <v>0</v>
      </c>
      <c r="P251" s="79">
        <f>+Cuncl!Q251+MM!Q251+BTO!Q251+CORP!Q251+'C+S'!Q251+INFR!Q251+'STR+DEV'!Q251</f>
        <v>-724000</v>
      </c>
      <c r="Q251" s="79">
        <f>+Cuncl!R251+MM!R251+BTO!R251+CORP!R251+'C+S'!R251+INFR!R251+'STR+DEV'!R251</f>
        <v>0</v>
      </c>
      <c r="R251" s="79">
        <f>+Cuncl!S251+MM!S251+BTO!S251+CORP!S251+'C+S'!S251+INFR!S251+'STR+DEV'!S251</f>
        <v>0</v>
      </c>
      <c r="S251" s="79">
        <f>+Cuncl!T251+MM!T251+BTO!T251+CORP!T251+'C+S'!T251+INFR!T251+'STR+DEV'!T251</f>
        <v>724000</v>
      </c>
      <c r="T251" s="79">
        <f>+Cuncl!U251+MM!U251+BTO!U251+CORP!U251+'C+S'!U251+INFR!U251+'STR+DEV'!U251</f>
        <v>766716</v>
      </c>
      <c r="U251" s="79">
        <f>+Cuncl!V251+MM!V251+BTO!V251+CORP!V251+'C+S'!V251+INFR!V251+'STR+DEV'!V251</f>
        <v>810418.81199999992</v>
      </c>
      <c r="W251" s="496">
        <f t="shared" si="17"/>
        <v>1</v>
      </c>
    </row>
    <row r="252" spans="1:23" hidden="1" x14ac:dyDescent="0.25">
      <c r="A252" s="56" t="s">
        <v>641</v>
      </c>
      <c r="B252" s="98">
        <f>+Cuncl!B252+MM!B252+BTO!B252+CORP!B252+'C+S'!B252+INFR!B252+'STR+DEV'!B252</f>
        <v>0</v>
      </c>
      <c r="C252" s="89">
        <f>+Cuncl!C252+MM!C252+BTO!C252+CORP!C252+'C+S'!C252+INFR!C252+'STR+DEV'!C252</f>
        <v>0</v>
      </c>
      <c r="D252" s="79">
        <f>+Cuncl!D252+MM!D252+BTO!D252+CORP!D252+'C+S'!D252+INFR!D252+'STR+DEV'!D252</f>
        <v>0</v>
      </c>
      <c r="E252" s="79">
        <f>+Cuncl!E252+MM!E252+BTO!E252+CORP!E252+'C+S'!E252+INFR!E252+'STR+DEV'!E252</f>
        <v>0</v>
      </c>
      <c r="F252" s="79">
        <f>+Cuncl!F252+MM!F252+BTO!F252+CORP!F252+'C+S'!F252+INFR!F252+'STR+DEV'!F252</f>
        <v>0</v>
      </c>
      <c r="G252" s="79">
        <f>+Cuncl!G252+MM!G252+BTO!G252+CORP!G252+'C+S'!G252+INFR!G252+'STR+DEV'!G252</f>
        <v>0</v>
      </c>
      <c r="H252" s="198">
        <f>+Cuncl!H252+MM!H252+BTO!H252+CORP!H252+'C+S'!H252+INFR!H252+'STR+DEV'!H252</f>
        <v>0</v>
      </c>
      <c r="I252" s="79">
        <f>+Cuncl!I252+MM!I252+BTO!I252+CORP!I252+'C+S'!I252+INFR!I252+'STR+DEV'!I252</f>
        <v>0</v>
      </c>
      <c r="J252" s="212">
        <f>+Cuncl!J252+MM!J252+BTO!J252+CORP!J252+'C+S'!J252+INFR!J252+'STR+DEV'!J252</f>
        <v>0</v>
      </c>
      <c r="K252" s="79">
        <f>+Cuncl!K252+MM!K252+BTO!K252+CORP!K252+'C+S'!K252+INFR!K252+'STR+DEV'!K252</f>
        <v>0</v>
      </c>
      <c r="L252" s="206">
        <f>+Cuncl!L252+MM!L252+BTO!L252+CORP!L252+'C+S'!L252+INFR!L252+'STR+DEV'!L252</f>
        <v>0</v>
      </c>
      <c r="M252" s="79">
        <f>+Cuncl!M252+MM!M252+BTO!M252+CORP!M252+'C+S'!M252+INFR!M252+'STR+DEV'!M252</f>
        <v>0</v>
      </c>
      <c r="N252" s="79">
        <f>+Cuncl!O252+MM!O252+BTO!O252+CORP!O252+'C+S'!O252+INFR!O252+'STR+DEV'!O252</f>
        <v>0</v>
      </c>
      <c r="O252" s="79">
        <f>+Cuncl!P252+MM!P252+BTO!P252+CORP!P252+'C+S'!P252+INFR!P252+'STR+DEV'!P252</f>
        <v>0</v>
      </c>
      <c r="P252" s="79">
        <f>+Cuncl!Q252+MM!Q252+BTO!Q252+CORP!Q252+'C+S'!Q252+INFR!Q252+'STR+DEV'!Q252</f>
        <v>0</v>
      </c>
      <c r="Q252" s="79">
        <f>+Cuncl!R252+MM!R252+BTO!R252+CORP!R252+'C+S'!R252+INFR!R252+'STR+DEV'!R252</f>
        <v>0</v>
      </c>
      <c r="R252" s="79">
        <f>+Cuncl!S252+MM!S252+BTO!S252+CORP!S252+'C+S'!S252+INFR!S252+'STR+DEV'!S252</f>
        <v>0</v>
      </c>
      <c r="S252" s="79">
        <f>+Cuncl!T252+MM!T252+BTO!T252+CORP!T252+'C+S'!T252+INFR!T252+'STR+DEV'!T252</f>
        <v>0</v>
      </c>
      <c r="T252" s="79">
        <f>+Cuncl!U252+MM!U252+BTO!U252+CORP!U252+'C+S'!U252+INFR!U252+'STR+DEV'!U252</f>
        <v>0</v>
      </c>
      <c r="U252" s="79">
        <f>+Cuncl!V252+MM!V252+BTO!V252+CORP!V252+'C+S'!V252+INFR!V252+'STR+DEV'!V252</f>
        <v>0</v>
      </c>
      <c r="W252" s="496" t="e">
        <f t="shared" si="17"/>
        <v>#DIV/0!</v>
      </c>
    </row>
    <row r="253" spans="1:23" hidden="1" x14ac:dyDescent="0.25">
      <c r="A253" s="56" t="s">
        <v>641</v>
      </c>
      <c r="B253" s="98">
        <f>+Cuncl!B253+MM!B253+BTO!B253+CORP!B253+'C+S'!B253+INFR!B253+'STR+DEV'!B253</f>
        <v>0</v>
      </c>
      <c r="C253" s="89">
        <f>+Cuncl!C253+MM!C253+BTO!C253+CORP!C253+'C+S'!C253+INFR!C253+'STR+DEV'!C253</f>
        <v>0</v>
      </c>
      <c r="D253" s="79">
        <f>+Cuncl!D253+MM!D253+BTO!D253+CORP!D253+'C+S'!D253+INFR!D253+'STR+DEV'!D253</f>
        <v>0</v>
      </c>
      <c r="E253" s="79">
        <f>+Cuncl!E253+MM!E253+BTO!E253+CORP!E253+'C+S'!E253+INFR!E253+'STR+DEV'!E253</f>
        <v>0</v>
      </c>
      <c r="F253" s="79">
        <f>+Cuncl!F253+MM!F253+BTO!F253+CORP!F253+'C+S'!F253+INFR!F253+'STR+DEV'!F253</f>
        <v>0</v>
      </c>
      <c r="G253" s="79">
        <f>+Cuncl!G253+MM!G253+BTO!G253+CORP!G253+'C+S'!G253+INFR!G253+'STR+DEV'!G253</f>
        <v>0</v>
      </c>
      <c r="H253" s="198">
        <f>+Cuncl!H253+MM!H253+BTO!H253+CORP!H253+'C+S'!H253+INFR!H253+'STR+DEV'!H253</f>
        <v>0</v>
      </c>
      <c r="I253" s="79">
        <f>+Cuncl!I253+MM!I253+BTO!I253+CORP!I253+'C+S'!I253+INFR!I253+'STR+DEV'!I253</f>
        <v>0</v>
      </c>
      <c r="J253" s="212">
        <f>+Cuncl!J253+MM!J253+BTO!J253+CORP!J253+'C+S'!J253+INFR!J253+'STR+DEV'!J253</f>
        <v>0</v>
      </c>
      <c r="K253" s="79">
        <f>+Cuncl!K253+MM!K253+BTO!K253+CORP!K253+'C+S'!K253+INFR!K253+'STR+DEV'!K253</f>
        <v>0</v>
      </c>
      <c r="L253" s="206">
        <f>+Cuncl!L253+MM!L253+BTO!L253+CORP!L253+'C+S'!L253+INFR!L253+'STR+DEV'!L253</f>
        <v>0</v>
      </c>
      <c r="M253" s="79">
        <f>+Cuncl!M253+MM!M253+BTO!M253+CORP!M253+'C+S'!M253+INFR!M253+'STR+DEV'!M253</f>
        <v>0</v>
      </c>
      <c r="N253" s="79">
        <f>+Cuncl!O253+MM!O253+BTO!O253+CORP!O253+'C+S'!O253+INFR!O253+'STR+DEV'!O253</f>
        <v>0</v>
      </c>
      <c r="O253" s="79">
        <f>+Cuncl!P253+MM!P253+BTO!P253+CORP!P253+'C+S'!P253+INFR!P253+'STR+DEV'!P253</f>
        <v>0</v>
      </c>
      <c r="P253" s="79">
        <f>+Cuncl!Q253+MM!Q253+BTO!Q253+CORP!Q253+'C+S'!Q253+INFR!Q253+'STR+DEV'!Q253</f>
        <v>0</v>
      </c>
      <c r="Q253" s="79">
        <f>+Cuncl!R253+MM!R253+BTO!R253+CORP!R253+'C+S'!R253+INFR!R253+'STR+DEV'!R253</f>
        <v>0</v>
      </c>
      <c r="R253" s="79">
        <f>+Cuncl!S253+MM!S253+BTO!S253+CORP!S253+'C+S'!S253+INFR!S253+'STR+DEV'!S253</f>
        <v>0</v>
      </c>
      <c r="S253" s="79">
        <f>+Cuncl!T253+MM!T253+BTO!T253+CORP!T253+'C+S'!T253+INFR!T253+'STR+DEV'!T253</f>
        <v>0</v>
      </c>
      <c r="T253" s="79">
        <f>+Cuncl!U253+MM!U253+BTO!U253+CORP!U253+'C+S'!U253+INFR!U253+'STR+DEV'!U253</f>
        <v>0</v>
      </c>
      <c r="U253" s="79">
        <f>+Cuncl!V253+MM!V253+BTO!V253+CORP!V253+'C+S'!V253+INFR!V253+'STR+DEV'!V253</f>
        <v>0</v>
      </c>
      <c r="W253" s="496" t="e">
        <f t="shared" si="17"/>
        <v>#DIV/0!</v>
      </c>
    </row>
    <row r="254" spans="1:23" hidden="1" x14ac:dyDescent="0.25">
      <c r="A254" s="56" t="s">
        <v>652</v>
      </c>
      <c r="B254" s="98">
        <f>+Cuncl!B254+MM!B254+BTO!B254+CORP!B254+'C+S'!B254+INFR!B254+'STR+DEV'!B254</f>
        <v>0</v>
      </c>
      <c r="C254" s="89">
        <f>+Cuncl!C254+MM!C254+BTO!C254+CORP!C254+'C+S'!C254+INFR!C254+'STR+DEV'!C254</f>
        <v>0</v>
      </c>
      <c r="D254" s="79">
        <f>+Cuncl!D254+MM!D254+BTO!D254+CORP!D254+'C+S'!D254+INFR!D254+'STR+DEV'!D254</f>
        <v>0</v>
      </c>
      <c r="E254" s="79">
        <f>+Cuncl!E254+MM!E254+BTO!E254+CORP!E254+'C+S'!E254+INFR!E254+'STR+DEV'!E254</f>
        <v>0</v>
      </c>
      <c r="F254" s="79">
        <f>+Cuncl!F254+MM!F254+BTO!F254+CORP!F254+'C+S'!F254+INFR!F254+'STR+DEV'!F254</f>
        <v>0</v>
      </c>
      <c r="G254" s="79">
        <f>+Cuncl!G254+MM!G254+BTO!G254+CORP!G254+'C+S'!G254+INFR!G254+'STR+DEV'!G254</f>
        <v>0</v>
      </c>
      <c r="H254" s="198">
        <f>+Cuncl!H254+MM!H254+BTO!H254+CORP!H254+'C+S'!H254+INFR!H254+'STR+DEV'!H254</f>
        <v>0</v>
      </c>
      <c r="I254" s="79">
        <f>+Cuncl!I254+MM!I254+BTO!I254+CORP!I254+'C+S'!I254+INFR!I254+'STR+DEV'!I254</f>
        <v>0</v>
      </c>
      <c r="J254" s="212">
        <f>+Cuncl!J254+MM!J254+BTO!J254+CORP!J254+'C+S'!J254+INFR!J254+'STR+DEV'!J254</f>
        <v>0</v>
      </c>
      <c r="K254" s="79">
        <f>+Cuncl!K254+MM!K254+BTO!K254+CORP!K254+'C+S'!K254+INFR!K254+'STR+DEV'!K254</f>
        <v>0</v>
      </c>
      <c r="L254" s="206">
        <f>+Cuncl!L254+MM!L254+BTO!L254+CORP!L254+'C+S'!L254+INFR!L254+'STR+DEV'!L254</f>
        <v>0</v>
      </c>
      <c r="M254" s="79">
        <f>+Cuncl!M254+MM!M254+BTO!M254+CORP!M254+'C+S'!M254+INFR!M254+'STR+DEV'!M254</f>
        <v>0</v>
      </c>
      <c r="N254" s="79">
        <f>+Cuncl!O254+MM!O254+BTO!O254+CORP!O254+'C+S'!O254+INFR!O254+'STR+DEV'!O254</f>
        <v>0</v>
      </c>
      <c r="O254" s="79">
        <f>+Cuncl!P254+MM!P254+BTO!P254+CORP!P254+'C+S'!P254+INFR!P254+'STR+DEV'!P254</f>
        <v>0</v>
      </c>
      <c r="P254" s="79">
        <f>+Cuncl!Q254+MM!Q254+BTO!Q254+CORP!Q254+'C+S'!Q254+INFR!Q254+'STR+DEV'!Q254</f>
        <v>0</v>
      </c>
      <c r="Q254" s="79">
        <f>+Cuncl!R254+MM!R254+BTO!R254+CORP!R254+'C+S'!R254+INFR!R254+'STR+DEV'!R254</f>
        <v>0</v>
      </c>
      <c r="R254" s="79">
        <f>+Cuncl!S254+MM!S254+BTO!S254+CORP!S254+'C+S'!S254+INFR!S254+'STR+DEV'!S254</f>
        <v>0</v>
      </c>
      <c r="S254" s="79">
        <f>+Cuncl!T254+MM!T254+BTO!T254+CORP!T254+'C+S'!T254+INFR!T254+'STR+DEV'!T254</f>
        <v>0</v>
      </c>
      <c r="T254" s="79">
        <f>+Cuncl!U254+MM!U254+BTO!U254+CORP!U254+'C+S'!U254+INFR!U254+'STR+DEV'!U254</f>
        <v>0</v>
      </c>
      <c r="U254" s="79">
        <f>+Cuncl!V254+MM!V254+BTO!V254+CORP!V254+'C+S'!V254+INFR!V254+'STR+DEV'!V254</f>
        <v>0</v>
      </c>
      <c r="W254" s="496" t="e">
        <f t="shared" si="17"/>
        <v>#DIV/0!</v>
      </c>
    </row>
    <row r="255" spans="1:23" x14ac:dyDescent="0.25">
      <c r="A255" s="56" t="s">
        <v>659</v>
      </c>
      <c r="B255" s="98">
        <f>+Cuncl!B255+MM!B255+BTO!B255+CORP!B255+'C+S'!B255+INFR!B255+'STR+DEV'!B255</f>
        <v>44591000</v>
      </c>
      <c r="C255" s="89">
        <f>+Cuncl!C255+MM!C255+BTO!C255+CORP!C255+'C+S'!C255+INFR!C255+'STR+DEV'!C255</f>
        <v>0</v>
      </c>
      <c r="D255" s="79">
        <f>+Cuncl!D255+MM!D255+BTO!D255+CORP!D255+'C+S'!D255+INFR!D255+'STR+DEV'!D255</f>
        <v>37378000</v>
      </c>
      <c r="E255" s="79">
        <f>+Cuncl!E255+MM!E255+BTO!E255+CORP!E255+'C+S'!E255+INFR!E255+'STR+DEV'!E255</f>
        <v>50594000</v>
      </c>
      <c r="F255" s="79">
        <f>+Cuncl!F255+MM!F255+BTO!F255+CORP!F255+'C+S'!F255+INFR!F255+'STR+DEV'!F255</f>
        <v>0</v>
      </c>
      <c r="G255" s="79">
        <f>+Cuncl!G255+MM!G255+BTO!G255+CORP!G255+'C+S'!G255+INFR!G255+'STR+DEV'!G255</f>
        <v>30000000</v>
      </c>
      <c r="H255" s="198">
        <f>+Cuncl!H255+MM!H255+BTO!H255+CORP!H255+'C+S'!H255+INFR!H255+'STR+DEV'!H255</f>
        <v>20594000</v>
      </c>
      <c r="I255" s="79">
        <f>+Cuncl!I255+MM!I255+BTO!I255+CORP!I255+'C+S'!I255+INFR!I255+'STR+DEV'!I255</f>
        <v>0</v>
      </c>
      <c r="J255" s="212">
        <f>+Cuncl!J255+MM!J255+BTO!J255+CORP!J255+'C+S'!J255+INFR!J255+'STR+DEV'!J255</f>
        <v>20594000</v>
      </c>
      <c r="K255" s="79">
        <f>+Cuncl!K255+MM!K255+BTO!K255+CORP!K255+'C+S'!K255+INFR!K255+'STR+DEV'!K255</f>
        <v>53198000</v>
      </c>
      <c r="L255" s="206">
        <f>+Cuncl!L255+MM!L255+BTO!L255+CORP!L255+'C+S'!L255+INFR!L255+'STR+DEV'!L255</f>
        <v>55524000</v>
      </c>
      <c r="M255" s="79">
        <f>+Cuncl!M255+MM!M255+BTO!M255+CORP!M255+'C+S'!M255+INFR!M255+'STR+DEV'!M255</f>
        <v>50594000</v>
      </c>
      <c r="N255" s="79">
        <f>+Cuncl!O255+MM!O255+BTO!O255+CORP!O255+'C+S'!O255+INFR!O255+'STR+DEV'!O255</f>
        <v>52704000</v>
      </c>
      <c r="O255" s="79">
        <f>+Cuncl!P255+MM!P255+BTO!P255+CORP!P255+'C+S'!P255+INFR!P255+'STR+DEV'!P255</f>
        <v>0</v>
      </c>
      <c r="P255" s="79">
        <f>+Cuncl!Q255+MM!Q255+BTO!Q255+CORP!Q255+'C+S'!Q255+INFR!Q255+'STR+DEV'!Q255</f>
        <v>-33393000</v>
      </c>
      <c r="Q255" s="79">
        <f>+Cuncl!R255+MM!R255+BTO!R255+CORP!R255+'C+S'!R255+INFR!R255+'STR+DEV'!R255</f>
        <v>19311000</v>
      </c>
      <c r="R255" s="79">
        <f>+Cuncl!S255+MM!S255+BTO!S255+CORP!S255+'C+S'!S255+INFR!S255+'STR+DEV'!S255</f>
        <v>0</v>
      </c>
      <c r="S255" s="79">
        <f>+Cuncl!T255+MM!T255+BTO!T255+CORP!T255+'C+S'!T255+INFR!T255+'STR+DEV'!T255</f>
        <v>52704000</v>
      </c>
      <c r="T255" s="79">
        <f>+Cuncl!U255+MM!U255+BTO!U255+CORP!U255+'C+S'!U255+INFR!U255+'STR+DEV'!U255</f>
        <v>54762000</v>
      </c>
      <c r="U255" s="79">
        <f>+Cuncl!V255+MM!V255+BTO!V255+CORP!V255+'C+S'!V255+INFR!V255+'STR+DEV'!V255</f>
        <v>57848000</v>
      </c>
      <c r="W255" s="496">
        <f t="shared" si="17"/>
        <v>0.63359517304189439</v>
      </c>
    </row>
    <row r="256" spans="1:23" x14ac:dyDescent="0.25">
      <c r="A256" s="56" t="s">
        <v>658</v>
      </c>
      <c r="B256" s="98">
        <f>+Cuncl!B256+MM!B256+BTO!B256+CORP!B256+'C+S'!B256+INFR!B256+'STR+DEV'!B256</f>
        <v>890000</v>
      </c>
      <c r="C256" s="89">
        <f>+Cuncl!C256+MM!C256+BTO!C256+CORP!C256+'C+S'!C256+INFR!C256+'STR+DEV'!C256</f>
        <v>0</v>
      </c>
      <c r="D256" s="79">
        <f>+Cuncl!D256+MM!D256+BTO!D256+CORP!D256+'C+S'!D256+INFR!D256+'STR+DEV'!D256</f>
        <v>890000</v>
      </c>
      <c r="E256" s="79">
        <f>+Cuncl!E256+MM!E256+BTO!E256+CORP!E256+'C+S'!E256+INFR!E256+'STR+DEV'!E256</f>
        <v>934000</v>
      </c>
      <c r="F256" s="79">
        <f>+Cuncl!F256+MM!F256+BTO!F256+CORP!F256+'C+S'!F256+INFR!F256+'STR+DEV'!F256</f>
        <v>0</v>
      </c>
      <c r="G256" s="79">
        <f>+Cuncl!G256+MM!G256+BTO!G256+CORP!G256+'C+S'!G256+INFR!G256+'STR+DEV'!G256</f>
        <v>0</v>
      </c>
      <c r="H256" s="198">
        <f>+Cuncl!H256+MM!H256+BTO!H256+CORP!H256+'C+S'!H256+INFR!H256+'STR+DEV'!H256</f>
        <v>934000</v>
      </c>
      <c r="I256" s="79">
        <f>+Cuncl!I256+MM!I256+BTO!I256+CORP!I256+'C+S'!I256+INFR!I256+'STR+DEV'!I256</f>
        <v>0</v>
      </c>
      <c r="J256" s="212">
        <f>+Cuncl!J256+MM!J256+BTO!J256+CORP!J256+'C+S'!J256+INFR!J256+'STR+DEV'!J256</f>
        <v>934000</v>
      </c>
      <c r="K256" s="79">
        <f>+Cuncl!K256+MM!K256+BTO!K256+CORP!K256+'C+S'!K256+INFR!K256+'STR+DEV'!K256</f>
        <v>967000</v>
      </c>
      <c r="L256" s="206">
        <f>+Cuncl!L256+MM!L256+BTO!L256+CORP!L256+'C+S'!L256+INFR!L256+'STR+DEV'!L256</f>
        <v>1018000</v>
      </c>
      <c r="M256" s="79">
        <f>+Cuncl!M256+MM!M256+BTO!M256+CORP!M256+'C+S'!M256+INFR!M256+'STR+DEV'!M256</f>
        <v>934000</v>
      </c>
      <c r="N256" s="79">
        <f>+Cuncl!O256+MM!O256+BTO!O256+CORP!O256+'C+S'!O256+INFR!O256+'STR+DEV'!O256</f>
        <v>930000</v>
      </c>
      <c r="O256" s="79">
        <f>+Cuncl!P256+MM!P256+BTO!P256+CORP!P256+'C+S'!P256+INFR!P256+'STR+DEV'!P256</f>
        <v>0</v>
      </c>
      <c r="P256" s="79">
        <f>+Cuncl!Q256+MM!Q256+BTO!Q256+CORP!Q256+'C+S'!Q256+INFR!Q256+'STR+DEV'!Q256</f>
        <v>-930000</v>
      </c>
      <c r="Q256" s="79">
        <f>+Cuncl!R256+MM!R256+BTO!R256+CORP!R256+'C+S'!R256+INFR!R256+'STR+DEV'!R256</f>
        <v>0</v>
      </c>
      <c r="R256" s="79">
        <f>+Cuncl!S256+MM!S256+BTO!S256+CORP!S256+'C+S'!S256+INFR!S256+'STR+DEV'!S256</f>
        <v>0</v>
      </c>
      <c r="S256" s="79">
        <f>+Cuncl!T256+MM!T256+BTO!T256+CORP!T256+'C+S'!T256+INFR!T256+'STR+DEV'!T256</f>
        <v>930000</v>
      </c>
      <c r="T256" s="79">
        <f>+Cuncl!U256+MM!U256+BTO!U256+CORP!U256+'C+S'!U256+INFR!U256+'STR+DEV'!U256</f>
        <v>957000</v>
      </c>
      <c r="U256" s="79">
        <f>+Cuncl!V256+MM!V256+BTO!V256+CORP!V256+'C+S'!V256+INFR!V256+'STR+DEV'!V256</f>
        <v>1033000</v>
      </c>
      <c r="W256" s="496">
        <f t="shared" si="17"/>
        <v>1</v>
      </c>
    </row>
    <row r="257" spans="1:23" hidden="1" x14ac:dyDescent="0.25">
      <c r="A257" s="56" t="s">
        <v>51</v>
      </c>
      <c r="B257" s="98">
        <f>+Cuncl!B257+MM!B257+BTO!B257+CORP!B257+'C+S'!B257+INFR!B257+'STR+DEV'!B257</f>
        <v>0</v>
      </c>
      <c r="C257" s="89">
        <f>+Cuncl!C257+MM!C257+BTO!C257+CORP!C257+'C+S'!C257+INFR!C257+'STR+DEV'!C257</f>
        <v>0</v>
      </c>
      <c r="D257" s="79">
        <f>+Cuncl!D257+MM!D257+BTO!D257+CORP!D257+'C+S'!D257+INFR!D257+'STR+DEV'!D257</f>
        <v>0</v>
      </c>
      <c r="E257" s="79">
        <f>+Cuncl!E257+MM!E257+BTO!E257+CORP!E257+'C+S'!E257+INFR!E257+'STR+DEV'!E257</f>
        <v>0</v>
      </c>
      <c r="F257" s="79">
        <f>+Cuncl!F257+MM!F257+BTO!F257+CORP!F257+'C+S'!F257+INFR!F257+'STR+DEV'!F257</f>
        <v>0</v>
      </c>
      <c r="G257" s="79">
        <f>+Cuncl!G257+MM!G257+BTO!G257+CORP!G257+'C+S'!G257+INFR!G257+'STR+DEV'!G257</f>
        <v>0</v>
      </c>
      <c r="H257" s="198">
        <f>+Cuncl!H257+MM!H257+BTO!H257+CORP!H257+'C+S'!H257+INFR!H257+'STR+DEV'!H257</f>
        <v>0</v>
      </c>
      <c r="I257" s="79">
        <f>+Cuncl!I257+MM!I257+BTO!I257+CORP!I257+'C+S'!I257+INFR!I257+'STR+DEV'!I257</f>
        <v>0</v>
      </c>
      <c r="J257" s="212">
        <f>+Cuncl!J257+MM!J257+BTO!J257+CORP!J257+'C+S'!J257+INFR!J257+'STR+DEV'!J257</f>
        <v>0</v>
      </c>
      <c r="K257" s="79">
        <f>+Cuncl!K257+MM!K257+BTO!K257+CORP!K257+'C+S'!K257+INFR!K257+'STR+DEV'!K257</f>
        <v>0</v>
      </c>
      <c r="L257" s="206">
        <f>+Cuncl!L257+MM!L257+BTO!L257+CORP!L257+'C+S'!L257+INFR!L257+'STR+DEV'!L257</f>
        <v>0</v>
      </c>
      <c r="M257" s="79">
        <f>+Cuncl!M257+MM!M257+BTO!M257+CORP!M257+'C+S'!M257+INFR!M257+'STR+DEV'!M257</f>
        <v>0</v>
      </c>
      <c r="N257" s="79">
        <f>+Cuncl!O257+MM!O257+BTO!O257+CORP!O257+'C+S'!O257+INFR!O257+'STR+DEV'!O257</f>
        <v>0</v>
      </c>
      <c r="O257" s="79">
        <f>+Cuncl!P257+MM!P257+BTO!P257+CORP!P257+'C+S'!P257+INFR!P257+'STR+DEV'!P257</f>
        <v>0</v>
      </c>
      <c r="P257" s="79">
        <f>+Cuncl!Q257+MM!Q257+BTO!Q257+CORP!Q257+'C+S'!Q257+INFR!Q257+'STR+DEV'!Q257</f>
        <v>0</v>
      </c>
      <c r="Q257" s="79">
        <f>+Cuncl!R257+MM!R257+BTO!R257+CORP!R257+'C+S'!R257+INFR!R257+'STR+DEV'!R257</f>
        <v>0</v>
      </c>
      <c r="R257" s="79">
        <f>+Cuncl!S257+MM!S257+BTO!S257+CORP!S257+'C+S'!S257+INFR!S257+'STR+DEV'!S257</f>
        <v>0</v>
      </c>
      <c r="S257" s="79">
        <f>+Cuncl!T257+MM!T257+BTO!T257+CORP!T257+'C+S'!T257+INFR!T257+'STR+DEV'!T257</f>
        <v>0</v>
      </c>
      <c r="T257" s="79">
        <f>+Cuncl!U257+MM!U257+BTO!U257+CORP!U257+'C+S'!U257+INFR!U257+'STR+DEV'!U257</f>
        <v>0</v>
      </c>
      <c r="U257" s="79">
        <f>+Cuncl!V257+MM!V257+BTO!V257+CORP!V257+'C+S'!V257+INFR!V257+'STR+DEV'!V257</f>
        <v>0</v>
      </c>
      <c r="W257" s="496" t="e">
        <f t="shared" si="17"/>
        <v>#DIV/0!</v>
      </c>
    </row>
    <row r="258" spans="1:23" x14ac:dyDescent="0.25">
      <c r="A258" s="56" t="s">
        <v>655</v>
      </c>
      <c r="B258" s="98">
        <f>+Cuncl!B258+MM!B258+BTO!B258+CORP!B258+'C+S'!B258+INFR!B258+'STR+DEV'!B258</f>
        <v>45000000</v>
      </c>
      <c r="C258" s="89">
        <f>+Cuncl!C258+MM!C258+BTO!C258+CORP!C258+'C+S'!C258+INFR!C258+'STR+DEV'!C258</f>
        <v>0</v>
      </c>
      <c r="D258" s="79">
        <f>+Cuncl!D258+MM!D258+BTO!D258+CORP!D258+'C+S'!D258+INFR!D258+'STR+DEV'!D258</f>
        <v>45000000</v>
      </c>
      <c r="E258" s="79">
        <f>+Cuncl!E258+MM!E258+BTO!E258+CORP!E258+'C+S'!E258+INFR!E258+'STR+DEV'!E258</f>
        <v>21000000</v>
      </c>
      <c r="F258" s="79">
        <f>+Cuncl!F258+MM!F258+BTO!F258+CORP!F258+'C+S'!F258+INFR!F258+'STR+DEV'!F258</f>
        <v>0</v>
      </c>
      <c r="G258" s="79">
        <f>+Cuncl!G258+MM!G258+BTO!G258+CORP!G258+'C+S'!G258+INFR!G258+'STR+DEV'!G258</f>
        <v>0</v>
      </c>
      <c r="H258" s="198">
        <f>+Cuncl!H258+MM!H258+BTO!H258+CORP!H258+'C+S'!H258+INFR!H258+'STR+DEV'!H258</f>
        <v>21000000</v>
      </c>
      <c r="I258" s="79">
        <f>+Cuncl!I258+MM!I258+BTO!I258+CORP!I258+'C+S'!I258+INFR!I258+'STR+DEV'!I258</f>
        <v>0</v>
      </c>
      <c r="J258" s="212">
        <f>+Cuncl!J258+MM!J258+BTO!J258+CORP!J258+'C+S'!J258+INFR!J258+'STR+DEV'!J258</f>
        <v>21000000</v>
      </c>
      <c r="K258" s="79">
        <f>+Cuncl!K258+MM!K258+BTO!K258+CORP!K258+'C+S'!K258+INFR!K258+'STR+DEV'!K258</f>
        <v>1000000</v>
      </c>
      <c r="L258" s="206">
        <f>+Cuncl!L258+MM!L258+BTO!L258+CORP!L258+'C+S'!L258+INFR!L258+'STR+DEV'!L258</f>
        <v>1000000</v>
      </c>
      <c r="M258" s="79">
        <f>+Cuncl!M258+MM!M258+BTO!M258+CORP!M258+'C+S'!M258+INFR!M258+'STR+DEV'!M258</f>
        <v>21000000</v>
      </c>
      <c r="N258" s="79">
        <f>+Cuncl!O258+MM!O258+BTO!O258+CORP!O258+'C+S'!O258+INFR!O258+'STR+DEV'!O258</f>
        <v>8000000</v>
      </c>
      <c r="O258" s="79">
        <f>+Cuncl!P258+MM!P258+BTO!P258+CORP!P258+'C+S'!P258+INFR!P258+'STR+DEV'!P258</f>
        <v>0</v>
      </c>
      <c r="P258" s="79">
        <f>+Cuncl!Q258+MM!Q258+BTO!Q258+CORP!Q258+'C+S'!Q258+INFR!Q258+'STR+DEV'!Q258</f>
        <v>0</v>
      </c>
      <c r="Q258" s="79">
        <f>+Cuncl!R258+MM!R258+BTO!R258+CORP!R258+'C+S'!R258+INFR!R258+'STR+DEV'!R258</f>
        <v>8000000</v>
      </c>
      <c r="R258" s="79">
        <f>+Cuncl!S258+MM!S258+BTO!S258+CORP!S258+'C+S'!S258+INFR!S258+'STR+DEV'!S258</f>
        <v>0</v>
      </c>
      <c r="S258" s="79">
        <f>+Cuncl!T258+MM!T258+BTO!T258+CORP!T258+'C+S'!T258+INFR!T258+'STR+DEV'!T258</f>
        <v>8000000</v>
      </c>
      <c r="T258" s="79">
        <f>+Cuncl!U258+MM!U258+BTO!U258+CORP!U258+'C+S'!U258+INFR!U258+'STR+DEV'!U258</f>
        <v>8472000</v>
      </c>
      <c r="U258" s="79">
        <f>+Cuncl!V258+MM!V258+BTO!V258+CORP!V258+'C+S'!V258+INFR!V258+'STR+DEV'!V258</f>
        <v>8472000</v>
      </c>
      <c r="W258" s="496">
        <f t="shared" si="17"/>
        <v>0</v>
      </c>
    </row>
    <row r="259" spans="1:23" x14ac:dyDescent="0.25">
      <c r="A259" s="56" t="s">
        <v>660</v>
      </c>
      <c r="B259" s="98">
        <f>+Cuncl!B259+MM!B259+BTO!B259+CORP!B259+'C+S'!B259+INFR!B259+'STR+DEV'!B259</f>
        <v>3000000</v>
      </c>
      <c r="C259" s="89">
        <f>+Cuncl!C259+MM!C259+BTO!C259+CORP!C259+'C+S'!C259+INFR!C259+'STR+DEV'!C259</f>
        <v>0</v>
      </c>
      <c r="D259" s="79">
        <f>+Cuncl!D259+MM!D259+BTO!D259+CORP!D259+'C+S'!D259+INFR!D259+'STR+DEV'!D259</f>
        <v>1528787.76</v>
      </c>
      <c r="E259" s="79">
        <f>+Cuncl!E259+MM!E259+BTO!E259+CORP!E259+'C+S'!E259+INFR!E259+'STR+DEV'!E259</f>
        <v>3168000</v>
      </c>
      <c r="F259" s="79">
        <f>+Cuncl!F259+MM!F259+BTO!F259+CORP!F259+'C+S'!F259+INFR!F259+'STR+DEV'!F259</f>
        <v>0</v>
      </c>
      <c r="G259" s="79">
        <f>+Cuncl!G259+MM!G259+BTO!G259+CORP!G259+'C+S'!G259+INFR!G259+'STR+DEV'!G259</f>
        <v>1134667.52</v>
      </c>
      <c r="H259" s="198">
        <f>+Cuncl!H259+MM!H259+BTO!H259+CORP!H259+'C+S'!H259+INFR!H259+'STR+DEV'!H259</f>
        <v>2033332.48</v>
      </c>
      <c r="I259" s="79">
        <f>+Cuncl!I259+MM!I259+BTO!I259+CORP!I259+'C+S'!I259+INFR!I259+'STR+DEV'!I259</f>
        <v>0</v>
      </c>
      <c r="J259" s="212">
        <f>+Cuncl!J259+MM!J259+BTO!J259+CORP!J259+'C+S'!J259+INFR!J259+'STR+DEV'!J259</f>
        <v>2033332.48</v>
      </c>
      <c r="K259" s="79">
        <f>+Cuncl!K259+MM!K259+BTO!K259+CORP!K259+'C+S'!K259+INFR!K259+'STR+DEV'!K259</f>
        <v>3000000</v>
      </c>
      <c r="L259" s="206">
        <f>+Cuncl!L259+MM!L259+BTO!L259+CORP!L259+'C+S'!L259+INFR!L259+'STR+DEV'!L259</f>
        <v>3000000</v>
      </c>
      <c r="M259" s="79">
        <f>+Cuncl!M259+MM!M259+BTO!M259+CORP!M259+'C+S'!M259+INFR!M259+'STR+DEV'!M259</f>
        <v>3168000</v>
      </c>
      <c r="N259" s="79">
        <f>+Cuncl!O259+MM!O259+BTO!O259+CORP!O259+'C+S'!O259+INFR!O259+'STR+DEV'!O259</f>
        <v>3304224</v>
      </c>
      <c r="O259" s="79">
        <f>+Cuncl!P259+MM!P259+BTO!P259+CORP!P259+'C+S'!P259+INFR!P259+'STR+DEV'!P259</f>
        <v>0</v>
      </c>
      <c r="P259" s="79">
        <f>+Cuncl!Q259+MM!Q259+BTO!Q259+CORP!Q259+'C+S'!Q259+INFR!Q259+'STR+DEV'!Q259</f>
        <v>-1449473</v>
      </c>
      <c r="Q259" s="79">
        <f>+Cuncl!R259+MM!R259+BTO!R259+CORP!R259+'C+S'!R259+INFR!R259+'STR+DEV'!R259</f>
        <v>1854751</v>
      </c>
      <c r="R259" s="79">
        <f>+Cuncl!S259+MM!S259+BTO!S259+CORP!S259+'C+S'!S259+INFR!S259+'STR+DEV'!S259</f>
        <v>0</v>
      </c>
      <c r="S259" s="79">
        <f>+Cuncl!T259+MM!T259+BTO!T259+CORP!T259+'C+S'!T259+INFR!T259+'STR+DEV'!T259</f>
        <v>3304224</v>
      </c>
      <c r="T259" s="79">
        <f>+Cuncl!U259+MM!U259+BTO!U259+CORP!U259+'C+S'!U259+INFR!U259+'STR+DEV'!U259</f>
        <v>3499173.216</v>
      </c>
      <c r="U259" s="79">
        <f>+Cuncl!V259+MM!V259+BTO!V259+CORP!V259+'C+S'!V259+INFR!V259+'STR+DEV'!V259</f>
        <v>3698626.0893119997</v>
      </c>
      <c r="W259" s="496">
        <f t="shared" si="17"/>
        <v>0.43867274131535877</v>
      </c>
    </row>
    <row r="260" spans="1:23" hidden="1" x14ac:dyDescent="0.25">
      <c r="A260" s="56" t="s">
        <v>654</v>
      </c>
      <c r="B260" s="98">
        <f>+Cuncl!B260+MM!B260+BTO!B260+CORP!B260+'C+S'!B260+INFR!B260+'STR+DEV'!B260</f>
        <v>0</v>
      </c>
      <c r="C260" s="89">
        <f>+Cuncl!C260+MM!C260+BTO!C260+CORP!C260+'C+S'!C260+INFR!C260+'STR+DEV'!C260</f>
        <v>0</v>
      </c>
      <c r="D260" s="79">
        <f>+Cuncl!D260+MM!D260+BTO!D260+CORP!D260+'C+S'!D260+INFR!D260+'STR+DEV'!D260</f>
        <v>0</v>
      </c>
      <c r="E260" s="79">
        <f>+Cuncl!E260+MM!E260+BTO!E260+CORP!E260+'C+S'!E260+INFR!E260+'STR+DEV'!E260</f>
        <v>0</v>
      </c>
      <c r="F260" s="79">
        <f>+Cuncl!F260+MM!F260+BTO!F260+CORP!F260+'C+S'!F260+INFR!F260+'STR+DEV'!F260</f>
        <v>0</v>
      </c>
      <c r="G260" s="79">
        <f>+Cuncl!G260+MM!G260+BTO!G260+CORP!G260+'C+S'!G260+INFR!G260+'STR+DEV'!G260</f>
        <v>0</v>
      </c>
      <c r="H260" s="198">
        <f>+Cuncl!H260+MM!H260+BTO!H260+CORP!H260+'C+S'!H260+INFR!H260+'STR+DEV'!H260</f>
        <v>0</v>
      </c>
      <c r="I260" s="79">
        <f>+Cuncl!I260+MM!I260+BTO!I260+CORP!I260+'C+S'!I260+INFR!I260+'STR+DEV'!I260</f>
        <v>0</v>
      </c>
      <c r="J260" s="212">
        <f>+Cuncl!J260+MM!J260+BTO!J260+CORP!J260+'C+S'!J260+INFR!J260+'STR+DEV'!J260</f>
        <v>0</v>
      </c>
      <c r="K260" s="79">
        <f>+Cuncl!K260+MM!K260+BTO!K260+CORP!K260+'C+S'!K260+INFR!K260+'STR+DEV'!K260</f>
        <v>0</v>
      </c>
      <c r="L260" s="206">
        <f>+Cuncl!L260+MM!L260+BTO!L260+CORP!L260+'C+S'!L260+INFR!L260+'STR+DEV'!L260</f>
        <v>0</v>
      </c>
      <c r="M260" s="79">
        <f>+Cuncl!M260+MM!M260+BTO!M260+CORP!M260+'C+S'!M260+INFR!M260+'STR+DEV'!M260</f>
        <v>0</v>
      </c>
      <c r="N260" s="79">
        <f>+Cuncl!O260+MM!O260+BTO!O260+CORP!O260+'C+S'!O260+INFR!O260+'STR+DEV'!O260</f>
        <v>0</v>
      </c>
      <c r="O260" s="79">
        <f>+Cuncl!P260+MM!P260+BTO!P260+CORP!P260+'C+S'!P260+INFR!P260+'STR+DEV'!P260</f>
        <v>0</v>
      </c>
      <c r="P260" s="79">
        <f>+Cuncl!Q260+MM!Q260+BTO!Q260+CORP!Q260+'C+S'!Q260+INFR!Q260+'STR+DEV'!Q260</f>
        <v>0</v>
      </c>
      <c r="Q260" s="79">
        <f>+Cuncl!R260+MM!R260+BTO!R260+CORP!R260+'C+S'!R260+INFR!R260+'STR+DEV'!R260</f>
        <v>0</v>
      </c>
      <c r="R260" s="79">
        <f>+Cuncl!S260+MM!S260+BTO!S260+CORP!S260+'C+S'!S260+INFR!S260+'STR+DEV'!S260</f>
        <v>0</v>
      </c>
      <c r="S260" s="79">
        <f>+Cuncl!T260+MM!T260+BTO!T260+CORP!T260+'C+S'!T260+INFR!T260+'STR+DEV'!T260</f>
        <v>0</v>
      </c>
      <c r="T260" s="79">
        <f>+Cuncl!U260+MM!U260+BTO!U260+CORP!U260+'C+S'!U260+INFR!U260+'STR+DEV'!U260</f>
        <v>0</v>
      </c>
      <c r="U260" s="79">
        <f>+Cuncl!V260+MM!V260+BTO!V260+CORP!V260+'C+S'!V260+INFR!V260+'STR+DEV'!V260</f>
        <v>0</v>
      </c>
      <c r="W260" s="496" t="e">
        <f t="shared" si="17"/>
        <v>#DIV/0!</v>
      </c>
    </row>
    <row r="261" spans="1:23" x14ac:dyDescent="0.25">
      <c r="A261" s="56" t="s">
        <v>696</v>
      </c>
      <c r="B261" s="98">
        <f>+Cuncl!B261+MM!B261+BTO!B261+CORP!B261+'C+S'!B261+INFR!B261+'STR+DEV'!B261</f>
        <v>45000</v>
      </c>
      <c r="C261" s="89">
        <f>+Cuncl!C261+MM!C261+BTO!C261+CORP!C261+'C+S'!C261+INFR!C261+'STR+DEV'!C261</f>
        <v>0</v>
      </c>
      <c r="D261" s="79">
        <f>+Cuncl!D261+MM!D261+BTO!D261+CORP!D261+'C+S'!D261+INFR!D261+'STR+DEV'!D261</f>
        <v>0</v>
      </c>
      <c r="E261" s="79">
        <f>+Cuncl!E261+MM!E261+BTO!E261+CORP!E261+'C+S'!E261+INFR!E261+'STR+DEV'!E261</f>
        <v>210000</v>
      </c>
      <c r="F261" s="79">
        <f>+Cuncl!F261+MM!F261+BTO!F261+CORP!F261+'C+S'!F261+INFR!F261+'STR+DEV'!F261</f>
        <v>0</v>
      </c>
      <c r="G261" s="79">
        <f>+Cuncl!G261+MM!G261+BTO!G261+CORP!G261+'C+S'!G261+INFR!G261+'STR+DEV'!G261</f>
        <v>0</v>
      </c>
      <c r="H261" s="198">
        <f>+Cuncl!H261+MM!H261+BTO!H261+CORP!H261+'C+S'!H261+INFR!H261+'STR+DEV'!H261</f>
        <v>210000</v>
      </c>
      <c r="I261" s="79">
        <f>+Cuncl!I261+MM!I261+BTO!I261+CORP!I261+'C+S'!I261+INFR!I261+'STR+DEV'!I261</f>
        <v>0</v>
      </c>
      <c r="J261" s="212">
        <f>+Cuncl!J261+MM!J261+BTO!J261+CORP!J261+'C+S'!J261+INFR!J261+'STR+DEV'!J261</f>
        <v>210000</v>
      </c>
      <c r="K261" s="79">
        <f>+Cuncl!K261+MM!K261+BTO!K261+CORP!K261+'C+S'!K261+INFR!K261+'STR+DEV'!K261</f>
        <v>0</v>
      </c>
      <c r="L261" s="206">
        <f>+Cuncl!L261+MM!L261+BTO!L261+CORP!L261+'C+S'!L261+INFR!L261+'STR+DEV'!L261</f>
        <v>0</v>
      </c>
      <c r="M261" s="79">
        <f>+Cuncl!M261+MM!M261+BTO!M261+CORP!M261+'C+S'!M261+INFR!M261+'STR+DEV'!M261</f>
        <v>210000</v>
      </c>
      <c r="N261" s="79">
        <f>+Cuncl!O261+MM!O261+BTO!O261+CORP!O261+'C+S'!O261+INFR!O261+'STR+DEV'!O261</f>
        <v>45000</v>
      </c>
      <c r="O261" s="79">
        <f>+Cuncl!P261+MM!P261+BTO!P261+CORP!P261+'C+S'!P261+INFR!P261+'STR+DEV'!P261</f>
        <v>0</v>
      </c>
      <c r="P261" s="79">
        <f>+Cuncl!Q261+MM!Q261+BTO!Q261+CORP!Q261+'C+S'!Q261+INFR!Q261+'STR+DEV'!Q261</f>
        <v>0</v>
      </c>
      <c r="Q261" s="79">
        <f>+Cuncl!R261+MM!R261+BTO!R261+CORP!R261+'C+S'!R261+INFR!R261+'STR+DEV'!R261</f>
        <v>45000</v>
      </c>
      <c r="R261" s="79">
        <f>+Cuncl!S261+MM!S261+BTO!S261+CORP!S261+'C+S'!S261+INFR!S261+'STR+DEV'!S261</f>
        <v>-45000</v>
      </c>
      <c r="S261" s="79">
        <f>+Cuncl!T261+MM!T261+BTO!T261+CORP!T261+'C+S'!T261+INFR!T261+'STR+DEV'!T261</f>
        <v>0</v>
      </c>
      <c r="T261" s="79">
        <f>+Cuncl!U261+MM!U261+BTO!U261+CORP!U261+'C+S'!U261+INFR!U261+'STR+DEV'!U261</f>
        <v>45000</v>
      </c>
      <c r="U261" s="79">
        <f>+Cuncl!V261+MM!V261+BTO!V261+CORP!V261+'C+S'!V261+INFR!V261+'STR+DEV'!V261</f>
        <v>45000</v>
      </c>
      <c r="W261" s="496" t="e">
        <f t="shared" si="17"/>
        <v>#DIV/0!</v>
      </c>
    </row>
    <row r="262" spans="1:23" hidden="1" x14ac:dyDescent="0.25">
      <c r="A262" s="56" t="s">
        <v>665</v>
      </c>
      <c r="B262" s="98">
        <f>+Cuncl!B262+MM!B262+BTO!B262+CORP!B262+'C+S'!B262+INFR!B262+'STR+DEV'!B262</f>
        <v>0</v>
      </c>
      <c r="C262" s="89">
        <f>+Cuncl!C262+MM!C262+BTO!C262+CORP!C262+'C+S'!C262+INFR!C262+'STR+DEV'!C262</f>
        <v>0</v>
      </c>
      <c r="D262" s="79">
        <f>+Cuncl!D262+MM!D262+BTO!D262+CORP!D262+'C+S'!D262+INFR!D262+'STR+DEV'!D262</f>
        <v>0</v>
      </c>
      <c r="E262" s="79">
        <f>+Cuncl!E262+MM!E262+BTO!E262+CORP!E262+'C+S'!E262+INFR!E262+'STR+DEV'!E262</f>
        <v>0</v>
      </c>
      <c r="F262" s="79">
        <f>+Cuncl!F262+MM!F262+BTO!F262+CORP!F262+'C+S'!F262+INFR!F262+'STR+DEV'!F262</f>
        <v>0</v>
      </c>
      <c r="G262" s="79">
        <f>+Cuncl!G262+MM!G262+BTO!G262+CORP!G262+'C+S'!G262+INFR!G262+'STR+DEV'!G262</f>
        <v>0</v>
      </c>
      <c r="H262" s="198">
        <f>+Cuncl!H262+MM!H262+BTO!H262+CORP!H262+'C+S'!H262+INFR!H262+'STR+DEV'!H262</f>
        <v>0</v>
      </c>
      <c r="I262" s="79">
        <f>+Cuncl!I262+MM!I262+BTO!I262+CORP!I262+'C+S'!I262+INFR!I262+'STR+DEV'!I262</f>
        <v>0</v>
      </c>
      <c r="J262" s="212">
        <f>+Cuncl!J262+MM!J262+BTO!J262+CORP!J262+'C+S'!J262+INFR!J262+'STR+DEV'!J262</f>
        <v>0</v>
      </c>
      <c r="K262" s="79">
        <f>+Cuncl!K262+MM!K262+BTO!K262+CORP!K262+'C+S'!K262+INFR!K262+'STR+DEV'!K262</f>
        <v>0</v>
      </c>
      <c r="L262" s="206">
        <f>+Cuncl!L262+MM!L262+BTO!L262+CORP!L262+'C+S'!L262+INFR!L262+'STR+DEV'!L262</f>
        <v>0</v>
      </c>
      <c r="M262" s="79">
        <f>+Cuncl!M262+MM!M262+BTO!M262+CORP!M262+'C+S'!M262+INFR!M262+'STR+DEV'!M262</f>
        <v>0</v>
      </c>
      <c r="N262" s="79">
        <f>+Cuncl!O262+MM!O262+BTO!O262+CORP!O262+'C+S'!O262+INFR!O262+'STR+DEV'!O262</f>
        <v>0</v>
      </c>
      <c r="O262" s="79">
        <f>+Cuncl!P262+MM!P262+BTO!P262+CORP!P262+'C+S'!P262+INFR!P262+'STR+DEV'!P262</f>
        <v>0</v>
      </c>
      <c r="P262" s="79">
        <f>+Cuncl!Q262+MM!Q262+BTO!Q262+CORP!Q262+'C+S'!Q262+INFR!Q262+'STR+DEV'!Q262</f>
        <v>0</v>
      </c>
      <c r="Q262" s="79">
        <f>+Cuncl!R262+MM!R262+BTO!R262+CORP!R262+'C+S'!R262+INFR!R262+'STR+DEV'!R262</f>
        <v>0</v>
      </c>
      <c r="R262" s="79">
        <f>+Cuncl!S262+MM!S262+BTO!S262+CORP!S262+'C+S'!S262+INFR!S262+'STR+DEV'!S262</f>
        <v>0</v>
      </c>
      <c r="S262" s="79">
        <f>+Cuncl!T262+MM!T262+BTO!T262+CORP!T262+'C+S'!T262+INFR!T262+'STR+DEV'!T262</f>
        <v>0</v>
      </c>
      <c r="T262" s="79">
        <f>+Cuncl!U262+MM!U262+BTO!U262+CORP!U262+'C+S'!U262+INFR!U262+'STR+DEV'!U262</f>
        <v>0</v>
      </c>
      <c r="U262" s="79">
        <f>+Cuncl!V262+MM!V262+BTO!V262+CORP!V262+'C+S'!V262+INFR!V262+'STR+DEV'!V262</f>
        <v>0</v>
      </c>
      <c r="W262" s="496" t="e">
        <f t="shared" si="17"/>
        <v>#DIV/0!</v>
      </c>
    </row>
    <row r="263" spans="1:23" hidden="1" x14ac:dyDescent="0.25">
      <c r="A263" s="56" t="s">
        <v>666</v>
      </c>
      <c r="B263" s="98">
        <f>+Cuncl!B263+MM!B263+BTO!B263+CORP!B263+'C+S'!B263+INFR!B263+'STR+DEV'!B263</f>
        <v>0</v>
      </c>
      <c r="C263" s="89">
        <f>+Cuncl!C263+MM!C263+BTO!C263+CORP!C263+'C+S'!C263+INFR!C263+'STR+DEV'!C263</f>
        <v>0</v>
      </c>
      <c r="D263" s="79">
        <f>+Cuncl!D263+MM!D263+BTO!D263+CORP!D263+'C+S'!D263+INFR!D263+'STR+DEV'!D263</f>
        <v>0</v>
      </c>
      <c r="E263" s="79">
        <f>+Cuncl!E263+MM!E263+BTO!E263+CORP!E263+'C+S'!E263+INFR!E263+'STR+DEV'!E263</f>
        <v>0</v>
      </c>
      <c r="F263" s="79">
        <f>+Cuncl!F263+MM!F263+BTO!F263+CORP!F263+'C+S'!F263+INFR!F263+'STR+DEV'!F263</f>
        <v>0</v>
      </c>
      <c r="G263" s="79">
        <f>+Cuncl!G263+MM!G263+BTO!G263+CORP!G263+'C+S'!G263+INFR!G263+'STR+DEV'!G263</f>
        <v>0</v>
      </c>
      <c r="H263" s="198">
        <f>+Cuncl!H263+MM!H263+BTO!H263+CORP!H263+'C+S'!H263+INFR!H263+'STR+DEV'!H263</f>
        <v>0</v>
      </c>
      <c r="I263" s="79">
        <f>+Cuncl!I263+MM!I263+BTO!I263+CORP!I263+'C+S'!I263+INFR!I263+'STR+DEV'!I263</f>
        <v>0</v>
      </c>
      <c r="J263" s="212">
        <f>+Cuncl!J263+MM!J263+BTO!J263+CORP!J263+'C+S'!J263+INFR!J263+'STR+DEV'!J263</f>
        <v>0</v>
      </c>
      <c r="K263" s="79">
        <f>+Cuncl!K263+MM!K263+BTO!K263+CORP!K263+'C+S'!K263+INFR!K263+'STR+DEV'!K263</f>
        <v>0</v>
      </c>
      <c r="L263" s="206">
        <f>+Cuncl!L263+MM!L263+BTO!L263+CORP!L263+'C+S'!L263+INFR!L263+'STR+DEV'!L263</f>
        <v>0</v>
      </c>
      <c r="M263" s="79">
        <f>+Cuncl!M263+MM!M263+BTO!M263+CORP!M263+'C+S'!M263+INFR!M263+'STR+DEV'!M263</f>
        <v>0</v>
      </c>
      <c r="N263" s="79">
        <f>+Cuncl!O263+MM!O263+BTO!O263+CORP!O263+'C+S'!O263+INFR!O263+'STR+DEV'!O263</f>
        <v>0</v>
      </c>
      <c r="O263" s="79">
        <f>+Cuncl!P263+MM!P263+BTO!P263+CORP!P263+'C+S'!P263+INFR!P263+'STR+DEV'!P263</f>
        <v>0</v>
      </c>
      <c r="P263" s="79">
        <f>+Cuncl!Q263+MM!Q263+BTO!Q263+CORP!Q263+'C+S'!Q263+INFR!Q263+'STR+DEV'!Q263</f>
        <v>0</v>
      </c>
      <c r="Q263" s="79">
        <f>+Cuncl!R263+MM!R263+BTO!R263+CORP!R263+'C+S'!R263+INFR!R263+'STR+DEV'!R263</f>
        <v>0</v>
      </c>
      <c r="R263" s="79">
        <f>+Cuncl!S263+MM!S263+BTO!S263+CORP!S263+'C+S'!S263+INFR!S263+'STR+DEV'!S263</f>
        <v>0</v>
      </c>
      <c r="S263" s="79">
        <f>+Cuncl!T263+MM!T263+BTO!T263+CORP!T263+'C+S'!T263+INFR!T263+'STR+DEV'!T263</f>
        <v>0</v>
      </c>
      <c r="T263" s="79">
        <f>+Cuncl!U263+MM!U263+BTO!U263+CORP!U263+'C+S'!U263+INFR!U263+'STR+DEV'!U263</f>
        <v>0</v>
      </c>
      <c r="U263" s="79">
        <f>+Cuncl!V263+MM!V263+BTO!V263+CORP!V263+'C+S'!V263+INFR!V263+'STR+DEV'!V263</f>
        <v>0</v>
      </c>
      <c r="W263" s="496" t="e">
        <f t="shared" si="17"/>
        <v>#DIV/0!</v>
      </c>
    </row>
    <row r="264" spans="1:23" hidden="1" x14ac:dyDescent="0.25">
      <c r="A264" s="56" t="s">
        <v>661</v>
      </c>
      <c r="B264" s="98">
        <f>+Cuncl!B264+MM!B264+BTO!B264+CORP!B264+'C+S'!B264+INFR!B264+'STR+DEV'!B264</f>
        <v>0</v>
      </c>
      <c r="C264" s="89">
        <f>+Cuncl!C264+MM!C264+BTO!C264+CORP!C264+'C+S'!C264+INFR!C264+'STR+DEV'!C264</f>
        <v>0</v>
      </c>
      <c r="D264" s="79">
        <f>+Cuncl!D264+MM!D264+BTO!D264+CORP!D264+'C+S'!D264+INFR!D264+'STR+DEV'!D264</f>
        <v>0</v>
      </c>
      <c r="E264" s="79">
        <f>+Cuncl!E264+MM!E264+BTO!E264+CORP!E264+'C+S'!E264+INFR!E264+'STR+DEV'!E264</f>
        <v>0</v>
      </c>
      <c r="F264" s="79">
        <f>+Cuncl!F264+MM!F264+BTO!F264+CORP!F264+'C+S'!F264+INFR!F264+'STR+DEV'!F264</f>
        <v>0</v>
      </c>
      <c r="G264" s="79">
        <f>+Cuncl!G264+MM!G264+BTO!G264+CORP!G264+'C+S'!G264+INFR!G264+'STR+DEV'!G264</f>
        <v>0</v>
      </c>
      <c r="H264" s="198">
        <f>+Cuncl!H264+MM!H264+BTO!H264+CORP!H264+'C+S'!H264+INFR!H264+'STR+DEV'!H264</f>
        <v>0</v>
      </c>
      <c r="I264" s="79">
        <f>+Cuncl!I264+MM!I264+BTO!I264+CORP!I264+'C+S'!I264+INFR!I264+'STR+DEV'!I264</f>
        <v>0</v>
      </c>
      <c r="J264" s="212">
        <f>+Cuncl!J264+MM!J264+BTO!J264+CORP!J264+'C+S'!J264+INFR!J264+'STR+DEV'!J264</f>
        <v>0</v>
      </c>
      <c r="K264" s="79">
        <f>+Cuncl!K264+MM!K264+BTO!K264+CORP!K264+'C+S'!K264+INFR!K264+'STR+DEV'!K264</f>
        <v>0</v>
      </c>
      <c r="L264" s="206">
        <f>+Cuncl!L264+MM!L264+BTO!L264+CORP!L264+'C+S'!L264+INFR!L264+'STR+DEV'!L264</f>
        <v>0</v>
      </c>
      <c r="M264" s="79">
        <f>+Cuncl!M264+MM!M264+BTO!M264+CORP!M264+'C+S'!M264+INFR!M264+'STR+DEV'!M264</f>
        <v>0</v>
      </c>
      <c r="N264" s="79">
        <f>+Cuncl!O264+MM!O264+BTO!O264+CORP!O264+'C+S'!O264+INFR!O264+'STR+DEV'!O264</f>
        <v>0</v>
      </c>
      <c r="O264" s="79">
        <f>+Cuncl!P264+MM!P264+BTO!P264+CORP!P264+'C+S'!P264+INFR!P264+'STR+DEV'!P264</f>
        <v>0</v>
      </c>
      <c r="P264" s="79">
        <f>+Cuncl!Q264+MM!Q264+BTO!Q264+CORP!Q264+'C+S'!Q264+INFR!Q264+'STR+DEV'!Q264</f>
        <v>0</v>
      </c>
      <c r="Q264" s="79">
        <f>+Cuncl!R264+MM!R264+BTO!R264+CORP!R264+'C+S'!R264+INFR!R264+'STR+DEV'!R264</f>
        <v>0</v>
      </c>
      <c r="R264" s="79">
        <f>+Cuncl!S264+MM!S264+BTO!S264+CORP!S264+'C+S'!S264+INFR!S264+'STR+DEV'!S264</f>
        <v>0</v>
      </c>
      <c r="S264" s="79">
        <f>+Cuncl!T264+MM!T264+BTO!T264+CORP!T264+'C+S'!T264+INFR!T264+'STR+DEV'!T264</f>
        <v>0</v>
      </c>
      <c r="T264" s="79">
        <f>+Cuncl!U264+MM!U264+BTO!U264+CORP!U264+'C+S'!U264+INFR!U264+'STR+DEV'!U264</f>
        <v>0</v>
      </c>
      <c r="U264" s="79">
        <f>+Cuncl!V264+MM!V264+BTO!V264+CORP!V264+'C+S'!V264+INFR!V264+'STR+DEV'!V264</f>
        <v>0</v>
      </c>
      <c r="W264" s="496" t="e">
        <f t="shared" si="17"/>
        <v>#DIV/0!</v>
      </c>
    </row>
    <row r="265" spans="1:23" hidden="1" x14ac:dyDescent="0.25">
      <c r="A265" s="56" t="s">
        <v>662</v>
      </c>
      <c r="B265" s="98">
        <f>+Cuncl!B265+MM!B265+BTO!B265+CORP!B265+'C+S'!B265+INFR!B265+'STR+DEV'!B265</f>
        <v>0</v>
      </c>
      <c r="C265" s="89">
        <f>+Cuncl!C265+MM!C265+BTO!C265+CORP!C265+'C+S'!C265+INFR!C265+'STR+DEV'!C265</f>
        <v>0</v>
      </c>
      <c r="D265" s="79">
        <f>+Cuncl!D265+MM!D265+BTO!D265+CORP!D265+'C+S'!D265+INFR!D265+'STR+DEV'!D265</f>
        <v>0</v>
      </c>
      <c r="E265" s="79">
        <f>+Cuncl!E265+MM!E265+BTO!E265+CORP!E265+'C+S'!E265+INFR!E265+'STR+DEV'!E265</f>
        <v>0</v>
      </c>
      <c r="F265" s="79">
        <f>+Cuncl!F265+MM!F265+BTO!F265+CORP!F265+'C+S'!F265+INFR!F265+'STR+DEV'!F265</f>
        <v>0</v>
      </c>
      <c r="G265" s="79">
        <f>+Cuncl!G265+MM!G265+BTO!G265+CORP!G265+'C+S'!G265+INFR!G265+'STR+DEV'!G265</f>
        <v>0</v>
      </c>
      <c r="H265" s="198">
        <f>+Cuncl!H265+MM!H265+BTO!H265+CORP!H265+'C+S'!H265+INFR!H265+'STR+DEV'!H265</f>
        <v>0</v>
      </c>
      <c r="I265" s="79">
        <f>+Cuncl!I265+MM!I265+BTO!I265+CORP!I265+'C+S'!I265+INFR!I265+'STR+DEV'!I265</f>
        <v>0</v>
      </c>
      <c r="J265" s="212">
        <f>+Cuncl!J265+MM!J265+BTO!J265+CORP!J265+'C+S'!J265+INFR!J265+'STR+DEV'!J265</f>
        <v>0</v>
      </c>
      <c r="K265" s="79">
        <f>+Cuncl!K265+MM!K265+BTO!K265+CORP!K265+'C+S'!K265+INFR!K265+'STR+DEV'!K265</f>
        <v>0</v>
      </c>
      <c r="L265" s="206">
        <f>+Cuncl!L265+MM!L265+BTO!L265+CORP!L265+'C+S'!L265+INFR!L265+'STR+DEV'!L265</f>
        <v>0</v>
      </c>
      <c r="M265" s="79">
        <f>+Cuncl!M265+MM!M265+BTO!M265+CORP!M265+'C+S'!M265+INFR!M265+'STR+DEV'!M265</f>
        <v>0</v>
      </c>
      <c r="N265" s="79">
        <f>+Cuncl!O265+MM!O265+BTO!O265+CORP!O265+'C+S'!O265+INFR!O265+'STR+DEV'!O265</f>
        <v>0</v>
      </c>
      <c r="O265" s="79">
        <f>+Cuncl!P265+MM!P265+BTO!P265+CORP!P265+'C+S'!P265+INFR!P265+'STR+DEV'!P265</f>
        <v>0</v>
      </c>
      <c r="P265" s="79">
        <f>+Cuncl!Q265+MM!Q265+BTO!Q265+CORP!Q265+'C+S'!Q265+INFR!Q265+'STR+DEV'!Q265</f>
        <v>0</v>
      </c>
      <c r="Q265" s="79">
        <f>+Cuncl!R265+MM!R265+BTO!R265+CORP!R265+'C+S'!R265+INFR!R265+'STR+DEV'!R265</f>
        <v>0</v>
      </c>
      <c r="R265" s="79">
        <f>+Cuncl!S265+MM!S265+BTO!S265+CORP!S265+'C+S'!S265+INFR!S265+'STR+DEV'!S265</f>
        <v>0</v>
      </c>
      <c r="S265" s="79">
        <f>+Cuncl!T265+MM!T265+BTO!T265+CORP!T265+'C+S'!T265+INFR!T265+'STR+DEV'!T265</f>
        <v>0</v>
      </c>
      <c r="T265" s="79">
        <f>+Cuncl!U265+MM!U265+BTO!U265+CORP!U265+'C+S'!U265+INFR!U265+'STR+DEV'!U265</f>
        <v>0</v>
      </c>
      <c r="U265" s="79">
        <f>+Cuncl!V265+MM!V265+BTO!V265+CORP!V265+'C+S'!V265+INFR!V265+'STR+DEV'!V265</f>
        <v>0</v>
      </c>
      <c r="W265" s="496" t="e">
        <f t="shared" si="17"/>
        <v>#DIV/0!</v>
      </c>
    </row>
    <row r="266" spans="1:23" hidden="1" x14ac:dyDescent="0.25">
      <c r="A266" s="56" t="s">
        <v>679</v>
      </c>
      <c r="B266" s="98">
        <f>+Cuncl!B266+MM!B266+BTO!B266+CORP!B266+'C+S'!B266+INFR!B266+'STR+DEV'!B266</f>
        <v>0</v>
      </c>
      <c r="C266" s="89">
        <f>+Cuncl!C266+MM!C266+BTO!C266+CORP!C266+'C+S'!C266+INFR!C266+'STR+DEV'!C266</f>
        <v>0</v>
      </c>
      <c r="D266" s="79">
        <f>+Cuncl!D266+MM!D266+BTO!D266+CORP!D266+'C+S'!D266+INFR!D266+'STR+DEV'!D266</f>
        <v>0</v>
      </c>
      <c r="E266" s="79">
        <f>+Cuncl!E266+MM!E266+BTO!E266+CORP!E266+'C+S'!E266+INFR!E266+'STR+DEV'!E266</f>
        <v>0</v>
      </c>
      <c r="F266" s="79">
        <f>+Cuncl!F266+MM!F266+BTO!F266+CORP!F266+'C+S'!F266+INFR!F266+'STR+DEV'!F266</f>
        <v>0</v>
      </c>
      <c r="G266" s="79">
        <f>+Cuncl!G266+MM!G266+BTO!G266+CORP!G266+'C+S'!G266+INFR!G266+'STR+DEV'!G266</f>
        <v>0</v>
      </c>
      <c r="H266" s="198">
        <f>+Cuncl!H266+MM!H266+BTO!H266+CORP!H266+'C+S'!H266+INFR!H266+'STR+DEV'!H266</f>
        <v>0</v>
      </c>
      <c r="I266" s="79">
        <f>+Cuncl!I266+MM!I266+BTO!I266+CORP!I266+'C+S'!I266+INFR!I266+'STR+DEV'!I266</f>
        <v>0</v>
      </c>
      <c r="J266" s="212">
        <f>+Cuncl!J266+MM!J266+BTO!J266+CORP!J266+'C+S'!J266+INFR!J266+'STR+DEV'!J266</f>
        <v>0</v>
      </c>
      <c r="K266" s="79">
        <f>+Cuncl!K266+MM!K266+BTO!K266+CORP!K266+'C+S'!K266+INFR!K266+'STR+DEV'!K266</f>
        <v>0</v>
      </c>
      <c r="L266" s="206">
        <f>+Cuncl!L266+MM!L266+BTO!L266+CORP!L266+'C+S'!L266+INFR!L266+'STR+DEV'!L266</f>
        <v>0</v>
      </c>
      <c r="M266" s="79">
        <f>+Cuncl!M266+MM!M266+BTO!M266+CORP!M266+'C+S'!M266+INFR!M266+'STR+DEV'!M266</f>
        <v>0</v>
      </c>
      <c r="N266" s="79">
        <f>+Cuncl!O266+MM!O266+BTO!O266+CORP!O266+'C+S'!O266+INFR!O266+'STR+DEV'!O266</f>
        <v>0</v>
      </c>
      <c r="O266" s="79">
        <f>+Cuncl!P266+MM!P266+BTO!P266+CORP!P266+'C+S'!P266+INFR!P266+'STR+DEV'!P266</f>
        <v>0</v>
      </c>
      <c r="P266" s="79">
        <f>+Cuncl!Q266+MM!Q266+BTO!Q266+CORP!Q266+'C+S'!Q266+INFR!Q266+'STR+DEV'!Q266</f>
        <v>0</v>
      </c>
      <c r="Q266" s="79">
        <f>+Cuncl!R266+MM!R266+BTO!R266+CORP!R266+'C+S'!R266+INFR!R266+'STR+DEV'!R266</f>
        <v>0</v>
      </c>
      <c r="R266" s="79">
        <f>+Cuncl!S266+MM!S266+BTO!S266+CORP!S266+'C+S'!S266+INFR!S266+'STR+DEV'!S266</f>
        <v>0</v>
      </c>
      <c r="S266" s="79">
        <f>+Cuncl!T266+MM!T266+BTO!T266+CORP!T266+'C+S'!T266+INFR!T266+'STR+DEV'!T266</f>
        <v>0</v>
      </c>
      <c r="T266" s="79">
        <f>+Cuncl!U266+MM!U266+BTO!U266+CORP!U266+'C+S'!U266+INFR!U266+'STR+DEV'!U266</f>
        <v>0</v>
      </c>
      <c r="U266" s="79">
        <f>+Cuncl!V266+MM!V266+BTO!V266+CORP!V266+'C+S'!V266+INFR!V266+'STR+DEV'!V266</f>
        <v>0</v>
      </c>
      <c r="W266" s="496" t="e">
        <f t="shared" si="17"/>
        <v>#DIV/0!</v>
      </c>
    </row>
    <row r="267" spans="1:23" x14ac:dyDescent="0.25">
      <c r="A267" s="56" t="s">
        <v>664</v>
      </c>
      <c r="B267" s="98">
        <f>+Cuncl!B267+MM!B267+BTO!B267+CORP!B267+'C+S'!B267+INFR!B267+'STR+DEV'!B267</f>
        <v>10000</v>
      </c>
      <c r="C267" s="89">
        <f>+Cuncl!C267+MM!C267+BTO!C267+CORP!C267+'C+S'!C267+INFR!C267+'STR+DEV'!C267</f>
        <v>0</v>
      </c>
      <c r="D267" s="79">
        <f>+Cuncl!D267+MM!D267+BTO!D267+CORP!D267+'C+S'!D267+INFR!D267+'STR+DEV'!D267</f>
        <v>81828.98</v>
      </c>
      <c r="E267" s="79">
        <f>+Cuncl!E267+MM!E267+BTO!E267+CORP!E267+'C+S'!E267+INFR!E267+'STR+DEV'!E267</f>
        <v>50000</v>
      </c>
      <c r="F267" s="79">
        <f>+Cuncl!F267+MM!F267+BTO!F267+CORP!F267+'C+S'!F267+INFR!F267+'STR+DEV'!F267</f>
        <v>0</v>
      </c>
      <c r="G267" s="79">
        <f>+Cuncl!G267+MM!G267+BTO!G267+CORP!G267+'C+S'!G267+INFR!G267+'STR+DEV'!G267</f>
        <v>10428</v>
      </c>
      <c r="H267" s="198">
        <f>+Cuncl!H267+MM!H267+BTO!H267+CORP!H267+'C+S'!H267+INFR!H267+'STR+DEV'!H267</f>
        <v>39572</v>
      </c>
      <c r="I267" s="79">
        <f>+Cuncl!I267+MM!I267+BTO!I267+CORP!I267+'C+S'!I267+INFR!I267+'STR+DEV'!I267</f>
        <v>0</v>
      </c>
      <c r="J267" s="212">
        <f>+Cuncl!J267+MM!J267+BTO!J267+CORP!J267+'C+S'!J267+INFR!J267+'STR+DEV'!J267</f>
        <v>39572</v>
      </c>
      <c r="K267" s="79">
        <f>+Cuncl!K267+MM!K267+BTO!K267+CORP!K267+'C+S'!K267+INFR!K267+'STR+DEV'!K267</f>
        <v>10000</v>
      </c>
      <c r="L267" s="206">
        <f>+Cuncl!L267+MM!L267+BTO!L267+CORP!L267+'C+S'!L267+INFR!L267+'STR+DEV'!L267</f>
        <v>10000</v>
      </c>
      <c r="M267" s="79">
        <f>+Cuncl!M267+MM!M267+BTO!M267+CORP!M267+'C+S'!M267+INFR!M267+'STR+DEV'!M267</f>
        <v>50000</v>
      </c>
      <c r="N267" s="79">
        <f>+Cuncl!O267+MM!O267+BTO!O267+CORP!O267+'C+S'!O267+INFR!O267+'STR+DEV'!O267</f>
        <v>52149.999999999993</v>
      </c>
      <c r="O267" s="79">
        <f>+Cuncl!P267+MM!P267+BTO!P267+CORP!P267+'C+S'!P267+INFR!P267+'STR+DEV'!P267</f>
        <v>0</v>
      </c>
      <c r="P267" s="79">
        <f>+Cuncl!Q267+MM!Q267+BTO!Q267+CORP!Q267+'C+S'!Q267+INFR!Q267+'STR+DEV'!Q267</f>
        <v>-3253</v>
      </c>
      <c r="Q267" s="79">
        <f>+Cuncl!R267+MM!R267+BTO!R267+CORP!R267+'C+S'!R267+INFR!R267+'STR+DEV'!R267</f>
        <v>48896.999999999993</v>
      </c>
      <c r="R267" s="79">
        <f>+Cuncl!S267+MM!S267+BTO!S267+CORP!S267+'C+S'!S267+INFR!S267+'STR+DEV'!S267</f>
        <v>0</v>
      </c>
      <c r="S267" s="79">
        <f>+Cuncl!T267+MM!T267+BTO!T267+CORP!T267+'C+S'!T267+INFR!T267+'STR+DEV'!T267</f>
        <v>52149.999999999993</v>
      </c>
      <c r="T267" s="79">
        <f>+Cuncl!U267+MM!U267+BTO!U267+CORP!U267+'C+S'!U267+INFR!U267+'STR+DEV'!U267</f>
        <v>55226.849999999991</v>
      </c>
      <c r="U267" s="79">
        <f>+Cuncl!V267+MM!V267+BTO!V267+CORP!V267+'C+S'!V267+INFR!V267+'STR+DEV'!V267</f>
        <v>58374.780449999984</v>
      </c>
      <c r="W267" s="496">
        <f t="shared" si="17"/>
        <v>6.2377756471716214E-2</v>
      </c>
    </row>
    <row r="268" spans="1:23" hidden="1" x14ac:dyDescent="0.25">
      <c r="A268" s="56" t="s">
        <v>59</v>
      </c>
      <c r="B268" s="98">
        <f>+Cuncl!B268+MM!B268+BTO!B268+CORP!B268+'C+S'!B268+INFR!B268+'STR+DEV'!B268</f>
        <v>0</v>
      </c>
      <c r="C268" s="89">
        <f>+Cuncl!C268+MM!C268+BTO!C268+CORP!C268+'C+S'!C268+INFR!C268+'STR+DEV'!C268</f>
        <v>0</v>
      </c>
      <c r="D268" s="79">
        <f>+Cuncl!D268+MM!D268+BTO!D268+CORP!D268+'C+S'!D268+INFR!D268+'STR+DEV'!D268</f>
        <v>0</v>
      </c>
      <c r="E268" s="79">
        <f>+Cuncl!E268+MM!E268+BTO!E268+CORP!E268+'C+S'!E268+INFR!E268+'STR+DEV'!E268</f>
        <v>0</v>
      </c>
      <c r="F268" s="79">
        <f>+Cuncl!F268+MM!F268+BTO!F268+CORP!F268+'C+S'!F268+INFR!F268+'STR+DEV'!F268</f>
        <v>0</v>
      </c>
      <c r="G268" s="79">
        <f>+Cuncl!G268+MM!G268+BTO!G268+CORP!G268+'C+S'!G268+INFR!G268+'STR+DEV'!G268</f>
        <v>0</v>
      </c>
      <c r="H268" s="198">
        <f>+Cuncl!H268+MM!H268+BTO!H268+CORP!H268+'C+S'!H268+INFR!H268+'STR+DEV'!H268</f>
        <v>0</v>
      </c>
      <c r="I268" s="79">
        <f>+Cuncl!I268+MM!I268+BTO!I268+CORP!I268+'C+S'!I268+INFR!I268+'STR+DEV'!I268</f>
        <v>0</v>
      </c>
      <c r="J268" s="212">
        <f>+Cuncl!J268+MM!J268+BTO!J268+CORP!J268+'C+S'!J268+INFR!J268+'STR+DEV'!J268</f>
        <v>0</v>
      </c>
      <c r="K268" s="79">
        <f>+Cuncl!K268+MM!K268+BTO!K268+CORP!K268+'C+S'!K268+INFR!K268+'STR+DEV'!K268</f>
        <v>0</v>
      </c>
      <c r="L268" s="206">
        <f>+Cuncl!L268+MM!L268+BTO!L268+CORP!L268+'C+S'!L268+INFR!L268+'STR+DEV'!L268</f>
        <v>0</v>
      </c>
      <c r="M268" s="79">
        <f>+Cuncl!M268+MM!M268+BTO!M268+CORP!M268+'C+S'!M268+INFR!M268+'STR+DEV'!M268</f>
        <v>0</v>
      </c>
      <c r="N268" s="79">
        <f>+Cuncl!O268+MM!O268+BTO!O268+CORP!O268+'C+S'!O268+INFR!O268+'STR+DEV'!O268</f>
        <v>0</v>
      </c>
      <c r="O268" s="79">
        <f>+Cuncl!P268+MM!P268+BTO!P268+CORP!P268+'C+S'!P268+INFR!P268+'STR+DEV'!P268</f>
        <v>0</v>
      </c>
      <c r="P268" s="79">
        <f>+Cuncl!Q268+MM!Q268+BTO!Q268+CORP!Q268+'C+S'!Q268+INFR!Q268+'STR+DEV'!Q268</f>
        <v>0</v>
      </c>
      <c r="Q268" s="79">
        <f>+Cuncl!R268+MM!R268+BTO!R268+CORP!R268+'C+S'!R268+INFR!R268+'STR+DEV'!R268</f>
        <v>0</v>
      </c>
      <c r="R268" s="79">
        <f>+Cuncl!S268+MM!S268+BTO!S268+CORP!S268+'C+S'!S268+INFR!S268+'STR+DEV'!S268</f>
        <v>0</v>
      </c>
      <c r="S268" s="79">
        <f>+Cuncl!T268+MM!T268+BTO!T268+CORP!T268+'C+S'!T268+INFR!T268+'STR+DEV'!T268</f>
        <v>0</v>
      </c>
      <c r="T268" s="79">
        <f>+Cuncl!U268+MM!U268+BTO!U268+CORP!U268+'C+S'!U268+INFR!U268+'STR+DEV'!U268</f>
        <v>0</v>
      </c>
      <c r="U268" s="79">
        <f>+Cuncl!V268+MM!V268+BTO!V268+CORP!V268+'C+S'!V268+INFR!V268+'STR+DEV'!V268</f>
        <v>0</v>
      </c>
      <c r="W268" s="496" t="e">
        <f t="shared" si="17"/>
        <v>#DIV/0!</v>
      </c>
    </row>
    <row r="269" spans="1:23" hidden="1" x14ac:dyDescent="0.25">
      <c r="A269" s="56" t="s">
        <v>668</v>
      </c>
      <c r="B269" s="98">
        <f>+Cuncl!B269+MM!B269+BTO!B269+CORP!B269+'C+S'!B269+INFR!B269+'STR+DEV'!B269</f>
        <v>0</v>
      </c>
      <c r="C269" s="89">
        <f>+Cuncl!C269+MM!C269+BTO!C269+CORP!C269+'C+S'!C269+INFR!C269+'STR+DEV'!C269</f>
        <v>0</v>
      </c>
      <c r="D269" s="79">
        <f>+Cuncl!D269+MM!D269+BTO!D269+CORP!D269+'C+S'!D269+INFR!D269+'STR+DEV'!D269</f>
        <v>0</v>
      </c>
      <c r="E269" s="79">
        <f>+Cuncl!E269+MM!E269+BTO!E269+CORP!E269+'C+S'!E269+INFR!E269+'STR+DEV'!E269</f>
        <v>0</v>
      </c>
      <c r="F269" s="79">
        <f>+Cuncl!F269+MM!F269+BTO!F269+CORP!F269+'C+S'!F269+INFR!F269+'STR+DEV'!F269</f>
        <v>0</v>
      </c>
      <c r="G269" s="79">
        <f>+Cuncl!G269+MM!G269+BTO!G269+CORP!G269+'C+S'!G269+INFR!G269+'STR+DEV'!G269</f>
        <v>0</v>
      </c>
      <c r="H269" s="198">
        <f>+Cuncl!H269+MM!H269+BTO!H269+CORP!H269+'C+S'!H269+INFR!H269+'STR+DEV'!H269</f>
        <v>0</v>
      </c>
      <c r="I269" s="79">
        <f>+Cuncl!I269+MM!I269+BTO!I269+CORP!I269+'C+S'!I269+INFR!I269+'STR+DEV'!I269</f>
        <v>0</v>
      </c>
      <c r="J269" s="212">
        <f>+Cuncl!J269+MM!J269+BTO!J269+CORP!J269+'C+S'!J269+INFR!J269+'STR+DEV'!J269</f>
        <v>0</v>
      </c>
      <c r="K269" s="79">
        <f>+Cuncl!K269+MM!K269+BTO!K269+CORP!K269+'C+S'!K269+INFR!K269+'STR+DEV'!K269</f>
        <v>0</v>
      </c>
      <c r="L269" s="206">
        <f>+Cuncl!L269+MM!L269+BTO!L269+CORP!L269+'C+S'!L269+INFR!L269+'STR+DEV'!L269</f>
        <v>0</v>
      </c>
      <c r="M269" s="79">
        <f>+Cuncl!M269+MM!M269+BTO!M269+CORP!M269+'C+S'!M269+INFR!M269+'STR+DEV'!M269</f>
        <v>0</v>
      </c>
      <c r="N269" s="79">
        <f>+Cuncl!O269+MM!O269+BTO!O269+CORP!O269+'C+S'!O269+INFR!O269+'STR+DEV'!O269</f>
        <v>0</v>
      </c>
      <c r="O269" s="79">
        <f>+Cuncl!P269+MM!P269+BTO!P269+CORP!P269+'C+S'!P269+INFR!P269+'STR+DEV'!P269</f>
        <v>0</v>
      </c>
      <c r="P269" s="79">
        <f>+Cuncl!Q269+MM!Q269+BTO!Q269+CORP!Q269+'C+S'!Q269+INFR!Q269+'STR+DEV'!Q269</f>
        <v>0</v>
      </c>
      <c r="Q269" s="79">
        <f>+Cuncl!R269+MM!R269+BTO!R269+CORP!R269+'C+S'!R269+INFR!R269+'STR+DEV'!R269</f>
        <v>0</v>
      </c>
      <c r="R269" s="79">
        <f>+Cuncl!S269+MM!S269+BTO!S269+CORP!S269+'C+S'!S269+INFR!S269+'STR+DEV'!S269</f>
        <v>0</v>
      </c>
      <c r="S269" s="79">
        <f>+Cuncl!T269+MM!T269+BTO!T269+CORP!T269+'C+S'!T269+INFR!T269+'STR+DEV'!T269</f>
        <v>0</v>
      </c>
      <c r="T269" s="79">
        <f>+Cuncl!U269+MM!U269+BTO!U269+CORP!U269+'C+S'!U269+INFR!U269+'STR+DEV'!U269</f>
        <v>0</v>
      </c>
      <c r="U269" s="79">
        <f>+Cuncl!V269+MM!V269+BTO!V269+CORP!V269+'C+S'!V269+INFR!V269+'STR+DEV'!V269</f>
        <v>0</v>
      </c>
      <c r="W269" s="496" t="e">
        <f t="shared" si="17"/>
        <v>#DIV/0!</v>
      </c>
    </row>
    <row r="270" spans="1:23" hidden="1" x14ac:dyDescent="0.25">
      <c r="A270" s="56" t="s">
        <v>669</v>
      </c>
      <c r="B270" s="98">
        <f>+Cuncl!B270+MM!B270+BTO!B270+CORP!B270+'C+S'!B270+INFR!B270+'STR+DEV'!B270</f>
        <v>0</v>
      </c>
      <c r="C270" s="89">
        <f>+Cuncl!C270+MM!C270+BTO!C270+CORP!C270+'C+S'!C270+INFR!C270+'STR+DEV'!C270</f>
        <v>0</v>
      </c>
      <c r="D270" s="79">
        <f>+Cuncl!D270+MM!D270+BTO!D270+CORP!D270+'C+S'!D270+INFR!D270+'STR+DEV'!D270</f>
        <v>0</v>
      </c>
      <c r="E270" s="79">
        <f>+Cuncl!E270+MM!E270+BTO!E270+CORP!E270+'C+S'!E270+INFR!E270+'STR+DEV'!E270</f>
        <v>0</v>
      </c>
      <c r="F270" s="79">
        <f>+Cuncl!F270+MM!F270+BTO!F270+CORP!F270+'C+S'!F270+INFR!F270+'STR+DEV'!F270</f>
        <v>0</v>
      </c>
      <c r="G270" s="79">
        <f>+Cuncl!G270+MM!G270+BTO!G270+CORP!G270+'C+S'!G270+INFR!G270+'STR+DEV'!G270</f>
        <v>0</v>
      </c>
      <c r="H270" s="198">
        <f>+Cuncl!H270+MM!H270+BTO!H270+CORP!H270+'C+S'!H270+INFR!H270+'STR+DEV'!H270</f>
        <v>0</v>
      </c>
      <c r="I270" s="79">
        <f>+Cuncl!I270+MM!I270+BTO!I270+CORP!I270+'C+S'!I270+INFR!I270+'STR+DEV'!I270</f>
        <v>0</v>
      </c>
      <c r="J270" s="212">
        <f>+Cuncl!J270+MM!J270+BTO!J270+CORP!J270+'C+S'!J270+INFR!J270+'STR+DEV'!J270</f>
        <v>0</v>
      </c>
      <c r="K270" s="79">
        <f>+Cuncl!K270+MM!K270+BTO!K270+CORP!K270+'C+S'!K270+INFR!K270+'STR+DEV'!K270</f>
        <v>0</v>
      </c>
      <c r="L270" s="206">
        <f>+Cuncl!L270+MM!L270+BTO!L270+CORP!L270+'C+S'!L270+INFR!L270+'STR+DEV'!L270</f>
        <v>0</v>
      </c>
      <c r="M270" s="79">
        <f>+Cuncl!M270+MM!M270+BTO!M270+CORP!M270+'C+S'!M270+INFR!M270+'STR+DEV'!M270</f>
        <v>0</v>
      </c>
      <c r="N270" s="79">
        <f>+Cuncl!O270+MM!O270+BTO!O270+CORP!O270+'C+S'!O270+INFR!O270+'STR+DEV'!O270</f>
        <v>0</v>
      </c>
      <c r="O270" s="79">
        <f>+Cuncl!P270+MM!P270+BTO!P270+CORP!P270+'C+S'!P270+INFR!P270+'STR+DEV'!P270</f>
        <v>0</v>
      </c>
      <c r="P270" s="79">
        <f>+Cuncl!Q270+MM!Q270+BTO!Q270+CORP!Q270+'C+S'!Q270+INFR!Q270+'STR+DEV'!Q270</f>
        <v>0</v>
      </c>
      <c r="Q270" s="79">
        <f>+Cuncl!R270+MM!R270+BTO!R270+CORP!R270+'C+S'!R270+INFR!R270+'STR+DEV'!R270</f>
        <v>0</v>
      </c>
      <c r="R270" s="79">
        <f>+Cuncl!S270+MM!S270+BTO!S270+CORP!S270+'C+S'!S270+INFR!S270+'STR+DEV'!S270</f>
        <v>0</v>
      </c>
      <c r="S270" s="79">
        <f>+Cuncl!T270+MM!T270+BTO!T270+CORP!T270+'C+S'!T270+INFR!T270+'STR+DEV'!T270</f>
        <v>0</v>
      </c>
      <c r="T270" s="79">
        <f>+Cuncl!U270+MM!U270+BTO!U270+CORP!U270+'C+S'!U270+INFR!U270+'STR+DEV'!U270</f>
        <v>0</v>
      </c>
      <c r="U270" s="79">
        <f>+Cuncl!V270+MM!V270+BTO!V270+CORP!V270+'C+S'!V270+INFR!V270+'STR+DEV'!V270</f>
        <v>0</v>
      </c>
      <c r="W270" s="496" t="e">
        <f t="shared" si="17"/>
        <v>#DIV/0!</v>
      </c>
    </row>
    <row r="271" spans="1:23" x14ac:dyDescent="0.25">
      <c r="A271" s="56" t="s">
        <v>677</v>
      </c>
      <c r="B271" s="98">
        <f>+Cuncl!B271+MM!B271+BTO!B271+CORP!B271+'C+S'!B271+INFR!B271+'STR+DEV'!B271</f>
        <v>800000</v>
      </c>
      <c r="C271" s="89">
        <f>+Cuncl!C271+MM!C271+BTO!C271+CORP!C271+'C+S'!C271+INFR!C271+'STR+DEV'!C271</f>
        <v>0</v>
      </c>
      <c r="D271" s="79">
        <f>+Cuncl!D271+MM!D271+BTO!D271+CORP!D271+'C+S'!D271+INFR!D271+'STR+DEV'!D271</f>
        <v>567014.05999999994</v>
      </c>
      <c r="E271" s="79">
        <f>+Cuncl!E271+MM!E271+BTO!E271+CORP!E271+'C+S'!E271+INFR!E271+'STR+DEV'!E271</f>
        <v>844800</v>
      </c>
      <c r="F271" s="79">
        <f>+Cuncl!F271+MM!F271+BTO!F271+CORP!F271+'C+S'!F271+INFR!F271+'STR+DEV'!F271</f>
        <v>0</v>
      </c>
      <c r="G271" s="79">
        <f>+Cuncl!G271+MM!G271+BTO!G271+CORP!G271+'C+S'!G271+INFR!G271+'STR+DEV'!G271</f>
        <v>112935.52</v>
      </c>
      <c r="H271" s="198">
        <f>+Cuncl!H271+MM!H271+BTO!H271+CORP!H271+'C+S'!H271+INFR!H271+'STR+DEV'!H271</f>
        <v>731864.48</v>
      </c>
      <c r="I271" s="79">
        <f>+Cuncl!I271+MM!I271+BTO!I271+CORP!I271+'C+S'!I271+INFR!I271+'STR+DEV'!I271</f>
        <v>0</v>
      </c>
      <c r="J271" s="212">
        <f>+Cuncl!J271+MM!J271+BTO!J271+CORP!J271+'C+S'!J271+INFR!J271+'STR+DEV'!J271</f>
        <v>731864.48</v>
      </c>
      <c r="K271" s="79">
        <f>+Cuncl!K271+MM!K271+BTO!K271+CORP!K271+'C+S'!K271+INFR!K271+'STR+DEV'!K271</f>
        <v>0</v>
      </c>
      <c r="L271" s="206">
        <f>+Cuncl!L271+MM!L271+BTO!L271+CORP!L271+'C+S'!L271+INFR!L271+'STR+DEV'!L271</f>
        <v>0</v>
      </c>
      <c r="M271" s="79">
        <f>+Cuncl!M271+MM!M271+BTO!M271+CORP!M271+'C+S'!M271+INFR!M271+'STR+DEV'!M271</f>
        <v>844800</v>
      </c>
      <c r="N271" s="79">
        <f>+Cuncl!O271+MM!O271+BTO!O271+CORP!O271+'C+S'!O271+INFR!O271+'STR+DEV'!O271</f>
        <v>881126.39999999991</v>
      </c>
      <c r="O271" s="79">
        <f>+Cuncl!P271+MM!P271+BTO!P271+CORP!P271+'C+S'!P271+INFR!P271+'STR+DEV'!P271</f>
        <v>0</v>
      </c>
      <c r="P271" s="79">
        <f>+Cuncl!Q271+MM!Q271+BTO!Q271+CORP!Q271+'C+S'!Q271+INFR!Q271+'STR+DEV'!Q271</f>
        <v>-471973</v>
      </c>
      <c r="Q271" s="79">
        <f>+Cuncl!R271+MM!R271+BTO!R271+CORP!R271+'C+S'!R271+INFR!R271+'STR+DEV'!R271</f>
        <v>409153.39999999991</v>
      </c>
      <c r="R271" s="79">
        <f>+Cuncl!S271+MM!S271+BTO!S271+CORP!S271+'C+S'!S271+INFR!S271+'STR+DEV'!S271</f>
        <v>0</v>
      </c>
      <c r="S271" s="79">
        <f>+Cuncl!T271+MM!T271+BTO!T271+CORP!T271+'C+S'!T271+INFR!T271+'STR+DEV'!T271</f>
        <v>881126.39999999991</v>
      </c>
      <c r="T271" s="79">
        <f>+Cuncl!U271+MM!U271+BTO!U271+CORP!U271+'C+S'!U271+INFR!U271+'STR+DEV'!U271</f>
        <v>933112.85759999987</v>
      </c>
      <c r="U271" s="79">
        <f>+Cuncl!V271+MM!V271+BTO!V271+CORP!V271+'C+S'!V271+INFR!V271+'STR+DEV'!V271</f>
        <v>986300.29048319976</v>
      </c>
      <c r="W271" s="496">
        <f t="shared" si="17"/>
        <v>0.53564732596821529</v>
      </c>
    </row>
    <row r="272" spans="1:23" hidden="1" x14ac:dyDescent="0.25">
      <c r="A272" s="56" t="s">
        <v>670</v>
      </c>
      <c r="B272" s="98">
        <f>+Cuncl!B272+MM!B272+BTO!B272+CORP!B272+'C+S'!B272+INFR!B272+'STR+DEV'!B272</f>
        <v>0</v>
      </c>
      <c r="C272" s="89">
        <f>+Cuncl!C272+MM!C272+BTO!C272+CORP!C272+'C+S'!C272+INFR!C272+'STR+DEV'!C272</f>
        <v>0</v>
      </c>
      <c r="D272" s="79">
        <f>+Cuncl!D272+MM!D272+BTO!D272+CORP!D272+'C+S'!D272+INFR!D272+'STR+DEV'!D272</f>
        <v>0</v>
      </c>
      <c r="E272" s="79">
        <f>+Cuncl!E272+MM!E272+BTO!E272+CORP!E272+'C+S'!E272+INFR!E272+'STR+DEV'!E272</f>
        <v>0</v>
      </c>
      <c r="F272" s="79">
        <f>+Cuncl!F272+MM!F272+BTO!F272+CORP!F272+'C+S'!F272+INFR!F272+'STR+DEV'!F272</f>
        <v>0</v>
      </c>
      <c r="G272" s="79">
        <f>+Cuncl!G272+MM!G272+BTO!G272+CORP!G272+'C+S'!G272+INFR!G272+'STR+DEV'!G272</f>
        <v>0</v>
      </c>
      <c r="H272" s="198">
        <f>+Cuncl!H272+MM!H272+BTO!H272+CORP!H272+'C+S'!H272+INFR!H272+'STR+DEV'!H272</f>
        <v>0</v>
      </c>
      <c r="I272" s="79">
        <f>+Cuncl!I272+MM!I272+BTO!I272+CORP!I272+'C+S'!I272+INFR!I272+'STR+DEV'!I272</f>
        <v>0</v>
      </c>
      <c r="J272" s="212">
        <f>+Cuncl!J272+MM!J272+BTO!J272+CORP!J272+'C+S'!J272+INFR!J272+'STR+DEV'!J272</f>
        <v>0</v>
      </c>
      <c r="K272" s="79">
        <f>+Cuncl!K272+MM!K272+BTO!K272+CORP!K272+'C+S'!K272+INFR!K272+'STR+DEV'!K272</f>
        <v>0</v>
      </c>
      <c r="L272" s="206">
        <f>+Cuncl!L272+MM!L272+BTO!L272+CORP!L272+'C+S'!L272+INFR!L272+'STR+DEV'!L272</f>
        <v>0</v>
      </c>
      <c r="M272" s="79">
        <f>+Cuncl!M272+MM!M272+BTO!M272+CORP!M272+'C+S'!M272+INFR!M272+'STR+DEV'!M272</f>
        <v>0</v>
      </c>
      <c r="N272" s="79">
        <f>+Cuncl!O272+MM!O272+BTO!O272+CORP!O272+'C+S'!O272+INFR!O272+'STR+DEV'!O272</f>
        <v>0</v>
      </c>
      <c r="O272" s="79">
        <f>+Cuncl!P272+MM!P272+BTO!P272+CORP!P272+'C+S'!P272+INFR!P272+'STR+DEV'!P272</f>
        <v>0</v>
      </c>
      <c r="P272" s="79">
        <f>+Cuncl!Q272+MM!Q272+BTO!Q272+CORP!Q272+'C+S'!Q272+INFR!Q272+'STR+DEV'!Q272</f>
        <v>0</v>
      </c>
      <c r="Q272" s="79">
        <f>+Cuncl!R272+MM!R272+BTO!R272+CORP!R272+'C+S'!R272+INFR!R272+'STR+DEV'!R272</f>
        <v>0</v>
      </c>
      <c r="R272" s="79">
        <f>+Cuncl!S272+MM!S272+BTO!S272+CORP!S272+'C+S'!S272+INFR!S272+'STR+DEV'!S272</f>
        <v>0</v>
      </c>
      <c r="S272" s="79">
        <f>+Cuncl!T272+MM!T272+BTO!T272+CORP!T272+'C+S'!T272+INFR!T272+'STR+DEV'!T272</f>
        <v>0</v>
      </c>
      <c r="T272" s="79">
        <f>+Cuncl!U272+MM!U272+BTO!U272+CORP!U272+'C+S'!U272+INFR!U272+'STR+DEV'!U272</f>
        <v>0</v>
      </c>
      <c r="U272" s="79">
        <f>+Cuncl!V272+MM!V272+BTO!V272+CORP!V272+'C+S'!V272+INFR!V272+'STR+DEV'!V272</f>
        <v>0</v>
      </c>
      <c r="W272" s="496" t="e">
        <f t="shared" si="17"/>
        <v>#DIV/0!</v>
      </c>
    </row>
    <row r="273" spans="1:23" x14ac:dyDescent="0.25">
      <c r="A273" s="56" t="s">
        <v>671</v>
      </c>
      <c r="B273" s="98">
        <f>+Cuncl!B273+MM!B273+BTO!B273+CORP!B273+'C+S'!B273+INFR!B273+'STR+DEV'!B273</f>
        <v>0</v>
      </c>
      <c r="C273" s="89">
        <f>+Cuncl!C273+MM!C273+BTO!C273+CORP!C273+'C+S'!C273+INFR!C273+'STR+DEV'!C273</f>
        <v>0</v>
      </c>
      <c r="D273" s="79">
        <f>+Cuncl!D273+MM!D273+BTO!D273+CORP!D273+'C+S'!D273+INFR!D273+'STR+DEV'!D273</f>
        <v>0</v>
      </c>
      <c r="E273" s="79">
        <f>+Cuncl!E273+MM!E273+BTO!E273+CORP!E273+'C+S'!E273+INFR!E273+'STR+DEV'!E273</f>
        <v>0</v>
      </c>
      <c r="F273" s="79">
        <f>+Cuncl!F273+MM!F273+BTO!F273+CORP!F273+'C+S'!F273+INFR!F273+'STR+DEV'!F273</f>
        <v>0</v>
      </c>
      <c r="G273" s="79">
        <f>+Cuncl!G273+MM!G273+BTO!G273+CORP!G273+'C+S'!G273+INFR!G273+'STR+DEV'!G273</f>
        <v>0</v>
      </c>
      <c r="H273" s="198">
        <f>+Cuncl!H273+MM!H273+BTO!H273+CORP!H273+'C+S'!H273+INFR!H273+'STR+DEV'!H273</f>
        <v>0</v>
      </c>
      <c r="I273" s="79">
        <f>+Cuncl!I273+MM!I273+BTO!I273+CORP!I273+'C+S'!I273+INFR!I273+'STR+DEV'!I273</f>
        <v>0</v>
      </c>
      <c r="J273" s="212">
        <f>+Cuncl!J273+MM!J273+BTO!J273+CORP!J273+'C+S'!J273+INFR!J273+'STR+DEV'!J273</f>
        <v>0</v>
      </c>
      <c r="K273" s="79">
        <f>+Cuncl!K273+MM!K273+BTO!K273+CORP!K273+'C+S'!K273+INFR!K273+'STR+DEV'!K273</f>
        <v>0</v>
      </c>
      <c r="L273" s="206">
        <f>+Cuncl!L273+MM!L273+BTO!L273+CORP!L273+'C+S'!L273+INFR!L273+'STR+DEV'!L273</f>
        <v>0</v>
      </c>
      <c r="M273" s="79">
        <f>+Cuncl!M273+MM!M273+BTO!M273+CORP!M273+'C+S'!M273+INFR!M273+'STR+DEV'!M273</f>
        <v>0</v>
      </c>
      <c r="N273" s="79">
        <f>+Cuncl!O273+MM!O273+BTO!O273+CORP!O273+'C+S'!O273+INFR!O273+'STR+DEV'!O273</f>
        <v>0</v>
      </c>
      <c r="O273" s="79">
        <f>+Cuncl!P273+MM!P273+BTO!P273+CORP!P273+'C+S'!P273+INFR!P273+'STR+DEV'!P273</f>
        <v>0</v>
      </c>
      <c r="P273" s="79">
        <f>+Cuncl!Q273+MM!Q273+BTO!Q273+CORP!Q273+'C+S'!Q273+INFR!Q273+'STR+DEV'!Q273</f>
        <v>0</v>
      </c>
      <c r="Q273" s="79">
        <f>+Cuncl!R273+MM!R273+BTO!R273+CORP!R273+'C+S'!R273+INFR!R273+'STR+DEV'!R273</f>
        <v>0</v>
      </c>
      <c r="R273" s="79">
        <f>+Cuncl!S273+MM!S273+BTO!S273+CORP!S273+'C+S'!S273+INFR!S273+'STR+DEV'!S273</f>
        <v>5000</v>
      </c>
      <c r="S273" s="79">
        <f>+Cuncl!T273+MM!T273+BTO!T273+CORP!T273+'C+S'!T273+INFR!T273+'STR+DEV'!T273</f>
        <v>5000</v>
      </c>
      <c r="T273" s="79">
        <f>+Cuncl!U273+MM!U273+BTO!U273+CORP!U273+'C+S'!U273+INFR!U273+'STR+DEV'!U273</f>
        <v>0</v>
      </c>
      <c r="U273" s="79">
        <f>+Cuncl!V273+MM!V273+BTO!V273+CORP!V273+'C+S'!V273+INFR!V273+'STR+DEV'!V273</f>
        <v>0</v>
      </c>
      <c r="W273" s="496">
        <f t="shared" si="17"/>
        <v>0</v>
      </c>
    </row>
    <row r="274" spans="1:23" hidden="1" x14ac:dyDescent="0.25">
      <c r="A274" s="56" t="s">
        <v>672</v>
      </c>
      <c r="B274" s="98">
        <f>+Cuncl!B274+MM!B274+BTO!B274+CORP!B274+'C+S'!B274+INFR!B274+'STR+DEV'!B274</f>
        <v>0</v>
      </c>
      <c r="C274" s="89">
        <f>+Cuncl!C274+MM!C274+BTO!C274+CORP!C274+'C+S'!C274+INFR!C274+'STR+DEV'!C274</f>
        <v>0</v>
      </c>
      <c r="D274" s="79">
        <f>+Cuncl!D274+MM!D274+BTO!D274+CORP!D274+'C+S'!D274+INFR!D274+'STR+DEV'!D274</f>
        <v>0</v>
      </c>
      <c r="E274" s="79">
        <f>+Cuncl!E274+MM!E274+BTO!E274+CORP!E274+'C+S'!E274+INFR!E274+'STR+DEV'!E274</f>
        <v>0</v>
      </c>
      <c r="F274" s="79">
        <f>+Cuncl!F274+MM!F274+BTO!F274+CORP!F274+'C+S'!F274+INFR!F274+'STR+DEV'!F274</f>
        <v>0</v>
      </c>
      <c r="G274" s="79">
        <f>+Cuncl!G274+MM!G274+BTO!G274+CORP!G274+'C+S'!G274+INFR!G274+'STR+DEV'!G274</f>
        <v>0</v>
      </c>
      <c r="H274" s="198">
        <f>+Cuncl!H274+MM!H274+BTO!H274+CORP!H274+'C+S'!H274+INFR!H274+'STR+DEV'!H274</f>
        <v>0</v>
      </c>
      <c r="I274" s="79">
        <f>+Cuncl!I274+MM!I274+BTO!I274+CORP!I274+'C+S'!I274+INFR!I274+'STR+DEV'!I274</f>
        <v>0</v>
      </c>
      <c r="J274" s="212">
        <f>+Cuncl!J274+MM!J274+BTO!J274+CORP!J274+'C+S'!J274+INFR!J274+'STR+DEV'!J274</f>
        <v>0</v>
      </c>
      <c r="K274" s="79">
        <f>+Cuncl!K274+MM!K274+BTO!K274+CORP!K274+'C+S'!K274+INFR!K274+'STR+DEV'!K274</f>
        <v>0</v>
      </c>
      <c r="L274" s="206">
        <f>+Cuncl!L274+MM!L274+BTO!L274+CORP!L274+'C+S'!L274+INFR!L274+'STR+DEV'!L274</f>
        <v>0</v>
      </c>
      <c r="M274" s="79">
        <f>+Cuncl!M274+MM!M274+BTO!M274+CORP!M274+'C+S'!M274+INFR!M274+'STR+DEV'!M274</f>
        <v>0</v>
      </c>
      <c r="N274" s="79">
        <f>+Cuncl!O274+MM!O274+BTO!O274+CORP!O274+'C+S'!O274+INFR!O274+'STR+DEV'!O274</f>
        <v>0</v>
      </c>
      <c r="O274" s="79">
        <f>+Cuncl!P274+MM!P274+BTO!P274+CORP!P274+'C+S'!P274+INFR!P274+'STR+DEV'!P274</f>
        <v>0</v>
      </c>
      <c r="P274" s="79">
        <f>+Cuncl!Q274+MM!Q274+BTO!Q274+CORP!Q274+'C+S'!Q274+INFR!Q274+'STR+DEV'!Q274</f>
        <v>0</v>
      </c>
      <c r="Q274" s="79">
        <f>+Cuncl!R274+MM!R274+BTO!R274+CORP!R274+'C+S'!R274+INFR!R274+'STR+DEV'!R274</f>
        <v>0</v>
      </c>
      <c r="R274" s="79">
        <f>+Cuncl!S274+MM!S274+BTO!S274+CORP!S274+'C+S'!S274+INFR!S274+'STR+DEV'!S274</f>
        <v>0</v>
      </c>
      <c r="S274" s="79">
        <f>+Cuncl!T274+MM!T274+BTO!T274+CORP!T274+'C+S'!T274+INFR!T274+'STR+DEV'!T274</f>
        <v>0</v>
      </c>
      <c r="T274" s="79">
        <f>+Cuncl!U274+MM!U274+BTO!U274+CORP!U274+'C+S'!U274+INFR!U274+'STR+DEV'!U274</f>
        <v>0</v>
      </c>
      <c r="U274" s="79">
        <f>+Cuncl!V274+MM!V274+BTO!V274+CORP!V274+'C+S'!V274+INFR!V274+'STR+DEV'!V274</f>
        <v>0</v>
      </c>
      <c r="W274" s="496" t="e">
        <f t="shared" si="17"/>
        <v>#DIV/0!</v>
      </c>
    </row>
    <row r="275" spans="1:23" x14ac:dyDescent="0.25">
      <c r="A275" s="56" t="s">
        <v>633</v>
      </c>
      <c r="B275" s="98">
        <f>+Cuncl!B275+MM!B275+BTO!B275+CORP!B275+'C+S'!B275+INFR!B275+'STR+DEV'!B275</f>
        <v>6512.85</v>
      </c>
      <c r="C275" s="89">
        <f>+Cuncl!C275+MM!C275+BTO!C275+CORP!C275+'C+S'!C275+INFR!C275+'STR+DEV'!C275</f>
        <v>0</v>
      </c>
      <c r="D275" s="79">
        <f>+Cuncl!D275+MM!D275+BTO!D275+CORP!D275+'C+S'!D275+INFR!D275+'STR+DEV'!D275</f>
        <v>7728.27</v>
      </c>
      <c r="E275" s="79">
        <f>+Cuncl!E275+MM!E275+BTO!E275+CORP!E275+'C+S'!E275+INFR!E275+'STR+DEV'!E275</f>
        <v>6512.85</v>
      </c>
      <c r="F275" s="79">
        <f>+Cuncl!F275+MM!F275+BTO!F275+CORP!F275+'C+S'!F275+INFR!F275+'STR+DEV'!F275</f>
        <v>0</v>
      </c>
      <c r="G275" s="79">
        <f>+Cuncl!G275+MM!G275+BTO!G275+CORP!G275+'C+S'!G275+INFR!G275+'STR+DEV'!G275</f>
        <v>766.36</v>
      </c>
      <c r="H275" s="198">
        <f>+Cuncl!H275+MM!H275+BTO!H275+CORP!H275+'C+S'!H275+INFR!H275+'STR+DEV'!H275</f>
        <v>5746.4900000000007</v>
      </c>
      <c r="I275" s="79">
        <f>+Cuncl!I275+MM!I275+BTO!I275+CORP!I275+'C+S'!I275+INFR!I275+'STR+DEV'!I275</f>
        <v>0</v>
      </c>
      <c r="J275" s="212">
        <f>+Cuncl!J275+MM!J275+BTO!J275+CORP!J275+'C+S'!J275+INFR!J275+'STR+DEV'!J275</f>
        <v>5746.4900000000007</v>
      </c>
      <c r="K275" s="79">
        <f>+Cuncl!K275+MM!K275+BTO!K275+CORP!K275+'C+S'!K275+INFR!K275+'STR+DEV'!K275</f>
        <v>6858.03</v>
      </c>
      <c r="L275" s="206">
        <f>+Cuncl!L275+MM!L275+BTO!L275+CORP!L275+'C+S'!L275+INFR!L275+'STR+DEV'!L275</f>
        <v>7194.07</v>
      </c>
      <c r="M275" s="79">
        <f>+Cuncl!M275+MM!M275+BTO!M275+CORP!M275+'C+S'!M275+INFR!M275+'STR+DEV'!M275</f>
        <v>6512.85</v>
      </c>
      <c r="N275" s="79">
        <f>+Cuncl!O275+MM!O275+BTO!O275+CORP!O275+'C+S'!O275+INFR!O275+'STR+DEV'!O275</f>
        <v>6792.9025499999998</v>
      </c>
      <c r="O275" s="79">
        <f>+Cuncl!P275+MM!P275+BTO!P275+CORP!P275+'C+S'!P275+INFR!P275+'STR+DEV'!P275</f>
        <v>0</v>
      </c>
      <c r="P275" s="79">
        <f>+Cuncl!Q275+MM!Q275+BTO!Q275+CORP!Q275+'C+S'!Q275+INFR!Q275+'STR+DEV'!Q275</f>
        <v>-10609</v>
      </c>
      <c r="Q275" s="79">
        <f>+Cuncl!R275+MM!R275+BTO!R275+CORP!R275+'C+S'!R275+INFR!R275+'STR+DEV'!R275</f>
        <v>-3816.0974500000002</v>
      </c>
      <c r="R275" s="79">
        <f>+Cuncl!S275+MM!S275+BTO!S275+CORP!S275+'C+S'!S275+INFR!S275+'STR+DEV'!S275</f>
        <v>6000</v>
      </c>
      <c r="S275" s="79">
        <f>+Cuncl!T275+MM!T275+BTO!T275+CORP!T275+'C+S'!T275+INFR!T275+'STR+DEV'!T275</f>
        <v>12792.902549999999</v>
      </c>
      <c r="T275" s="79">
        <f>+Cuncl!U275+MM!U275+BTO!U275+CORP!U275+'C+S'!U275+INFR!U275+'STR+DEV'!U275</f>
        <v>7193.6838004499996</v>
      </c>
      <c r="U275" s="79">
        <f>+Cuncl!V275+MM!V275+BTO!V275+CORP!V275+'C+S'!V275+INFR!V275+'STR+DEV'!V275</f>
        <v>7603.7237770756492</v>
      </c>
      <c r="W275" s="496">
        <f t="shared" si="17"/>
        <v>0.82928795545308054</v>
      </c>
    </row>
    <row r="276" spans="1:23" x14ac:dyDescent="0.25">
      <c r="A276" s="56" t="s">
        <v>673</v>
      </c>
      <c r="B276" s="98">
        <f>+Cuncl!B276+MM!B276+BTO!B276+CORP!B276+'C+S'!B276+INFR!B276+'STR+DEV'!B276</f>
        <v>500000</v>
      </c>
      <c r="C276" s="89">
        <f>+Cuncl!C276+MM!C276+BTO!C276+CORP!C276+'C+S'!C276+INFR!C276+'STR+DEV'!C276</f>
        <v>0</v>
      </c>
      <c r="D276" s="79">
        <f>+Cuncl!D276+MM!D276+BTO!D276+CORP!D276+'C+S'!D276+INFR!D276+'STR+DEV'!D276</f>
        <v>142456.14000000001</v>
      </c>
      <c r="E276" s="79">
        <f>+Cuncl!E276+MM!E276+BTO!E276+CORP!E276+'C+S'!E276+INFR!E276+'STR+DEV'!E276</f>
        <v>7238200</v>
      </c>
      <c r="F276" s="79">
        <f>+Cuncl!F276+MM!F276+BTO!F276+CORP!F276+'C+S'!F276+INFR!F276+'STR+DEV'!F276</f>
        <v>0</v>
      </c>
      <c r="G276" s="79">
        <f>+Cuncl!G276+MM!G276+BTO!G276+CORP!G276+'C+S'!G276+INFR!G276+'STR+DEV'!G276</f>
        <v>43859.64</v>
      </c>
      <c r="H276" s="198">
        <f>+Cuncl!H276+MM!H276+BTO!H276+CORP!H276+'C+S'!H276+INFR!H276+'STR+DEV'!H276</f>
        <v>7194340.3600000003</v>
      </c>
      <c r="I276" s="79">
        <f>+Cuncl!I276+MM!I276+BTO!I276+CORP!I276+'C+S'!I276+INFR!I276+'STR+DEV'!I276</f>
        <v>0</v>
      </c>
      <c r="J276" s="212">
        <f>+Cuncl!J276+MM!J276+BTO!J276+CORP!J276+'C+S'!J276+INFR!J276+'STR+DEV'!J276</f>
        <v>7194340.3600000003</v>
      </c>
      <c r="K276" s="79">
        <f>+Cuncl!K276+MM!K276+BTO!K276+CORP!K276+'C+S'!K276+INFR!K276+'STR+DEV'!K276</f>
        <v>526500</v>
      </c>
      <c r="L276" s="206">
        <f>+Cuncl!L276+MM!L276+BTO!L276+CORP!L276+'C+S'!L276+INFR!L276+'STR+DEV'!L276</f>
        <v>552298.5</v>
      </c>
      <c r="M276" s="79">
        <f>+Cuncl!M276+MM!M276+BTO!M276+CORP!M276+'C+S'!M276+INFR!M276+'STR+DEV'!M276</f>
        <v>7238200</v>
      </c>
      <c r="N276" s="79">
        <f>+Cuncl!O276+MM!O276+BTO!O276+CORP!O276+'C+S'!O276+INFR!O276+'STR+DEV'!O276</f>
        <v>0</v>
      </c>
      <c r="O276" s="79">
        <f>+Cuncl!P276+MM!P276+BTO!P276+CORP!P276+'C+S'!P276+INFR!P276+'STR+DEV'!P276</f>
        <v>0</v>
      </c>
      <c r="P276" s="79">
        <f>+Cuncl!Q276+MM!Q276+BTO!Q276+CORP!Q276+'C+S'!Q276+INFR!Q276+'STR+DEV'!Q276</f>
        <v>-457281</v>
      </c>
      <c r="Q276" s="79">
        <f>+Cuncl!R276+MM!R276+BTO!R276+CORP!R276+'C+S'!R276+INFR!R276+'STR+DEV'!R276</f>
        <v>-457281</v>
      </c>
      <c r="R276" s="79">
        <f>+Cuncl!S276+MM!S276+BTO!S276+CORP!S276+'C+S'!S276+INFR!S276+'STR+DEV'!S276</f>
        <v>1500000</v>
      </c>
      <c r="S276" s="79">
        <f>+Cuncl!T276+MM!T276+BTO!T276+CORP!T276+'C+S'!T276+INFR!T276+'STR+DEV'!T276</f>
        <v>1500000</v>
      </c>
      <c r="T276" s="79">
        <f>+Cuncl!U276+MM!U276+BTO!U276+CORP!U276+'C+S'!U276+INFR!U276+'STR+DEV'!U276</f>
        <v>0</v>
      </c>
      <c r="U276" s="79">
        <f>+Cuncl!V276+MM!V276+BTO!V276+CORP!V276+'C+S'!V276+INFR!V276+'STR+DEV'!V276</f>
        <v>0</v>
      </c>
      <c r="W276" s="496">
        <f t="shared" si="17"/>
        <v>0.30485400000000001</v>
      </c>
    </row>
    <row r="277" spans="1:23" hidden="1" x14ac:dyDescent="0.25">
      <c r="A277" s="56" t="s">
        <v>676</v>
      </c>
      <c r="B277" s="98">
        <f>+Cuncl!B277+MM!B277+BTO!B277+CORP!B277+'C+S'!B277+INFR!B277+'STR+DEV'!B277</f>
        <v>0</v>
      </c>
      <c r="C277" s="89">
        <f>+Cuncl!C277+MM!C277+BTO!C277+CORP!C277+'C+S'!C277+INFR!C277+'STR+DEV'!C277</f>
        <v>0</v>
      </c>
      <c r="D277" s="79">
        <f>+Cuncl!D277+MM!D277+BTO!D277+CORP!D277+'C+S'!D277+INFR!D277+'STR+DEV'!D277</f>
        <v>0</v>
      </c>
      <c r="E277" s="79">
        <f>+Cuncl!E277+MM!E277+BTO!E277+CORP!E277+'C+S'!E277+INFR!E277+'STR+DEV'!E277</f>
        <v>0</v>
      </c>
      <c r="F277" s="79">
        <f>+Cuncl!F277+MM!F277+BTO!F277+CORP!F277+'C+S'!F277+INFR!F277+'STR+DEV'!F277</f>
        <v>0</v>
      </c>
      <c r="G277" s="79">
        <f>+Cuncl!G277+MM!G277+BTO!G277+CORP!G277+'C+S'!G277+INFR!G277+'STR+DEV'!G277</f>
        <v>0</v>
      </c>
      <c r="H277" s="198">
        <f>+Cuncl!H277+MM!H277+BTO!H277+CORP!H277+'C+S'!H277+INFR!H277+'STR+DEV'!H277</f>
        <v>0</v>
      </c>
      <c r="I277" s="79">
        <f>+Cuncl!I277+MM!I277+BTO!I277+CORP!I277+'C+S'!I277+INFR!I277+'STR+DEV'!I277</f>
        <v>0</v>
      </c>
      <c r="J277" s="212">
        <f>+Cuncl!J277+MM!J277+BTO!J277+CORP!J277+'C+S'!J277+INFR!J277+'STR+DEV'!J277</f>
        <v>0</v>
      </c>
      <c r="K277" s="79">
        <f>+Cuncl!K277+MM!K277+BTO!K277+CORP!K277+'C+S'!K277+INFR!K277+'STR+DEV'!K277</f>
        <v>0</v>
      </c>
      <c r="L277" s="206">
        <f>+Cuncl!L277+MM!L277+BTO!L277+CORP!L277+'C+S'!L277+INFR!L277+'STR+DEV'!L277</f>
        <v>0</v>
      </c>
      <c r="M277" s="79">
        <f>+Cuncl!M277+MM!M277+BTO!M277+CORP!M277+'C+S'!M277+INFR!M277+'STR+DEV'!M277</f>
        <v>0</v>
      </c>
      <c r="N277" s="79">
        <f>+Cuncl!O277+MM!O277+BTO!O277+CORP!O277+'C+S'!O277+INFR!O277+'STR+DEV'!O277</f>
        <v>0</v>
      </c>
      <c r="O277" s="79">
        <f>+Cuncl!P277+MM!P277+BTO!P277+CORP!P277+'C+S'!P277+INFR!P277+'STR+DEV'!P277</f>
        <v>0</v>
      </c>
      <c r="P277" s="79">
        <f>+Cuncl!Q277+MM!Q277+BTO!Q277+CORP!Q277+'C+S'!Q277+INFR!Q277+'STR+DEV'!Q277</f>
        <v>0</v>
      </c>
      <c r="Q277" s="79">
        <f>+Cuncl!R277+MM!R277+BTO!R277+CORP!R277+'C+S'!R277+INFR!R277+'STR+DEV'!R277</f>
        <v>0</v>
      </c>
      <c r="R277" s="79">
        <f>+Cuncl!S277+MM!S277+BTO!S277+CORP!S277+'C+S'!S277+INFR!S277+'STR+DEV'!S277</f>
        <v>0</v>
      </c>
      <c r="S277" s="79">
        <f>+Cuncl!T277+MM!T277+BTO!T277+CORP!T277+'C+S'!T277+INFR!T277+'STR+DEV'!T277</f>
        <v>0</v>
      </c>
      <c r="T277" s="79">
        <f>+Cuncl!U277+MM!U277+BTO!U277+CORP!U277+'C+S'!U277+INFR!U277+'STR+DEV'!U277</f>
        <v>0</v>
      </c>
      <c r="U277" s="79">
        <f>+Cuncl!V277+MM!V277+BTO!V277+CORP!V277+'C+S'!V277+INFR!V277+'STR+DEV'!V277</f>
        <v>0</v>
      </c>
      <c r="W277" s="496" t="e">
        <f t="shared" si="17"/>
        <v>#DIV/0!</v>
      </c>
    </row>
    <row r="278" spans="1:23" hidden="1" x14ac:dyDescent="0.25">
      <c r="A278" s="56" t="s">
        <v>678</v>
      </c>
      <c r="B278" s="98">
        <f>+Cuncl!B278+MM!B278+BTO!B278+CORP!B278+'C+S'!B278+INFR!B278+'STR+DEV'!B278</f>
        <v>0</v>
      </c>
      <c r="C278" s="89">
        <f>+Cuncl!C278+MM!C278+BTO!C278+CORP!C278+'C+S'!C278+INFR!C278+'STR+DEV'!C278</f>
        <v>0</v>
      </c>
      <c r="D278" s="79">
        <f>+Cuncl!D278+MM!D278+BTO!D278+CORP!D278+'C+S'!D278+INFR!D278+'STR+DEV'!D278</f>
        <v>0</v>
      </c>
      <c r="E278" s="79">
        <f>+Cuncl!E278+MM!E278+BTO!E278+CORP!E278+'C+S'!E278+INFR!E278+'STR+DEV'!E278</f>
        <v>0</v>
      </c>
      <c r="F278" s="79">
        <f>+Cuncl!F278+MM!F278+BTO!F278+CORP!F278+'C+S'!F278+INFR!F278+'STR+DEV'!F278</f>
        <v>0</v>
      </c>
      <c r="G278" s="79">
        <f>+Cuncl!G278+MM!G278+BTO!G278+CORP!G278+'C+S'!G278+INFR!G278+'STR+DEV'!G278</f>
        <v>0</v>
      </c>
      <c r="H278" s="198">
        <f>+Cuncl!H278+MM!H278+BTO!H278+CORP!H278+'C+S'!H278+INFR!H278+'STR+DEV'!H278</f>
        <v>0</v>
      </c>
      <c r="I278" s="79">
        <f>+Cuncl!I278+MM!I278+BTO!I278+CORP!I278+'C+S'!I278+INFR!I278+'STR+DEV'!I278</f>
        <v>0</v>
      </c>
      <c r="J278" s="212">
        <f>+Cuncl!J278+MM!J278+BTO!J278+CORP!J278+'C+S'!J278+INFR!J278+'STR+DEV'!J278</f>
        <v>0</v>
      </c>
      <c r="K278" s="79">
        <f>+Cuncl!K278+MM!K278+BTO!K278+CORP!K278+'C+S'!K278+INFR!K278+'STR+DEV'!K278</f>
        <v>0</v>
      </c>
      <c r="L278" s="206">
        <f>+Cuncl!L278+MM!L278+BTO!L278+CORP!L278+'C+S'!L278+INFR!L278+'STR+DEV'!L278</f>
        <v>0</v>
      </c>
      <c r="M278" s="79">
        <f>+Cuncl!M278+MM!M278+BTO!M278+CORP!M278+'C+S'!M278+INFR!M278+'STR+DEV'!M278</f>
        <v>0</v>
      </c>
      <c r="N278" s="79">
        <f>+Cuncl!O278+MM!O278+BTO!O278+CORP!O278+'C+S'!O278+INFR!O278+'STR+DEV'!O278</f>
        <v>0</v>
      </c>
      <c r="O278" s="79">
        <f>+Cuncl!P278+MM!P278+BTO!P278+CORP!P278+'C+S'!P278+INFR!P278+'STR+DEV'!P278</f>
        <v>0</v>
      </c>
      <c r="P278" s="79">
        <f>+Cuncl!Q278+MM!Q278+BTO!Q278+CORP!Q278+'C+S'!Q278+INFR!Q278+'STR+DEV'!Q278</f>
        <v>0</v>
      </c>
      <c r="Q278" s="79">
        <f>+Cuncl!R278+MM!R278+BTO!R278+CORP!R278+'C+S'!R278+INFR!R278+'STR+DEV'!R278</f>
        <v>0</v>
      </c>
      <c r="R278" s="79">
        <f>+Cuncl!S278+MM!S278+BTO!S278+CORP!S278+'C+S'!S278+INFR!S278+'STR+DEV'!S278</f>
        <v>0</v>
      </c>
      <c r="S278" s="79">
        <f>+Cuncl!T278+MM!T278+BTO!T278+CORP!T278+'C+S'!T278+INFR!T278+'STR+DEV'!T278</f>
        <v>0</v>
      </c>
      <c r="T278" s="79">
        <f>+Cuncl!U278+MM!U278+BTO!U278+CORP!U278+'C+S'!U278+INFR!U278+'STR+DEV'!U278</f>
        <v>0</v>
      </c>
      <c r="U278" s="79">
        <f>+Cuncl!V278+MM!V278+BTO!V278+CORP!V278+'C+S'!V278+INFR!V278+'STR+DEV'!V278</f>
        <v>0</v>
      </c>
      <c r="W278" s="496" t="e">
        <f t="shared" si="17"/>
        <v>#DIV/0!</v>
      </c>
    </row>
    <row r="279" spans="1:23" hidden="1" x14ac:dyDescent="0.25">
      <c r="A279" s="56" t="s">
        <v>651</v>
      </c>
      <c r="B279" s="98">
        <f>+Cuncl!B279+MM!B279+BTO!B279+CORP!B279+'C+S'!B279+INFR!B279+'STR+DEV'!B279</f>
        <v>0</v>
      </c>
      <c r="C279" s="89">
        <f>+Cuncl!C279+MM!C279+BTO!C279+CORP!C279+'C+S'!C279+INFR!C279+'STR+DEV'!C279</f>
        <v>0</v>
      </c>
      <c r="D279" s="79">
        <f>+Cuncl!D279+MM!D279+BTO!D279+CORP!D279+'C+S'!D279+INFR!D279+'STR+DEV'!D279</f>
        <v>0</v>
      </c>
      <c r="E279" s="79">
        <f>+Cuncl!E279+MM!E279+BTO!E279+CORP!E279+'C+S'!E279+INFR!E279+'STR+DEV'!E279</f>
        <v>0</v>
      </c>
      <c r="F279" s="79">
        <f>+Cuncl!F279+MM!F279+BTO!F279+CORP!F279+'C+S'!F279+INFR!F279+'STR+DEV'!F279</f>
        <v>0</v>
      </c>
      <c r="G279" s="79">
        <f>+Cuncl!G279+MM!G279+BTO!G279+CORP!G279+'C+S'!G279+INFR!G279+'STR+DEV'!G279</f>
        <v>0</v>
      </c>
      <c r="H279" s="198">
        <f>+Cuncl!H279+MM!H279+BTO!H279+CORP!H279+'C+S'!H279+INFR!H279+'STR+DEV'!H279</f>
        <v>0</v>
      </c>
      <c r="I279" s="79">
        <f>+Cuncl!I279+MM!I279+BTO!I279+CORP!I279+'C+S'!I279+INFR!I279+'STR+DEV'!I279</f>
        <v>0</v>
      </c>
      <c r="J279" s="212">
        <f>+Cuncl!J279+MM!J279+BTO!J279+CORP!J279+'C+S'!J279+INFR!J279+'STR+DEV'!J279</f>
        <v>0</v>
      </c>
      <c r="K279" s="79">
        <f>+Cuncl!K279+MM!K279+BTO!K279+CORP!K279+'C+S'!K279+INFR!K279+'STR+DEV'!K279</f>
        <v>0</v>
      </c>
      <c r="L279" s="206">
        <f>+Cuncl!L279+MM!L279+BTO!L279+CORP!L279+'C+S'!L279+INFR!L279+'STR+DEV'!L279</f>
        <v>0</v>
      </c>
      <c r="M279" s="79">
        <f>+Cuncl!M279+MM!M279+BTO!M279+CORP!M279+'C+S'!M279+INFR!M279+'STR+DEV'!M279</f>
        <v>0</v>
      </c>
      <c r="N279" s="79">
        <f>+Cuncl!O279+MM!O279+BTO!O279+CORP!O279+'C+S'!O279+INFR!O279+'STR+DEV'!O279</f>
        <v>0</v>
      </c>
      <c r="O279" s="79">
        <f>+Cuncl!P279+MM!P279+BTO!P279+CORP!P279+'C+S'!P279+INFR!P279+'STR+DEV'!P279</f>
        <v>0</v>
      </c>
      <c r="P279" s="79">
        <f>+Cuncl!Q279+MM!Q279+BTO!Q279+CORP!Q279+'C+S'!Q279+INFR!Q279+'STR+DEV'!Q279</f>
        <v>0</v>
      </c>
      <c r="Q279" s="79">
        <f>+Cuncl!R279+MM!R279+BTO!R279+CORP!R279+'C+S'!R279+INFR!R279+'STR+DEV'!R279</f>
        <v>0</v>
      </c>
      <c r="R279" s="79">
        <f>+Cuncl!S279+MM!S279+BTO!S279+CORP!S279+'C+S'!S279+INFR!S279+'STR+DEV'!S279</f>
        <v>0</v>
      </c>
      <c r="S279" s="79">
        <f>+Cuncl!T279+MM!T279+BTO!T279+CORP!T279+'C+S'!T279+INFR!T279+'STR+DEV'!T279</f>
        <v>0</v>
      </c>
      <c r="T279" s="79">
        <f>+Cuncl!U279+MM!U279+BTO!U279+CORP!U279+'C+S'!U279+INFR!U279+'STR+DEV'!U279</f>
        <v>0</v>
      </c>
      <c r="U279" s="79">
        <f>+Cuncl!V279+MM!V279+BTO!V279+CORP!V279+'C+S'!V279+INFR!V279+'STR+DEV'!V279</f>
        <v>0</v>
      </c>
      <c r="W279" s="496" t="e">
        <f t="shared" ref="W279:W288" si="18">-P279/S279</f>
        <v>#DIV/0!</v>
      </c>
    </row>
    <row r="280" spans="1:23" hidden="1" x14ac:dyDescent="0.25">
      <c r="A280" s="56" t="s">
        <v>32</v>
      </c>
      <c r="B280" s="98">
        <f>+Cuncl!B280+MM!B280+BTO!B280+CORP!B280+'C+S'!B280+INFR!B280+'STR+DEV'!B280</f>
        <v>0</v>
      </c>
      <c r="C280" s="89">
        <f>+Cuncl!C280+MM!C280+BTO!C280+CORP!C280+'C+S'!C280+INFR!C280+'STR+DEV'!C280</f>
        <v>0</v>
      </c>
      <c r="D280" s="79">
        <f>+Cuncl!D280+MM!D280+BTO!D280+CORP!D280+'C+S'!D280+INFR!D280+'STR+DEV'!D280</f>
        <v>0</v>
      </c>
      <c r="E280" s="79">
        <f>+Cuncl!E280+MM!E280+BTO!E280+CORP!E280+'C+S'!E280+INFR!E280+'STR+DEV'!E280</f>
        <v>0</v>
      </c>
      <c r="F280" s="79">
        <f>+Cuncl!F280+MM!F280+BTO!F280+CORP!F280+'C+S'!F280+INFR!F280+'STR+DEV'!F280</f>
        <v>0</v>
      </c>
      <c r="G280" s="79">
        <f>+Cuncl!G280+MM!G280+BTO!G280+CORP!G280+'C+S'!G280+INFR!G280+'STR+DEV'!G280</f>
        <v>0</v>
      </c>
      <c r="H280" s="198">
        <f>+Cuncl!H280+MM!H280+BTO!H280+CORP!H280+'C+S'!H280+INFR!H280+'STR+DEV'!H280</f>
        <v>0</v>
      </c>
      <c r="I280" s="79">
        <f>+Cuncl!I280+MM!I280+BTO!I280+CORP!I280+'C+S'!I280+INFR!I280+'STR+DEV'!I280</f>
        <v>0</v>
      </c>
      <c r="J280" s="212">
        <f>+Cuncl!J280+MM!J280+BTO!J280+CORP!J280+'C+S'!J280+INFR!J280+'STR+DEV'!J280</f>
        <v>0</v>
      </c>
      <c r="K280" s="79">
        <f>+Cuncl!K280+MM!K280+BTO!K280+CORP!K280+'C+S'!K280+INFR!K280+'STR+DEV'!K280</f>
        <v>0</v>
      </c>
      <c r="L280" s="206">
        <f>+Cuncl!L280+MM!L280+BTO!L280+CORP!L280+'C+S'!L280+INFR!L280+'STR+DEV'!L280</f>
        <v>0</v>
      </c>
      <c r="M280" s="79">
        <f>+Cuncl!M280+MM!M280+BTO!M280+CORP!M280+'C+S'!M280+INFR!M280+'STR+DEV'!M280</f>
        <v>0</v>
      </c>
      <c r="N280" s="79">
        <f>+Cuncl!O280+MM!O280+BTO!O280+CORP!O280+'C+S'!O280+INFR!O280+'STR+DEV'!O280</f>
        <v>0</v>
      </c>
      <c r="O280" s="79">
        <f>+Cuncl!P280+MM!P280+BTO!P280+CORP!P280+'C+S'!P280+INFR!P280+'STR+DEV'!P280</f>
        <v>0</v>
      </c>
      <c r="P280" s="79">
        <f>+Cuncl!Q280+MM!Q280+BTO!Q280+CORP!Q280+'C+S'!Q280+INFR!Q280+'STR+DEV'!Q280</f>
        <v>0</v>
      </c>
      <c r="Q280" s="79">
        <f>+Cuncl!R280+MM!R280+BTO!R280+CORP!R280+'C+S'!R280+INFR!R280+'STR+DEV'!R280</f>
        <v>0</v>
      </c>
      <c r="R280" s="79">
        <f>+Cuncl!S280+MM!S280+BTO!S280+CORP!S280+'C+S'!S280+INFR!S280+'STR+DEV'!S280</f>
        <v>0</v>
      </c>
      <c r="S280" s="79">
        <f>+Cuncl!T280+MM!T280+BTO!T280+CORP!T280+'C+S'!T280+INFR!T280+'STR+DEV'!T280</f>
        <v>0</v>
      </c>
      <c r="T280" s="79">
        <f>+Cuncl!U280+MM!U280+BTO!U280+CORP!U280+'C+S'!U280+INFR!U280+'STR+DEV'!U280</f>
        <v>0</v>
      </c>
      <c r="U280" s="79">
        <f>+Cuncl!V280+MM!V280+BTO!V280+CORP!V280+'C+S'!V280+INFR!V280+'STR+DEV'!V280</f>
        <v>0</v>
      </c>
      <c r="W280" s="496" t="e">
        <f t="shared" si="18"/>
        <v>#DIV/0!</v>
      </c>
    </row>
    <row r="281" spans="1:23" x14ac:dyDescent="0.25">
      <c r="A281" s="56" t="s">
        <v>72</v>
      </c>
      <c r="B281" s="98">
        <f>+Cuncl!B281+MM!B281+BTO!B281+CORP!B281+'C+S'!B281+INFR!B281+'STR+DEV'!B281</f>
        <v>68835</v>
      </c>
      <c r="C281" s="89">
        <f>+Cuncl!C281+MM!C281+BTO!C281+CORP!C281+'C+S'!C281+INFR!C281+'STR+DEV'!C281</f>
        <v>0</v>
      </c>
      <c r="D281" s="79">
        <f>+Cuncl!D281+MM!D281+BTO!D281+CORP!D281+'C+S'!D281+INFR!D281+'STR+DEV'!D281</f>
        <v>0</v>
      </c>
      <c r="E281" s="79">
        <f>+Cuncl!E281+MM!E281+BTO!E281+CORP!E281+'C+S'!E281+INFR!E281+'STR+DEV'!E281</f>
        <v>68835</v>
      </c>
      <c r="F281" s="79">
        <f>+Cuncl!F281+MM!F281+BTO!F281+CORP!F281+'C+S'!F281+INFR!F281+'STR+DEV'!F281</f>
        <v>0</v>
      </c>
      <c r="G281" s="79">
        <f>+Cuncl!G281+MM!G281+BTO!G281+CORP!G281+'C+S'!G281+INFR!G281+'STR+DEV'!G281</f>
        <v>1511.92</v>
      </c>
      <c r="H281" s="198">
        <f>+Cuncl!H281+MM!H281+BTO!H281+CORP!H281+'C+S'!H281+INFR!H281+'STR+DEV'!H281</f>
        <v>67323.08</v>
      </c>
      <c r="I281" s="79">
        <f>+Cuncl!I281+MM!I281+BTO!I281+CORP!I281+'C+S'!I281+INFR!I281+'STR+DEV'!I281</f>
        <v>0</v>
      </c>
      <c r="J281" s="212">
        <f>+Cuncl!J281+MM!J281+BTO!J281+CORP!J281+'C+S'!J281+INFR!J281+'STR+DEV'!J281</f>
        <v>67323.08</v>
      </c>
      <c r="K281" s="79">
        <f>+Cuncl!K281+MM!K281+BTO!K281+CORP!K281+'C+S'!K281+INFR!K281+'STR+DEV'!K281</f>
        <v>72552.09</v>
      </c>
      <c r="L281" s="206">
        <f>+Cuncl!L281+MM!L281+BTO!L281+CORP!L281+'C+S'!L281+INFR!L281+'STR+DEV'!L281</f>
        <v>72552.09</v>
      </c>
      <c r="M281" s="79">
        <f>+Cuncl!M281+MM!M281+BTO!M281+CORP!M281+'C+S'!M281+INFR!M281+'STR+DEV'!M281</f>
        <v>68835</v>
      </c>
      <c r="N281" s="79">
        <f>+Cuncl!O281+MM!O281+BTO!O281+CORP!O281+'C+S'!O281+INFR!O281+'STR+DEV'!O281</f>
        <v>71794.904999999999</v>
      </c>
      <c r="O281" s="79">
        <f>+Cuncl!P281+MM!P281+BTO!P281+CORP!P281+'C+S'!P281+INFR!P281+'STR+DEV'!P281</f>
        <v>0</v>
      </c>
      <c r="P281" s="79">
        <f>+Cuncl!Q281+MM!Q281+BTO!Q281+CORP!Q281+'C+S'!Q281+INFR!Q281+'STR+DEV'!Q281</f>
        <v>0</v>
      </c>
      <c r="Q281" s="79">
        <f>+Cuncl!R281+MM!R281+BTO!R281+CORP!R281+'C+S'!R281+INFR!R281+'STR+DEV'!R281</f>
        <v>71794.904999999999</v>
      </c>
      <c r="R281" s="79">
        <f>+Cuncl!S281+MM!S281+BTO!S281+CORP!S281+'C+S'!S281+INFR!S281+'STR+DEV'!S281</f>
        <v>0</v>
      </c>
      <c r="S281" s="79">
        <f>+Cuncl!T281+MM!T281+BTO!T281+CORP!T281+'C+S'!T281+INFR!T281+'STR+DEV'!T281</f>
        <v>71794.904999999999</v>
      </c>
      <c r="T281" s="79">
        <f>+Cuncl!U281+MM!U281+BTO!U281+CORP!U281+'C+S'!U281+INFR!U281+'STR+DEV'!U281</f>
        <v>76030.804394999999</v>
      </c>
      <c r="U281" s="79">
        <f>+Cuncl!V281+MM!V281+BTO!V281+CORP!V281+'C+S'!V281+INFR!V281+'STR+DEV'!V281</f>
        <v>80364.560245514993</v>
      </c>
      <c r="W281" s="496">
        <f t="shared" si="18"/>
        <v>0</v>
      </c>
    </row>
    <row r="282" spans="1:23" x14ac:dyDescent="0.25">
      <c r="A282" s="56" t="s">
        <v>682</v>
      </c>
      <c r="B282" s="98">
        <f>+Cuncl!B282+MM!B282+BTO!B282+CORP!B282+'C+S'!B282+INFR!B282+'STR+DEV'!B282</f>
        <v>150000</v>
      </c>
      <c r="C282" s="89">
        <f>+Cuncl!C282+MM!C282+BTO!C282+CORP!C282+'C+S'!C282+INFR!C282+'STR+DEV'!C282</f>
        <v>0</v>
      </c>
      <c r="D282" s="79">
        <f>+Cuncl!D282+MM!D282+BTO!D282+CORP!D282+'C+S'!D282+INFR!D282+'STR+DEV'!D282</f>
        <v>108526.3</v>
      </c>
      <c r="E282" s="79">
        <f>+Cuncl!E282+MM!E282+BTO!E282+CORP!E282+'C+S'!E282+INFR!E282+'STR+DEV'!E282</f>
        <v>158400</v>
      </c>
      <c r="F282" s="79">
        <f>+Cuncl!F282+MM!F282+BTO!F282+CORP!F282+'C+S'!F282+INFR!F282+'STR+DEV'!F282</f>
        <v>0</v>
      </c>
      <c r="G282" s="79">
        <f>+Cuncl!G282+MM!G282+BTO!G282+CORP!G282+'C+S'!G282+INFR!G282+'STR+DEV'!G282</f>
        <v>36637.83</v>
      </c>
      <c r="H282" s="198">
        <f>+Cuncl!H282+MM!H282+BTO!H282+CORP!H282+'C+S'!H282+INFR!H282+'STR+DEV'!H282</f>
        <v>121762.17</v>
      </c>
      <c r="I282" s="79">
        <f>+Cuncl!I282+MM!I282+BTO!I282+CORP!I282+'C+S'!I282+INFR!I282+'STR+DEV'!I282</f>
        <v>0</v>
      </c>
      <c r="J282" s="212">
        <f>+Cuncl!J282+MM!J282+BTO!J282+CORP!J282+'C+S'!J282+INFR!J282+'STR+DEV'!J282</f>
        <v>121762.17</v>
      </c>
      <c r="K282" s="79">
        <f>+Cuncl!K282+MM!K282+BTO!K282+CORP!K282+'C+S'!K282+INFR!K282+'STR+DEV'!K282</f>
        <v>166953.60000000001</v>
      </c>
      <c r="L282" s="206">
        <f>+Cuncl!L282+MM!L282+BTO!L282+CORP!L282+'C+S'!L282+INFR!L282+'STR+DEV'!L282</f>
        <v>175969.0944</v>
      </c>
      <c r="M282" s="79">
        <f>+Cuncl!M282+MM!M282+BTO!M282+CORP!M282+'C+S'!M282+INFR!M282+'STR+DEV'!M282</f>
        <v>158400</v>
      </c>
      <c r="N282" s="79">
        <f>+Cuncl!O282+MM!O282+BTO!O282+CORP!O282+'C+S'!O282+INFR!O282+'STR+DEV'!O282</f>
        <v>200000</v>
      </c>
      <c r="O282" s="79">
        <f>+Cuncl!P282+MM!P282+BTO!P282+CORP!P282+'C+S'!P282+INFR!P282+'STR+DEV'!P282</f>
        <v>0</v>
      </c>
      <c r="P282" s="79">
        <f>+Cuncl!Q282+MM!Q282+BTO!Q282+CORP!Q282+'C+S'!Q282+INFR!Q282+'STR+DEV'!Q282</f>
        <v>-35127</v>
      </c>
      <c r="Q282" s="79">
        <f>+Cuncl!R282+MM!R282+BTO!R282+CORP!R282+'C+S'!R282+INFR!R282+'STR+DEV'!R282</f>
        <v>164873</v>
      </c>
      <c r="R282" s="79">
        <f>+Cuncl!S282+MM!S282+BTO!S282+CORP!S282+'C+S'!S282+INFR!S282+'STR+DEV'!S282</f>
        <v>0</v>
      </c>
      <c r="S282" s="79">
        <f>+Cuncl!T282+MM!T282+BTO!T282+CORP!T282+'C+S'!T282+INFR!T282+'STR+DEV'!T282</f>
        <v>200000</v>
      </c>
      <c r="T282" s="79">
        <f>+Cuncl!U282+MM!U282+BTO!U282+CORP!U282+'C+S'!U282+INFR!U282+'STR+DEV'!U282</f>
        <v>211800</v>
      </c>
      <c r="U282" s="79">
        <f>+Cuncl!V282+MM!V282+BTO!V282+CORP!V282+'C+S'!V282+INFR!V282+'STR+DEV'!V282</f>
        <v>223872.59999999998</v>
      </c>
      <c r="W282" s="496">
        <f t="shared" si="18"/>
        <v>0.17563500000000001</v>
      </c>
    </row>
    <row r="283" spans="1:23" hidden="1" x14ac:dyDescent="0.25">
      <c r="A283" s="56" t="s">
        <v>656</v>
      </c>
      <c r="B283" s="98">
        <f>+Cuncl!B283+MM!B283+BTO!B283+CORP!B283+'C+S'!B283+INFR!B283+'STR+DEV'!B283</f>
        <v>0</v>
      </c>
      <c r="C283" s="89">
        <f>+Cuncl!C283+MM!C283+BTO!C283+CORP!C283+'C+S'!C283+INFR!C283+'STR+DEV'!C283</f>
        <v>0</v>
      </c>
      <c r="D283" s="79">
        <f>+Cuncl!D283+MM!D283+BTO!D283+CORP!D283+'C+S'!D283+INFR!D283+'STR+DEV'!D283</f>
        <v>0</v>
      </c>
      <c r="E283" s="79">
        <f>+Cuncl!E283+MM!E283+BTO!E283+CORP!E283+'C+S'!E283+INFR!E283+'STR+DEV'!E283</f>
        <v>0</v>
      </c>
      <c r="F283" s="79">
        <f>+Cuncl!F283+MM!F283+BTO!F283+CORP!F283+'C+S'!F283+INFR!F283+'STR+DEV'!F283</f>
        <v>0</v>
      </c>
      <c r="G283" s="79">
        <f>+Cuncl!G283+MM!G283+BTO!G283+CORP!G283+'C+S'!G283+INFR!G283+'STR+DEV'!G283</f>
        <v>0</v>
      </c>
      <c r="H283" s="198">
        <f>+Cuncl!H283+MM!H283+BTO!H283+CORP!H283+'C+S'!H283+INFR!H283+'STR+DEV'!H283</f>
        <v>0</v>
      </c>
      <c r="I283" s="79">
        <f>+Cuncl!I283+MM!I283+BTO!I283+CORP!I283+'C+S'!I283+INFR!I283+'STR+DEV'!I283</f>
        <v>0</v>
      </c>
      <c r="J283" s="212">
        <f>+Cuncl!J283+MM!J283+BTO!J283+CORP!J283+'C+S'!J283+INFR!J283+'STR+DEV'!J283</f>
        <v>0</v>
      </c>
      <c r="K283" s="79">
        <f>+Cuncl!K283+MM!K283+BTO!K283+CORP!K283+'C+S'!K283+INFR!K283+'STR+DEV'!K283</f>
        <v>0</v>
      </c>
      <c r="L283" s="206">
        <f>+Cuncl!L283+MM!L283+BTO!L283+CORP!L283+'C+S'!L283+INFR!L283+'STR+DEV'!L283</f>
        <v>0</v>
      </c>
      <c r="M283" s="79">
        <f>+Cuncl!M283+MM!M283+BTO!M283+CORP!M283+'C+S'!M283+INFR!M283+'STR+DEV'!M283</f>
        <v>0</v>
      </c>
      <c r="N283" s="79">
        <f>+Cuncl!O283+MM!O283+BTO!O283+CORP!O283+'C+S'!O283+INFR!O283+'STR+DEV'!O283</f>
        <v>0</v>
      </c>
      <c r="O283" s="79">
        <f>+Cuncl!P283+MM!P283+BTO!P283+CORP!P283+'C+S'!P283+INFR!P283+'STR+DEV'!P283</f>
        <v>0</v>
      </c>
      <c r="P283" s="79">
        <f>+Cuncl!Q283+MM!Q283+BTO!Q283+CORP!Q283+'C+S'!Q283+INFR!Q283+'STR+DEV'!Q283</f>
        <v>0</v>
      </c>
      <c r="Q283" s="79">
        <f>+Cuncl!R283+MM!R283+BTO!R283+CORP!R283+'C+S'!R283+INFR!R283+'STR+DEV'!R283</f>
        <v>0</v>
      </c>
      <c r="R283" s="79">
        <f>+Cuncl!S283+MM!S283+BTO!S283+CORP!S283+'C+S'!S283+INFR!S283+'STR+DEV'!S283</f>
        <v>0</v>
      </c>
      <c r="S283" s="79">
        <f>+Cuncl!T283+MM!T283+BTO!T283+CORP!T283+'C+S'!T283+INFR!T283+'STR+DEV'!T283</f>
        <v>0</v>
      </c>
      <c r="T283" s="79">
        <f>+Cuncl!U283+MM!U283+BTO!U283+CORP!U283+'C+S'!U283+INFR!U283+'STR+DEV'!U283</f>
        <v>0</v>
      </c>
      <c r="U283" s="79">
        <f>+Cuncl!V283+MM!V283+BTO!V283+CORP!V283+'C+S'!V283+INFR!V283+'STR+DEV'!V283</f>
        <v>0</v>
      </c>
      <c r="W283" s="496" t="e">
        <f t="shared" si="18"/>
        <v>#DIV/0!</v>
      </c>
    </row>
    <row r="284" spans="1:23" x14ac:dyDescent="0.25">
      <c r="A284" s="56" t="s">
        <v>681</v>
      </c>
      <c r="B284" s="98">
        <f>+Cuncl!B284+MM!B284+BTO!B284+CORP!B284+'C+S'!B284+INFR!B284+'STR+DEV'!B284</f>
        <v>800000</v>
      </c>
      <c r="C284" s="89">
        <f>+Cuncl!C284+MM!C284+BTO!C284+CORP!C284+'C+S'!C284+INFR!C284+'STR+DEV'!C284</f>
        <v>0</v>
      </c>
      <c r="D284" s="79">
        <f>+Cuncl!D284+MM!D284+BTO!D284+CORP!D284+'C+S'!D284+INFR!D284+'STR+DEV'!D284</f>
        <v>294920</v>
      </c>
      <c r="E284" s="79">
        <f>+Cuncl!E284+MM!E284+BTO!E284+CORP!E284+'C+S'!E284+INFR!E284+'STR+DEV'!E284</f>
        <v>800000</v>
      </c>
      <c r="F284" s="79">
        <f>+Cuncl!F284+MM!F284+BTO!F284+CORP!F284+'C+S'!F284+INFR!F284+'STR+DEV'!F284</f>
        <v>0</v>
      </c>
      <c r="G284" s="79">
        <f>+Cuncl!G284+MM!G284+BTO!G284+CORP!G284+'C+S'!G284+INFR!G284+'STR+DEV'!G284</f>
        <v>88600</v>
      </c>
      <c r="H284" s="198">
        <f>+Cuncl!H284+MM!H284+BTO!H284+CORP!H284+'C+S'!H284+INFR!H284+'STR+DEV'!H284</f>
        <v>711400</v>
      </c>
      <c r="I284" s="79">
        <f>+Cuncl!I284+MM!I284+BTO!I284+CORP!I284+'C+S'!I284+INFR!I284+'STR+DEV'!I284</f>
        <v>0</v>
      </c>
      <c r="J284" s="212">
        <f>+Cuncl!J284+MM!J284+BTO!J284+CORP!J284+'C+S'!J284+INFR!J284+'STR+DEV'!J284</f>
        <v>711400</v>
      </c>
      <c r="K284" s="79">
        <f>+Cuncl!K284+MM!K284+BTO!K284+CORP!K284+'C+S'!K284+INFR!K284+'STR+DEV'!K284</f>
        <v>260000</v>
      </c>
      <c r="L284" s="206">
        <f>+Cuncl!L284+MM!L284+BTO!L284+CORP!L284+'C+S'!L284+INFR!L284+'STR+DEV'!L284</f>
        <v>270000</v>
      </c>
      <c r="M284" s="79">
        <f>+Cuncl!M284+MM!M284+BTO!M284+CORP!M284+'C+S'!M284+INFR!M284+'STR+DEV'!M284</f>
        <v>800000</v>
      </c>
      <c r="N284" s="79">
        <f>+Cuncl!O284+MM!O284+BTO!O284+CORP!O284+'C+S'!O284+INFR!O284+'STR+DEV'!O284</f>
        <v>834399.99999999988</v>
      </c>
      <c r="O284" s="79">
        <f>+Cuncl!P284+MM!P284+BTO!P284+CORP!P284+'C+S'!P284+INFR!P284+'STR+DEV'!P284</f>
        <v>0</v>
      </c>
      <c r="P284" s="79">
        <f>+Cuncl!Q284+MM!Q284+BTO!Q284+CORP!Q284+'C+S'!Q284+INFR!Q284+'STR+DEV'!Q284</f>
        <v>-138955</v>
      </c>
      <c r="Q284" s="79">
        <f>+Cuncl!R284+MM!R284+BTO!R284+CORP!R284+'C+S'!R284+INFR!R284+'STR+DEV'!R284</f>
        <v>695444.99999999988</v>
      </c>
      <c r="R284" s="79">
        <f>+Cuncl!S284+MM!S284+BTO!S284+CORP!S284+'C+S'!S284+INFR!S284+'STR+DEV'!S284</f>
        <v>-300000</v>
      </c>
      <c r="S284" s="79">
        <f>+Cuncl!T284+MM!T284+BTO!T284+CORP!T284+'C+S'!T284+INFR!T284+'STR+DEV'!T284</f>
        <v>534399.99999999988</v>
      </c>
      <c r="T284" s="79">
        <f>+Cuncl!U284+MM!U284+BTO!U284+CORP!U284+'C+S'!U284+INFR!U284+'STR+DEV'!U284</f>
        <v>883629.59999999986</v>
      </c>
      <c r="U284" s="79">
        <f>+Cuncl!V284+MM!V284+BTO!V284+CORP!V284+'C+S'!V284+INFR!V284+'STR+DEV'!V284</f>
        <v>933996.48719999974</v>
      </c>
      <c r="W284" s="496">
        <f t="shared" si="18"/>
        <v>0.26002058383233539</v>
      </c>
    </row>
    <row r="285" spans="1:23" hidden="1" x14ac:dyDescent="0.25">
      <c r="A285" s="56" t="s">
        <v>629</v>
      </c>
      <c r="B285" s="98">
        <f>+Cuncl!B285+MM!B285+BTO!B285+CORP!B285+'C+S'!B285+INFR!B285+'STR+DEV'!B285</f>
        <v>0</v>
      </c>
      <c r="C285" s="89">
        <f>+Cuncl!C285+MM!C285+BTO!C285+CORP!C285+'C+S'!C285+INFR!C285+'STR+DEV'!C285</f>
        <v>0</v>
      </c>
      <c r="D285" s="79">
        <f>+Cuncl!D285+MM!D285+BTO!D285+CORP!D285+'C+S'!D285+INFR!D285+'STR+DEV'!D285</f>
        <v>0</v>
      </c>
      <c r="E285" s="79">
        <f>+Cuncl!E285+MM!E285+BTO!E285+CORP!E285+'C+S'!E285+INFR!E285+'STR+DEV'!E285</f>
        <v>0</v>
      </c>
      <c r="F285" s="79">
        <f>+Cuncl!F285+MM!F285+BTO!F285+CORP!F285+'C+S'!F285+INFR!F285+'STR+DEV'!F285</f>
        <v>0</v>
      </c>
      <c r="G285" s="79">
        <f>+Cuncl!G285+MM!G285+BTO!G285+CORP!G285+'C+S'!G285+INFR!G285+'STR+DEV'!G285</f>
        <v>0</v>
      </c>
      <c r="H285" s="198">
        <f>+Cuncl!H285+MM!H285+BTO!H285+CORP!H285+'C+S'!H285+INFR!H285+'STR+DEV'!H285</f>
        <v>0</v>
      </c>
      <c r="I285" s="79">
        <f>+Cuncl!I285+MM!I285+BTO!I285+CORP!I285+'C+S'!I285+INFR!I285+'STR+DEV'!I285</f>
        <v>0</v>
      </c>
      <c r="J285" s="212">
        <f>+Cuncl!J285+MM!J285+BTO!J285+CORP!J285+'C+S'!J285+INFR!J285+'STR+DEV'!J285</f>
        <v>0</v>
      </c>
      <c r="K285" s="79">
        <f>+Cuncl!K285+MM!K285+BTO!K285+CORP!K285+'C+S'!K285+INFR!K285+'STR+DEV'!K285</f>
        <v>0</v>
      </c>
      <c r="L285" s="206">
        <f>+Cuncl!L285+MM!L285+BTO!L285+CORP!L285+'C+S'!L285+INFR!L285+'STR+DEV'!L285</f>
        <v>0</v>
      </c>
      <c r="M285" s="79">
        <f>+Cuncl!M285+MM!M285+BTO!M285+CORP!M285+'C+S'!M285+INFR!M285+'STR+DEV'!M285</f>
        <v>0</v>
      </c>
      <c r="N285" s="79">
        <f>+Cuncl!O285+MM!O285+BTO!O285+CORP!O285+'C+S'!O285+INFR!O285+'STR+DEV'!O285</f>
        <v>0</v>
      </c>
      <c r="O285" s="79">
        <f>+Cuncl!P285+MM!P285+BTO!P285+CORP!P285+'C+S'!P285+INFR!P285+'STR+DEV'!P285</f>
        <v>0</v>
      </c>
      <c r="P285" s="79">
        <f>+Cuncl!Q285+MM!Q285+BTO!Q285+CORP!Q285+'C+S'!Q285+INFR!Q285+'STR+DEV'!Q285</f>
        <v>0</v>
      </c>
      <c r="Q285" s="79">
        <f>+Cuncl!R285+MM!R285+BTO!R285+CORP!R285+'C+S'!R285+INFR!R285+'STR+DEV'!R285</f>
        <v>0</v>
      </c>
      <c r="R285" s="79">
        <f>+Cuncl!S285+MM!S285+BTO!S285+CORP!S285+'C+S'!S285+INFR!S285+'STR+DEV'!S285</f>
        <v>0</v>
      </c>
      <c r="S285" s="79">
        <f>+Cuncl!T285+MM!T285+BTO!T285+CORP!T285+'C+S'!T285+INFR!T285+'STR+DEV'!T285</f>
        <v>0</v>
      </c>
      <c r="T285" s="79">
        <f>+Cuncl!U285+MM!U285+BTO!U285+CORP!U285+'C+S'!U285+INFR!U285+'STR+DEV'!U285</f>
        <v>0</v>
      </c>
      <c r="U285" s="79">
        <f>+Cuncl!V285+MM!V285+BTO!V285+CORP!V285+'C+S'!V285+INFR!V285+'STR+DEV'!V285</f>
        <v>0</v>
      </c>
      <c r="W285" s="496" t="e">
        <f t="shared" si="18"/>
        <v>#DIV/0!</v>
      </c>
    </row>
    <row r="286" spans="1:23" hidden="1" x14ac:dyDescent="0.25">
      <c r="A286" s="56" t="s">
        <v>629</v>
      </c>
      <c r="B286" s="98">
        <f>+Cuncl!B286+MM!B286+BTO!B286+CORP!B286+'C+S'!B286+INFR!B286+'STR+DEV'!B286</f>
        <v>0</v>
      </c>
      <c r="C286" s="89">
        <f>+Cuncl!C286+MM!C286+BTO!C286+CORP!C286+'C+S'!C286+INFR!C286+'STR+DEV'!C286</f>
        <v>0</v>
      </c>
      <c r="D286" s="79">
        <f>+Cuncl!D286+MM!D286+BTO!D286+CORP!D286+'C+S'!D286+INFR!D286+'STR+DEV'!D286</f>
        <v>0</v>
      </c>
      <c r="E286" s="79">
        <f>+Cuncl!E286+MM!E286+BTO!E286+CORP!E286+'C+S'!E286+INFR!E286+'STR+DEV'!E286</f>
        <v>0</v>
      </c>
      <c r="F286" s="79">
        <f>+Cuncl!F286+MM!F286+BTO!F286+CORP!F286+'C+S'!F286+INFR!F286+'STR+DEV'!F286</f>
        <v>0</v>
      </c>
      <c r="G286" s="79">
        <f>+Cuncl!G286+MM!G286+BTO!G286+CORP!G286+'C+S'!G286+INFR!G286+'STR+DEV'!G286</f>
        <v>0</v>
      </c>
      <c r="H286" s="198">
        <f>+Cuncl!H286+MM!H286+BTO!H286+CORP!H286+'C+S'!H286+INFR!H286+'STR+DEV'!H286</f>
        <v>0</v>
      </c>
      <c r="I286" s="79">
        <f>+Cuncl!I286+MM!I286+BTO!I286+CORP!I286+'C+S'!I286+INFR!I286+'STR+DEV'!I286</f>
        <v>0</v>
      </c>
      <c r="J286" s="212">
        <f>+Cuncl!J286+MM!J286+BTO!J286+CORP!J286+'C+S'!J286+INFR!J286+'STR+DEV'!J286</f>
        <v>0</v>
      </c>
      <c r="K286" s="79">
        <f>+Cuncl!K286+MM!K286+BTO!K286+CORP!K286+'C+S'!K286+INFR!K286+'STR+DEV'!K286</f>
        <v>0</v>
      </c>
      <c r="L286" s="206">
        <f>+Cuncl!L286+MM!L286+BTO!L286+CORP!L286+'C+S'!L286+INFR!L286+'STR+DEV'!L286</f>
        <v>0</v>
      </c>
      <c r="M286" s="79">
        <f>+Cuncl!M286+MM!M286+BTO!M286+CORP!M286+'C+S'!M286+INFR!M286+'STR+DEV'!M286</f>
        <v>0</v>
      </c>
      <c r="N286" s="79">
        <f>+Cuncl!O286+MM!O286+BTO!O286+CORP!O286+'C+S'!O286+INFR!O286+'STR+DEV'!O286</f>
        <v>0</v>
      </c>
      <c r="O286" s="79">
        <f>+Cuncl!P286+MM!P286+BTO!P286+CORP!P286+'C+S'!P286+INFR!P286+'STR+DEV'!P286</f>
        <v>0</v>
      </c>
      <c r="P286" s="79">
        <f>+Cuncl!Q286+MM!Q286+BTO!Q286+CORP!Q286+'C+S'!Q286+INFR!Q286+'STR+DEV'!Q286</f>
        <v>0</v>
      </c>
      <c r="Q286" s="79">
        <f>+Cuncl!R286+MM!R286+BTO!R286+CORP!R286+'C+S'!R286+INFR!R286+'STR+DEV'!R286</f>
        <v>0</v>
      </c>
      <c r="R286" s="79">
        <f>+Cuncl!S286+MM!S286+BTO!S286+CORP!S286+'C+S'!S286+INFR!S286+'STR+DEV'!S286</f>
        <v>0</v>
      </c>
      <c r="S286" s="79">
        <f>+Cuncl!T286+MM!T286+BTO!T286+CORP!T286+'C+S'!T286+INFR!T286+'STR+DEV'!T286</f>
        <v>0</v>
      </c>
      <c r="T286" s="79">
        <f>+Cuncl!U286+MM!U286+BTO!U286+CORP!U286+'C+S'!U286+INFR!U286+'STR+DEV'!U286</f>
        <v>0</v>
      </c>
      <c r="U286" s="79">
        <f>+Cuncl!V286+MM!V286+BTO!V286+CORP!V286+'C+S'!V286+INFR!V286+'STR+DEV'!V286</f>
        <v>0</v>
      </c>
      <c r="W286" s="496" t="e">
        <f t="shared" si="18"/>
        <v>#DIV/0!</v>
      </c>
    </row>
    <row r="287" spans="1:23" hidden="1" x14ac:dyDescent="0.25">
      <c r="A287" s="56" t="s">
        <v>680</v>
      </c>
      <c r="B287" s="98">
        <f>+Cuncl!B287+MM!B287+BTO!B287+CORP!B287+'C+S'!B287+INFR!B287+'STR+DEV'!B287</f>
        <v>0</v>
      </c>
      <c r="C287" s="89">
        <f>+Cuncl!C287+MM!C287+BTO!C287+CORP!C287+'C+S'!C287+INFR!C287+'STR+DEV'!C287</f>
        <v>0</v>
      </c>
      <c r="D287" s="79">
        <f>+Cuncl!D287+MM!D287+BTO!D287+CORP!D287+'C+S'!D287+INFR!D287+'STR+DEV'!D287</f>
        <v>0</v>
      </c>
      <c r="E287" s="79">
        <f>+Cuncl!E287+MM!E287+BTO!E287+CORP!E287+'C+S'!E287+INFR!E287+'STR+DEV'!E287</f>
        <v>0</v>
      </c>
      <c r="F287" s="79">
        <f>+Cuncl!F287+MM!F287+BTO!F287+CORP!F287+'C+S'!F287+INFR!F287+'STR+DEV'!F287</f>
        <v>0</v>
      </c>
      <c r="G287" s="79">
        <f>+Cuncl!G287+MM!G287+BTO!G287+CORP!G287+'C+S'!G287+INFR!G287+'STR+DEV'!G287</f>
        <v>0</v>
      </c>
      <c r="H287" s="198">
        <f>+Cuncl!H287+MM!H287+BTO!H287+CORP!H287+'C+S'!H287+INFR!H287+'STR+DEV'!H287</f>
        <v>0</v>
      </c>
      <c r="I287" s="79">
        <f>+Cuncl!I287+MM!I287+BTO!I287+CORP!I287+'C+S'!I287+INFR!I287+'STR+DEV'!I287</f>
        <v>0</v>
      </c>
      <c r="J287" s="212">
        <f>+Cuncl!J287+MM!J287+BTO!J287+CORP!J287+'C+S'!J287+INFR!J287+'STR+DEV'!J287</f>
        <v>0</v>
      </c>
      <c r="K287" s="79">
        <f>+Cuncl!K287+MM!K287+BTO!K287+CORP!K287+'C+S'!K287+INFR!K287+'STR+DEV'!K287</f>
        <v>0</v>
      </c>
      <c r="L287" s="206">
        <f>+Cuncl!L287+MM!L287+BTO!L287+CORP!L287+'C+S'!L287+INFR!L287+'STR+DEV'!L287</f>
        <v>0</v>
      </c>
      <c r="M287" s="79">
        <f>+Cuncl!M287+MM!M287+BTO!M287+CORP!M287+'C+S'!M287+INFR!M287+'STR+DEV'!M287</f>
        <v>0</v>
      </c>
      <c r="N287" s="79">
        <f>+Cuncl!O287+MM!O287+BTO!O287+CORP!O287+'C+S'!O287+INFR!O287+'STR+DEV'!O287</f>
        <v>0</v>
      </c>
      <c r="O287" s="79">
        <f>+Cuncl!P287+MM!P287+BTO!P287+CORP!P287+'C+S'!P287+INFR!P287+'STR+DEV'!P287</f>
        <v>0</v>
      </c>
      <c r="P287" s="79">
        <f>+Cuncl!Q287+MM!Q287+BTO!Q287+CORP!Q287+'C+S'!Q287+INFR!Q287+'STR+DEV'!Q287</f>
        <v>0</v>
      </c>
      <c r="Q287" s="79">
        <f>+Cuncl!R287+MM!R287+BTO!R287+CORP!R287+'C+S'!R287+INFR!R287+'STR+DEV'!R287</f>
        <v>0</v>
      </c>
      <c r="R287" s="79">
        <f>+Cuncl!S287+MM!S287+BTO!S287+CORP!S287+'C+S'!S287+INFR!S287+'STR+DEV'!S287</f>
        <v>0</v>
      </c>
      <c r="S287" s="79">
        <f>+Cuncl!T287+MM!T287+BTO!T287+CORP!T287+'C+S'!T287+INFR!T287+'STR+DEV'!T287</f>
        <v>0</v>
      </c>
      <c r="T287" s="79">
        <f>+Cuncl!U287+MM!U287+BTO!U287+CORP!U287+'C+S'!U287+INFR!U287+'STR+DEV'!U287</f>
        <v>0</v>
      </c>
      <c r="U287" s="79">
        <f>+Cuncl!V287+MM!V287+BTO!V287+CORP!V287+'C+S'!V287+INFR!V287+'STR+DEV'!V287</f>
        <v>0</v>
      </c>
      <c r="W287" s="496" t="e">
        <f t="shared" si="18"/>
        <v>#DIV/0!</v>
      </c>
    </row>
    <row r="288" spans="1:23" ht="15.75" thickBot="1" x14ac:dyDescent="0.3">
      <c r="A288" s="57" t="s">
        <v>918</v>
      </c>
      <c r="B288" s="95">
        <f>+Cuncl!B288+MM!B288+BTO!B288+CORP!B288+'C+S'!B288+INFR!B288+'STR+DEV'!B288</f>
        <v>0</v>
      </c>
      <c r="C288" s="92">
        <f>+Cuncl!C288+MM!C288+BTO!C288+CORP!C288+'C+S'!C288+INFR!C288+'STR+DEV'!C288</f>
        <v>0</v>
      </c>
      <c r="D288" s="96">
        <f>+Cuncl!D288+MM!D288+BTO!D288+CORP!D288+'C+S'!D288+INFR!D288+'STR+DEV'!D288</f>
        <v>0</v>
      </c>
      <c r="E288" s="96">
        <f>+Cuncl!E288+MM!E288+BTO!E288+CORP!E288+'C+S'!E288+INFR!E288+'STR+DEV'!E288</f>
        <v>0</v>
      </c>
      <c r="F288" s="96">
        <f>+Cuncl!F288+MM!F288+BTO!F288+CORP!F288+'C+S'!F288+INFR!F288+'STR+DEV'!F288</f>
        <v>0</v>
      </c>
      <c r="G288" s="96">
        <f>+Cuncl!G288+MM!G288+BTO!G288+CORP!G288+'C+S'!G288+INFR!G288+'STR+DEV'!G288</f>
        <v>0</v>
      </c>
      <c r="H288" s="200">
        <f>+Cuncl!H288+MM!H288+BTO!H288+CORP!H288+'C+S'!H288+INFR!H288+'STR+DEV'!H288</f>
        <v>0</v>
      </c>
      <c r="I288" s="96">
        <f>+Cuncl!I288+MM!I288+BTO!I288+CORP!I288+'C+S'!I288+INFR!I288+'STR+DEV'!I288</f>
        <v>0</v>
      </c>
      <c r="J288" s="215">
        <f>+Cuncl!J288+MM!J288+BTO!J288+CORP!J288+'C+S'!J288+INFR!J288+'STR+DEV'!J288</f>
        <v>0</v>
      </c>
      <c r="K288" s="96">
        <f>+Cuncl!K288+MM!K288+BTO!K288+CORP!K288+'C+S'!K288+INFR!K288+'STR+DEV'!K288</f>
        <v>0</v>
      </c>
      <c r="L288" s="91">
        <f>+Cuncl!L288+MM!L288+BTO!L288+CORP!L288+'C+S'!L288+INFR!L288+'STR+DEV'!L288</f>
        <v>0</v>
      </c>
      <c r="M288" s="96">
        <f>+Cuncl!M288+MM!M288+BTO!M288+CORP!M288+'C+S'!M288+INFR!M288+'STR+DEV'!M288</f>
        <v>0</v>
      </c>
      <c r="N288" s="79">
        <f>+Cuncl!O288+MM!O288+BTO!O288+CORP!O288+'C+S'!O288+INFR!O288+'STR+DEV'!O288</f>
        <v>7000000</v>
      </c>
      <c r="O288" s="79">
        <f>+Cuncl!P288+MM!P288+BTO!P288+CORP!P288+'C+S'!P288+INFR!P288+'STR+DEV'!P288</f>
        <v>0</v>
      </c>
      <c r="P288" s="79">
        <f>+Cuncl!Q288+MM!Q288+BTO!Q288+CORP!Q288+'C+S'!Q288+INFR!Q288+'STR+DEV'!Q288</f>
        <v>0</v>
      </c>
      <c r="Q288" s="79">
        <f>+Cuncl!R288+MM!R288+BTO!R288+CORP!R288+'C+S'!R288+INFR!R288+'STR+DEV'!R288</f>
        <v>7000000</v>
      </c>
      <c r="R288" s="79">
        <f>+Cuncl!S288+MM!S288+BTO!S288+CORP!S288+'C+S'!S288+INFR!S288+'STR+DEV'!S288</f>
        <v>-5676815</v>
      </c>
      <c r="S288" s="79">
        <f>+Cuncl!T288+MM!T288+BTO!T288+CORP!T288+'C+S'!T288+INFR!T288+'STR+DEV'!T288</f>
        <v>1323185</v>
      </c>
      <c r="T288" s="79">
        <f>+Cuncl!U288+MM!U288+BTO!U288+CORP!U288+'C+S'!U288+INFR!U288+'STR+DEV'!U288</f>
        <v>7413000</v>
      </c>
      <c r="U288" s="79">
        <f>+Cuncl!V288+MM!V288+BTO!V288+CORP!V288+'C+S'!V288+INFR!V288+'STR+DEV'!V288</f>
        <v>7835541</v>
      </c>
      <c r="W288" s="496">
        <f t="shared" si="18"/>
        <v>0</v>
      </c>
    </row>
    <row r="289" spans="1:21" ht="15.75" thickTop="1" x14ac:dyDescent="0.25">
      <c r="A289" s="54" t="s">
        <v>686</v>
      </c>
      <c r="B289" s="109">
        <f t="shared" ref="B289:M289" si="19">SUM(B215:B288)</f>
        <v>303318957.90999997</v>
      </c>
      <c r="C289" s="110">
        <f t="shared" si="19"/>
        <v>2486948.33</v>
      </c>
      <c r="D289" s="109">
        <f t="shared" si="19"/>
        <v>214076826.84999999</v>
      </c>
      <c r="E289" s="109">
        <f t="shared" si="19"/>
        <v>297800524.25</v>
      </c>
      <c r="F289" s="109">
        <f t="shared" si="19"/>
        <v>0</v>
      </c>
      <c r="G289" s="109">
        <f t="shared" si="19"/>
        <v>168912046.75000003</v>
      </c>
      <c r="H289" s="195">
        <f t="shared" si="19"/>
        <v>128888477.5</v>
      </c>
      <c r="I289" s="109">
        <f t="shared" si="19"/>
        <v>0</v>
      </c>
      <c r="J289" s="195">
        <f t="shared" si="19"/>
        <v>128888477.5</v>
      </c>
      <c r="K289" s="109">
        <f t="shared" si="19"/>
        <v>321730533.02999997</v>
      </c>
      <c r="L289" s="109">
        <f t="shared" si="19"/>
        <v>331688532.19103998</v>
      </c>
      <c r="M289" s="261">
        <f t="shared" si="19"/>
        <v>297800524.25</v>
      </c>
      <c r="N289" s="261">
        <f>SUM(N215:N288)</f>
        <v>338910754.68754995</v>
      </c>
      <c r="O289" s="261">
        <f t="shared" ref="O289:U289" si="20">SUM(O215:O288)</f>
        <v>0</v>
      </c>
      <c r="P289" s="261">
        <f t="shared" si="20"/>
        <v>-235332514</v>
      </c>
      <c r="Q289" s="261">
        <f t="shared" si="20"/>
        <v>103578240.68754999</v>
      </c>
      <c r="R289" s="261">
        <f t="shared" si="20"/>
        <v>1000000</v>
      </c>
      <c r="S289" s="261">
        <f t="shared" si="20"/>
        <v>339910754.68754995</v>
      </c>
      <c r="T289" s="261">
        <f t="shared" si="20"/>
        <v>360290718.49411553</v>
      </c>
      <c r="U289" s="261">
        <f t="shared" si="20"/>
        <v>360481894.92082</v>
      </c>
    </row>
    <row r="290" spans="1:21" x14ac:dyDescent="0.25">
      <c r="C290" s="111"/>
    </row>
    <row r="291" spans="1:21" ht="15.75" thickBot="1" x14ac:dyDescent="0.3">
      <c r="A291" s="52" t="s">
        <v>687</v>
      </c>
      <c r="B291" s="112" t="e">
        <f t="shared" ref="B291:U291" si="21">+B289-B212</f>
        <v>#VALUE!</v>
      </c>
      <c r="C291" s="112">
        <f t="shared" si="21"/>
        <v>0</v>
      </c>
      <c r="D291" s="112">
        <f t="shared" si="21"/>
        <v>75282583.23999998</v>
      </c>
      <c r="E291" s="112">
        <f t="shared" si="21"/>
        <v>-6137227.0413073897</v>
      </c>
      <c r="F291" s="112">
        <f t="shared" si="21"/>
        <v>-11391946</v>
      </c>
      <c r="G291" s="112">
        <f t="shared" si="21"/>
        <v>56545118.330000013</v>
      </c>
      <c r="H291" s="196">
        <f t="shared" si="21"/>
        <v>-74074291.371307433</v>
      </c>
      <c r="I291" s="112">
        <f t="shared" si="21"/>
        <v>1353534.0511182547</v>
      </c>
      <c r="J291" s="196">
        <f t="shared" si="21"/>
        <v>-72720757.320189178</v>
      </c>
      <c r="K291" s="112">
        <f t="shared" si="21"/>
        <v>-6451083.8330352306</v>
      </c>
      <c r="L291" s="112">
        <f t="shared" si="21"/>
        <v>-6773638.0186471939</v>
      </c>
      <c r="M291" s="196">
        <f t="shared" si="21"/>
        <v>-15991946.004333615</v>
      </c>
      <c r="N291" s="495">
        <f t="shared" si="21"/>
        <v>1.9614696502685547E-2</v>
      </c>
      <c r="O291" s="196">
        <f t="shared" si="21"/>
        <v>0</v>
      </c>
      <c r="P291" s="196">
        <f t="shared" si="21"/>
        <v>-124140714</v>
      </c>
      <c r="Q291" s="196">
        <f t="shared" si="21"/>
        <v>-124140713.98038532</v>
      </c>
      <c r="R291" s="196">
        <f t="shared" si="21"/>
        <v>-2.0000000018626451E-2</v>
      </c>
      <c r="S291" s="503">
        <f t="shared" si="21"/>
        <v>-3.85284423828125E-4</v>
      </c>
      <c r="T291" s="196">
        <f t="shared" si="21"/>
        <v>3.1358599662780762E-3</v>
      </c>
      <c r="U291" s="196">
        <f t="shared" si="21"/>
        <v>-1.6453862190246582E-3</v>
      </c>
    </row>
    <row r="292" spans="1:21" ht="15.75" thickTop="1" x14ac:dyDescent="0.25"/>
    <row r="293" spans="1:21" x14ac:dyDescent="0.25">
      <c r="G293" s="216">
        <f>+G291+H291</f>
        <v>-17529173.04130742</v>
      </c>
      <c r="S293" s="217">
        <f>339910754.69-S289</f>
        <v>2.4500489234924316E-3</v>
      </c>
      <c r="U293" s="217"/>
    </row>
    <row r="294" spans="1:21" ht="3" customHeight="1" x14ac:dyDescent="0.25">
      <c r="B294" s="113"/>
      <c r="C294" s="108"/>
    </row>
    <row r="295" spans="1:21" x14ac:dyDescent="0.25">
      <c r="A295" s="218" t="s">
        <v>860</v>
      </c>
      <c r="B295" s="219"/>
      <c r="C295" s="220"/>
      <c r="D295" s="220"/>
      <c r="E295" s="220">
        <v>0</v>
      </c>
      <c r="F295" s="220">
        <v>0</v>
      </c>
      <c r="G295" s="220">
        <v>0</v>
      </c>
      <c r="H295" s="221">
        <v>0</v>
      </c>
      <c r="I295" s="222">
        <v>2000000</v>
      </c>
      <c r="J295" s="223">
        <f>+I295</f>
        <v>2000000</v>
      </c>
      <c r="M295" s="259">
        <f>+J295</f>
        <v>2000000</v>
      </c>
      <c r="O295" s="259">
        <v>2000000</v>
      </c>
      <c r="Q295" s="217"/>
    </row>
    <row r="296" spans="1:21" x14ac:dyDescent="0.25">
      <c r="A296" s="224" t="s">
        <v>861</v>
      </c>
      <c r="B296" s="225"/>
      <c r="C296" s="225"/>
      <c r="D296" s="225"/>
      <c r="E296" s="225">
        <v>0</v>
      </c>
      <c r="F296" s="225">
        <v>0</v>
      </c>
      <c r="G296" s="225">
        <v>0</v>
      </c>
      <c r="H296" s="226">
        <v>0</v>
      </c>
      <c r="I296" s="227">
        <v>30000000</v>
      </c>
      <c r="J296" s="228">
        <f>+I296</f>
        <v>30000000</v>
      </c>
      <c r="M296" s="259">
        <f>+J296</f>
        <v>30000000</v>
      </c>
      <c r="O296" s="259">
        <v>30000000</v>
      </c>
    </row>
    <row r="297" spans="1:21" x14ac:dyDescent="0.25">
      <c r="A297" s="229"/>
      <c r="B297" s="230"/>
      <c r="C297" s="230"/>
      <c r="D297" s="230"/>
      <c r="E297" s="230"/>
      <c r="F297" s="230"/>
      <c r="G297" s="230"/>
      <c r="H297" s="231"/>
      <c r="I297" s="230"/>
      <c r="J297" s="232">
        <f>SUM(J295:J296)</f>
        <v>32000000</v>
      </c>
      <c r="M297" s="259">
        <f>+J297</f>
        <v>32000000</v>
      </c>
      <c r="O297" s="259">
        <f>+K297</f>
        <v>0</v>
      </c>
      <c r="S297" s="504">
        <f>+O296+O295+S289</f>
        <v>371910754.68754995</v>
      </c>
    </row>
    <row r="298" spans="1:21" ht="4.5" customHeight="1" x14ac:dyDescent="0.25"/>
    <row r="299" spans="1:21" x14ac:dyDescent="0.25">
      <c r="E299" s="233">
        <f t="shared" ref="E299:F299" si="22">+E297+E291</f>
        <v>-6137227.0413073897</v>
      </c>
      <c r="F299" s="233">
        <f t="shared" si="22"/>
        <v>-11391946</v>
      </c>
      <c r="G299" s="233">
        <f>+G297+G291</f>
        <v>56545118.330000013</v>
      </c>
      <c r="H299" s="234">
        <f>+H297+H291</f>
        <v>-74074291.371307433</v>
      </c>
      <c r="I299" s="233">
        <f>+I297+I291</f>
        <v>1353534.0511182547</v>
      </c>
      <c r="J299" s="235">
        <f>+J297+J291</f>
        <v>-40720757.320189178</v>
      </c>
      <c r="M299" s="259">
        <f>+J299</f>
        <v>-40720757.320189178</v>
      </c>
      <c r="O299" s="117"/>
    </row>
    <row r="305" spans="8:9" x14ac:dyDescent="0.25">
      <c r="H305" s="239">
        <f>+G212+J212-F210</f>
        <v>302584217.24018919</v>
      </c>
      <c r="I305" s="216">
        <f>+G289+J289</f>
        <v>297800524.25</v>
      </c>
    </row>
    <row r="307" spans="8:9" x14ac:dyDescent="0.25">
      <c r="H307" s="240">
        <f>+H305-I305</f>
        <v>4783692.9901891947</v>
      </c>
    </row>
  </sheetData>
  <sortState ref="A217:G290">
    <sortCondition ref="A217"/>
  </sortState>
  <pageMargins left="0.70866141732283472" right="0.70866141732283472" top="0.74803149606299213" bottom="0.74803149606299213" header="0.31496062992125984" footer="0.31496062992125984"/>
  <pageSetup scale="5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
  <sheetViews>
    <sheetView workbookViewId="0">
      <selection activeCell="G25" sqref="G25"/>
    </sheetView>
  </sheetViews>
  <sheetFormatPr defaultRowHeight="15" x14ac:dyDescent="0.25"/>
  <cols>
    <col min="1" max="1" width="19.85546875" customWidth="1"/>
    <col min="2" max="2" width="18.140625" bestFit="1" customWidth="1"/>
    <col min="3" max="3" width="18.140625" customWidth="1"/>
    <col min="4" max="5" width="15.5703125" customWidth="1"/>
    <col min="6" max="6" width="15.7109375" customWidth="1"/>
    <col min="7" max="7" width="18.42578125" style="1" customWidth="1"/>
    <col min="8" max="8" width="22" customWidth="1"/>
  </cols>
  <sheetData>
    <row r="1" spans="1:8" x14ac:dyDescent="0.25">
      <c r="A1" s="1" t="str">
        <f>+'COUNCIL SALARIES'!A1</f>
        <v>INGQUZA HIL LOCAL MUNICIPALITY</v>
      </c>
    </row>
    <row r="2" spans="1:8" x14ac:dyDescent="0.25">
      <c r="A2" s="1" t="str">
        <f>+'COUNCIL SALARIES'!A2</f>
        <v>DETERMINATION OF UPPER LIMITS FOR COUNCILLORS</v>
      </c>
    </row>
    <row r="3" spans="1:8" x14ac:dyDescent="0.25">
      <c r="A3" s="1" t="s">
        <v>706</v>
      </c>
    </row>
    <row r="4" spans="1:8" x14ac:dyDescent="0.25">
      <c r="A4">
        <f>+'COUNCIL SALARIES'!A4</f>
        <v>0</v>
      </c>
    </row>
    <row r="5" spans="1:8" x14ac:dyDescent="0.25">
      <c r="A5" s="1" t="str">
        <f>+'COUNCIL SALARIES'!A5</f>
        <v>COUNCILLORS</v>
      </c>
    </row>
    <row r="7" spans="1:8" x14ac:dyDescent="0.25">
      <c r="A7" s="1" t="s">
        <v>707</v>
      </c>
      <c r="B7" s="1" t="s">
        <v>180</v>
      </c>
      <c r="C7" s="1" t="s">
        <v>711</v>
      </c>
      <c r="D7" s="1" t="s">
        <v>719</v>
      </c>
      <c r="E7" s="1" t="s">
        <v>708</v>
      </c>
      <c r="F7" s="1" t="s">
        <v>709</v>
      </c>
      <c r="G7" s="1" t="s">
        <v>710</v>
      </c>
      <c r="H7" s="1"/>
    </row>
    <row r="8" spans="1:8" x14ac:dyDescent="0.25">
      <c r="A8" t="s">
        <v>704</v>
      </c>
      <c r="B8" t="s">
        <v>705</v>
      </c>
      <c r="C8">
        <v>677826</v>
      </c>
      <c r="D8" s="81">
        <f>+C8*0.75</f>
        <v>508369.5</v>
      </c>
      <c r="E8" s="81">
        <f>+C8*0.25</f>
        <v>169456.5</v>
      </c>
      <c r="F8" s="81">
        <f>1739*12</f>
        <v>20868</v>
      </c>
      <c r="G8" s="82">
        <f>SUM(D8:F8)</f>
        <v>698694</v>
      </c>
    </row>
    <row r="9" spans="1:8" x14ac:dyDescent="0.25">
      <c r="D9" s="81"/>
      <c r="E9" s="81"/>
      <c r="F9" s="81"/>
      <c r="G9" s="82"/>
    </row>
    <row r="10" spans="1:8" x14ac:dyDescent="0.25">
      <c r="A10" t="s">
        <v>712</v>
      </c>
      <c r="B10" t="s">
        <v>713</v>
      </c>
      <c r="C10">
        <v>542261</v>
      </c>
      <c r="D10" s="81">
        <f t="shared" ref="D10:D20" si="0">+C10*0.75</f>
        <v>406695.75</v>
      </c>
      <c r="E10" s="81">
        <f t="shared" ref="E10:E20" si="1">+C10*0.25</f>
        <v>135565.25</v>
      </c>
      <c r="F10" s="81">
        <f>1739*12</f>
        <v>20868</v>
      </c>
      <c r="G10" s="82">
        <f t="shared" ref="G10:G20" si="2">SUM(D10:F10)</f>
        <v>563129</v>
      </c>
    </row>
    <row r="11" spans="1:8" x14ac:dyDescent="0.25">
      <c r="D11" s="81"/>
      <c r="E11" s="81"/>
      <c r="F11" s="81"/>
      <c r="G11" s="82"/>
    </row>
    <row r="12" spans="1:8" x14ac:dyDescent="0.25">
      <c r="A12" t="s">
        <v>714</v>
      </c>
      <c r="B12" t="s">
        <v>715</v>
      </c>
      <c r="C12">
        <v>508370</v>
      </c>
      <c r="D12" s="81">
        <f t="shared" si="0"/>
        <v>381277.5</v>
      </c>
      <c r="E12" s="81">
        <f t="shared" si="1"/>
        <v>127092.5</v>
      </c>
      <c r="F12" s="81">
        <f>1739*12</f>
        <v>20868</v>
      </c>
      <c r="G12" s="82">
        <f t="shared" si="2"/>
        <v>529238</v>
      </c>
    </row>
    <row r="13" spans="1:8" x14ac:dyDescent="0.25">
      <c r="D13" s="81"/>
      <c r="E13" s="81"/>
      <c r="F13" s="81"/>
      <c r="G13" s="82"/>
    </row>
    <row r="14" spans="1:8" x14ac:dyDescent="0.25">
      <c r="A14" t="s">
        <v>716</v>
      </c>
      <c r="B14" t="s">
        <v>222</v>
      </c>
      <c r="C14">
        <v>474478</v>
      </c>
      <c r="D14" s="81">
        <f t="shared" si="0"/>
        <v>355858.5</v>
      </c>
      <c r="E14" s="81">
        <f t="shared" si="1"/>
        <v>118619.5</v>
      </c>
      <c r="F14" s="81">
        <f>1739*12</f>
        <v>20868</v>
      </c>
      <c r="G14" s="82">
        <f t="shared" si="2"/>
        <v>495346</v>
      </c>
    </row>
    <row r="15" spans="1:8" x14ac:dyDescent="0.25">
      <c r="D15" s="81"/>
      <c r="E15" s="81"/>
      <c r="F15" s="81"/>
      <c r="G15" s="82"/>
    </row>
    <row r="16" spans="1:8" x14ac:dyDescent="0.25">
      <c r="A16" t="s">
        <v>820</v>
      </c>
      <c r="B16" t="s">
        <v>717</v>
      </c>
      <c r="C16">
        <f>279603*9</f>
        <v>2516427</v>
      </c>
      <c r="D16" s="81">
        <f t="shared" si="0"/>
        <v>1887320.25</v>
      </c>
      <c r="E16" s="81">
        <f t="shared" si="1"/>
        <v>629106.75</v>
      </c>
      <c r="F16" s="81">
        <f>(1739*12)*9</f>
        <v>187812</v>
      </c>
      <c r="G16" s="82">
        <f t="shared" si="2"/>
        <v>2704239</v>
      </c>
    </row>
    <row r="17" spans="1:9" x14ac:dyDescent="0.25">
      <c r="D17" s="81"/>
      <c r="E17" s="81"/>
      <c r="F17" s="81"/>
      <c r="G17" s="82"/>
    </row>
    <row r="18" spans="1:9" x14ac:dyDescent="0.25">
      <c r="A18" t="s">
        <v>720</v>
      </c>
      <c r="B18" t="s">
        <v>717</v>
      </c>
      <c r="C18">
        <f>203348*47</f>
        <v>9557356</v>
      </c>
      <c r="D18" s="81">
        <f t="shared" si="0"/>
        <v>7168017</v>
      </c>
      <c r="E18" s="81">
        <f t="shared" si="1"/>
        <v>2389339</v>
      </c>
      <c r="F18" s="81">
        <f>(1739*12)*47</f>
        <v>980796</v>
      </c>
      <c r="G18" s="82">
        <f t="shared" si="2"/>
        <v>10538152</v>
      </c>
    </row>
    <row r="19" spans="1:9" x14ac:dyDescent="0.25">
      <c r="D19" s="81"/>
      <c r="E19" s="81"/>
      <c r="F19" s="81"/>
      <c r="G19" s="82"/>
      <c r="I19">
        <f>1739*7</f>
        <v>12173</v>
      </c>
    </row>
    <row r="20" spans="1:9" x14ac:dyDescent="0.25">
      <c r="A20" t="s">
        <v>718</v>
      </c>
      <c r="B20" t="s">
        <v>717</v>
      </c>
      <c r="C20">
        <v>260963</v>
      </c>
      <c r="D20" s="81">
        <f t="shared" si="0"/>
        <v>195722.25</v>
      </c>
      <c r="E20" s="81">
        <f t="shared" si="1"/>
        <v>65240.75</v>
      </c>
      <c r="F20" s="81">
        <f>1739*12</f>
        <v>20868</v>
      </c>
      <c r="G20" s="82">
        <f t="shared" si="2"/>
        <v>281831</v>
      </c>
    </row>
    <row r="21" spans="1:9" x14ac:dyDescent="0.25">
      <c r="D21" s="81"/>
      <c r="E21" s="81"/>
      <c r="F21" s="81"/>
      <c r="G21" s="82"/>
    </row>
    <row r="22" spans="1:9" ht="15.75" thickBot="1" x14ac:dyDescent="0.3">
      <c r="D22" s="82">
        <f>SUM(D8:D20)</f>
        <v>10903260.75</v>
      </c>
      <c r="E22" s="82">
        <f t="shared" ref="E22:G22" si="3">SUM(E8:E20)</f>
        <v>3634420.25</v>
      </c>
      <c r="F22" s="82">
        <f t="shared" si="3"/>
        <v>1272948</v>
      </c>
      <c r="G22" s="83">
        <f t="shared" si="3"/>
        <v>15810629</v>
      </c>
    </row>
    <row r="23" spans="1:9" ht="15.75" thickTop="1" x14ac:dyDescent="0.25">
      <c r="D23" s="81"/>
      <c r="E23" s="81"/>
      <c r="F23" s="81"/>
      <c r="G23" s="82"/>
    </row>
    <row r="24" spans="1:9" x14ac:dyDescent="0.25">
      <c r="D24" s="81"/>
      <c r="E24" s="81"/>
      <c r="F24" s="81"/>
      <c r="G24" s="82"/>
    </row>
    <row r="25" spans="1:9" x14ac:dyDescent="0.25">
      <c r="D25" s="81"/>
      <c r="E25" s="81"/>
      <c r="F25" s="81"/>
      <c r="G25" s="82">
        <f>+G22/12</f>
        <v>1317552.4166666667</v>
      </c>
    </row>
    <row r="26" spans="1:9" x14ac:dyDescent="0.25">
      <c r="D26" s="81"/>
      <c r="E26" s="81"/>
      <c r="F26" s="81"/>
      <c r="G26" s="82"/>
    </row>
    <row r="27" spans="1:9" x14ac:dyDescent="0.25">
      <c r="D27" s="81"/>
      <c r="E27" s="81"/>
      <c r="F27" s="81"/>
      <c r="G27" s="82"/>
    </row>
    <row r="28" spans="1:9" x14ac:dyDescent="0.25">
      <c r="D28" s="81"/>
      <c r="E28" s="81"/>
      <c r="F28" s="81"/>
      <c r="G28" s="82"/>
    </row>
    <row r="29" spans="1:9" x14ac:dyDescent="0.25">
      <c r="D29" s="81"/>
      <c r="E29" s="81"/>
      <c r="F29" s="81"/>
      <c r="G29" s="82"/>
    </row>
    <row r="30" spans="1:9" x14ac:dyDescent="0.25">
      <c r="D30" s="81"/>
      <c r="E30" s="81"/>
      <c r="F30" s="81"/>
      <c r="G30" s="82"/>
    </row>
    <row r="31" spans="1:9" x14ac:dyDescent="0.25">
      <c r="D31" s="81"/>
      <c r="E31" s="81"/>
      <c r="F31" s="81"/>
      <c r="G31" s="82"/>
    </row>
    <row r="32" spans="1:9" x14ac:dyDescent="0.25">
      <c r="D32" s="81"/>
      <c r="E32" s="81"/>
      <c r="F32" s="81"/>
      <c r="G32" s="82"/>
    </row>
    <row r="33" spans="4:7" x14ac:dyDescent="0.25">
      <c r="D33" s="81"/>
      <c r="E33" s="81"/>
      <c r="F33" s="81"/>
      <c r="G33" s="82"/>
    </row>
    <row r="34" spans="4:7" x14ac:dyDescent="0.25">
      <c r="D34" s="81"/>
      <c r="E34" s="81"/>
      <c r="F34" s="81"/>
      <c r="G34" s="82"/>
    </row>
    <row r="35" spans="4:7" x14ac:dyDescent="0.25">
      <c r="D35" s="81"/>
      <c r="E35" s="81"/>
      <c r="F35" s="81"/>
      <c r="G35" s="82"/>
    </row>
    <row r="36" spans="4:7" x14ac:dyDescent="0.25">
      <c r="D36" s="81"/>
      <c r="E36" s="81"/>
      <c r="F36" s="81"/>
      <c r="G36" s="82"/>
    </row>
    <row r="37" spans="4:7" x14ac:dyDescent="0.25">
      <c r="D37" s="81"/>
      <c r="E37" s="81"/>
      <c r="F37" s="81"/>
      <c r="G37" s="82"/>
    </row>
    <row r="38" spans="4:7" x14ac:dyDescent="0.25">
      <c r="D38" s="81"/>
      <c r="E38" s="81"/>
      <c r="F38" s="81"/>
      <c r="G38" s="82"/>
    </row>
    <row r="39" spans="4:7" x14ac:dyDescent="0.25">
      <c r="D39" s="81"/>
      <c r="E39" s="81"/>
      <c r="F39" s="81"/>
      <c r="G39" s="82"/>
    </row>
    <row r="40" spans="4:7" x14ac:dyDescent="0.25">
      <c r="D40" s="81"/>
      <c r="E40" s="81"/>
      <c r="F40" s="81"/>
      <c r="G40" s="82"/>
    </row>
    <row r="41" spans="4:7" x14ac:dyDescent="0.25">
      <c r="D41" s="81"/>
      <c r="E41" s="81"/>
      <c r="F41" s="81"/>
      <c r="G41" s="82"/>
    </row>
    <row r="42" spans="4:7" x14ac:dyDescent="0.25">
      <c r="D42" s="81"/>
      <c r="E42" s="81"/>
      <c r="F42" s="81"/>
      <c r="G42" s="82"/>
    </row>
    <row r="43" spans="4:7" x14ac:dyDescent="0.25">
      <c r="D43" s="81"/>
      <c r="E43" s="81"/>
      <c r="F43" s="81"/>
      <c r="G43" s="82"/>
    </row>
    <row r="44" spans="4:7" x14ac:dyDescent="0.25">
      <c r="D44" s="81"/>
      <c r="E44" s="81"/>
      <c r="F44" s="81"/>
      <c r="G44" s="82"/>
    </row>
    <row r="45" spans="4:7" x14ac:dyDescent="0.25">
      <c r="D45" s="81"/>
      <c r="E45" s="81"/>
      <c r="F45" s="81"/>
      <c r="G45" s="82"/>
    </row>
    <row r="46" spans="4:7" x14ac:dyDescent="0.25">
      <c r="D46" s="81"/>
      <c r="E46" s="81"/>
      <c r="F46" s="81"/>
      <c r="G46" s="82"/>
    </row>
    <row r="47" spans="4:7" x14ac:dyDescent="0.25">
      <c r="D47" s="81"/>
      <c r="E47" s="81"/>
      <c r="F47" s="81"/>
      <c r="G47" s="82"/>
    </row>
    <row r="48" spans="4:7" x14ac:dyDescent="0.25">
      <c r="D48" s="81"/>
      <c r="E48" s="81"/>
      <c r="F48" s="81"/>
      <c r="G48" s="82"/>
    </row>
    <row r="49" spans="4:7" x14ac:dyDescent="0.25">
      <c r="D49" s="81"/>
      <c r="E49" s="81"/>
      <c r="F49" s="81"/>
      <c r="G49" s="82"/>
    </row>
    <row r="50" spans="4:7" x14ac:dyDescent="0.25">
      <c r="D50" s="81"/>
      <c r="E50" s="81"/>
      <c r="F50" s="81"/>
      <c r="G50" s="82"/>
    </row>
    <row r="51" spans="4:7" x14ac:dyDescent="0.25">
      <c r="D51" s="81"/>
      <c r="E51" s="81"/>
      <c r="F51" s="81"/>
      <c r="G51" s="82"/>
    </row>
    <row r="52" spans="4:7" x14ac:dyDescent="0.25">
      <c r="D52" s="81"/>
      <c r="E52" s="81"/>
      <c r="F52" s="81"/>
      <c r="G52" s="82"/>
    </row>
    <row r="53" spans="4:7" x14ac:dyDescent="0.25">
      <c r="D53" s="81"/>
      <c r="E53" s="81"/>
      <c r="F53" s="81"/>
      <c r="G53" s="82"/>
    </row>
    <row r="54" spans="4:7" x14ac:dyDescent="0.25">
      <c r="D54" s="81"/>
      <c r="E54" s="81"/>
      <c r="F54" s="81"/>
      <c r="G54" s="82"/>
    </row>
    <row r="55" spans="4:7" x14ac:dyDescent="0.25">
      <c r="D55" s="81"/>
      <c r="E55" s="81"/>
      <c r="F55" s="81"/>
      <c r="G55" s="82"/>
    </row>
    <row r="56" spans="4:7" x14ac:dyDescent="0.25">
      <c r="D56" s="81"/>
      <c r="E56" s="81"/>
      <c r="F56" s="81"/>
      <c r="G56" s="82"/>
    </row>
    <row r="57" spans="4:7" x14ac:dyDescent="0.25">
      <c r="D57" s="81"/>
      <c r="E57" s="81"/>
      <c r="F57" s="81"/>
      <c r="G57" s="82"/>
    </row>
    <row r="58" spans="4:7" x14ac:dyDescent="0.25">
      <c r="D58" s="81"/>
      <c r="E58" s="81"/>
      <c r="F58" s="81"/>
      <c r="G58" s="82"/>
    </row>
    <row r="59" spans="4:7" x14ac:dyDescent="0.25">
      <c r="D59" s="81"/>
      <c r="E59" s="81"/>
      <c r="F59" s="81"/>
      <c r="G59" s="82"/>
    </row>
    <row r="60" spans="4:7" x14ac:dyDescent="0.25">
      <c r="D60" s="81"/>
      <c r="E60" s="81"/>
      <c r="F60" s="81"/>
      <c r="G60" s="82"/>
    </row>
    <row r="61" spans="4:7" x14ac:dyDescent="0.25">
      <c r="D61" s="81"/>
      <c r="E61" s="81"/>
      <c r="F61" s="81"/>
      <c r="G61" s="82"/>
    </row>
    <row r="62" spans="4:7" x14ac:dyDescent="0.25">
      <c r="D62" s="81"/>
      <c r="E62" s="81"/>
      <c r="F62" s="81"/>
      <c r="G62" s="82"/>
    </row>
    <row r="63" spans="4:7" x14ac:dyDescent="0.25">
      <c r="D63" s="81"/>
      <c r="E63" s="81"/>
      <c r="F63" s="81"/>
      <c r="G63" s="82"/>
    </row>
    <row r="64" spans="4:7" x14ac:dyDescent="0.25">
      <c r="D64" s="81"/>
      <c r="E64" s="81"/>
      <c r="F64" s="81"/>
      <c r="G64" s="82"/>
    </row>
    <row r="65" spans="4:7" x14ac:dyDescent="0.25">
      <c r="D65" s="81"/>
      <c r="E65" s="81"/>
      <c r="F65" s="81"/>
      <c r="G65" s="82"/>
    </row>
    <row r="66" spans="4:7" x14ac:dyDescent="0.25">
      <c r="D66" s="81"/>
      <c r="E66" s="81"/>
      <c r="F66" s="81"/>
      <c r="G66" s="82"/>
    </row>
    <row r="67" spans="4:7" x14ac:dyDescent="0.25">
      <c r="D67" s="81"/>
      <c r="E67" s="81"/>
      <c r="F67" s="81"/>
      <c r="G67" s="82"/>
    </row>
    <row r="68" spans="4:7" x14ac:dyDescent="0.25">
      <c r="D68" s="81"/>
      <c r="E68" s="81"/>
      <c r="F68" s="81"/>
      <c r="G68" s="82"/>
    </row>
    <row r="69" spans="4:7" x14ac:dyDescent="0.25">
      <c r="D69" s="81"/>
      <c r="E69" s="81"/>
      <c r="F69" s="81"/>
      <c r="G69" s="82"/>
    </row>
    <row r="70" spans="4:7" x14ac:dyDescent="0.25">
      <c r="D70" s="81"/>
      <c r="E70" s="81"/>
      <c r="F70" s="81"/>
      <c r="G70" s="82"/>
    </row>
    <row r="71" spans="4:7" x14ac:dyDescent="0.25">
      <c r="D71" s="81"/>
      <c r="E71" s="81"/>
      <c r="F71" s="81"/>
      <c r="G71" s="82"/>
    </row>
    <row r="72" spans="4:7" x14ac:dyDescent="0.25">
      <c r="D72" s="81"/>
      <c r="E72" s="81"/>
      <c r="F72" s="81"/>
      <c r="G72" s="82"/>
    </row>
    <row r="73" spans="4:7" x14ac:dyDescent="0.25">
      <c r="D73" s="81"/>
      <c r="E73" s="81"/>
      <c r="F73" s="81"/>
      <c r="G73" s="82"/>
    </row>
    <row r="74" spans="4:7" x14ac:dyDescent="0.25">
      <c r="D74" s="81"/>
      <c r="E74" s="81"/>
      <c r="F74" s="81"/>
      <c r="G74" s="82"/>
    </row>
    <row r="75" spans="4:7" x14ac:dyDescent="0.25">
      <c r="D75" s="81"/>
      <c r="E75" s="81"/>
      <c r="F75" s="81"/>
      <c r="G75" s="82"/>
    </row>
    <row r="76" spans="4:7" x14ac:dyDescent="0.25">
      <c r="D76" s="81"/>
      <c r="E76" s="81"/>
      <c r="F76" s="81"/>
      <c r="G76" s="82"/>
    </row>
    <row r="77" spans="4:7" x14ac:dyDescent="0.25">
      <c r="D77" s="81"/>
      <c r="E77" s="81"/>
      <c r="F77" s="81"/>
      <c r="G77" s="82"/>
    </row>
    <row r="78" spans="4:7" x14ac:dyDescent="0.25">
      <c r="D78" s="81"/>
      <c r="E78" s="81"/>
      <c r="F78" s="81"/>
      <c r="G78" s="82"/>
    </row>
    <row r="79" spans="4:7" x14ac:dyDescent="0.25">
      <c r="D79" s="81"/>
      <c r="E79" s="81"/>
      <c r="F79" s="81"/>
      <c r="G79" s="82"/>
    </row>
    <row r="80" spans="4:7" x14ac:dyDescent="0.25">
      <c r="D80" s="81"/>
      <c r="E80" s="81"/>
      <c r="F80" s="81"/>
      <c r="G80" s="82"/>
    </row>
    <row r="81" spans="4:7" x14ac:dyDescent="0.25">
      <c r="D81" s="81"/>
      <c r="E81" s="81"/>
      <c r="F81" s="81"/>
      <c r="G81" s="82"/>
    </row>
    <row r="82" spans="4:7" x14ac:dyDescent="0.25">
      <c r="D82" s="81"/>
      <c r="E82" s="81"/>
      <c r="F82" s="81"/>
      <c r="G82" s="82"/>
    </row>
    <row r="83" spans="4:7" x14ac:dyDescent="0.25">
      <c r="D83" s="81"/>
      <c r="E83" s="81"/>
      <c r="F83" s="81"/>
      <c r="G83" s="82"/>
    </row>
    <row r="84" spans="4:7" x14ac:dyDescent="0.25">
      <c r="D84" s="81"/>
      <c r="E84" s="81"/>
      <c r="F84" s="81"/>
      <c r="G84" s="82"/>
    </row>
    <row r="85" spans="4:7" x14ac:dyDescent="0.25">
      <c r="D85" s="81"/>
      <c r="E85" s="81"/>
      <c r="F85" s="81"/>
      <c r="G85" s="82"/>
    </row>
    <row r="86" spans="4:7" x14ac:dyDescent="0.25">
      <c r="D86" s="81"/>
      <c r="E86" s="81"/>
      <c r="F86" s="81"/>
      <c r="G86" s="82"/>
    </row>
    <row r="87" spans="4:7" x14ac:dyDescent="0.25">
      <c r="D87" s="81"/>
      <c r="E87" s="81"/>
      <c r="F87" s="81"/>
      <c r="G87" s="82"/>
    </row>
    <row r="88" spans="4:7" x14ac:dyDescent="0.25">
      <c r="D88" s="81"/>
      <c r="E88" s="81"/>
      <c r="F88" s="81"/>
      <c r="G88" s="82"/>
    </row>
    <row r="89" spans="4:7" x14ac:dyDescent="0.25">
      <c r="D89" s="81"/>
      <c r="E89" s="81"/>
      <c r="F89" s="81"/>
      <c r="G89" s="82"/>
    </row>
    <row r="90" spans="4:7" x14ac:dyDescent="0.25">
      <c r="D90" s="81"/>
      <c r="E90" s="81"/>
      <c r="F90" s="81"/>
      <c r="G90" s="82"/>
    </row>
    <row r="91" spans="4:7" x14ac:dyDescent="0.25">
      <c r="D91" s="81"/>
      <c r="E91" s="81"/>
      <c r="F91" s="81"/>
      <c r="G91" s="82"/>
    </row>
    <row r="92" spans="4:7" x14ac:dyDescent="0.25">
      <c r="D92" s="81"/>
      <c r="E92" s="81"/>
      <c r="F92" s="81"/>
      <c r="G92" s="82"/>
    </row>
    <row r="93" spans="4:7" x14ac:dyDescent="0.25">
      <c r="D93" s="81"/>
      <c r="E93" s="81"/>
      <c r="F93" s="81"/>
      <c r="G93" s="82"/>
    </row>
    <row r="94" spans="4:7" x14ac:dyDescent="0.25">
      <c r="D94" s="81"/>
      <c r="E94" s="81"/>
      <c r="F94" s="81"/>
      <c r="G94" s="82"/>
    </row>
    <row r="95" spans="4:7" x14ac:dyDescent="0.25">
      <c r="D95" s="81"/>
      <c r="E95" s="81"/>
      <c r="F95" s="81"/>
      <c r="G95" s="82"/>
    </row>
    <row r="96" spans="4:7" x14ac:dyDescent="0.25">
      <c r="D96" s="81"/>
      <c r="E96" s="81"/>
      <c r="F96" s="81"/>
      <c r="G96" s="82"/>
    </row>
    <row r="97" spans="4:7" x14ac:dyDescent="0.25">
      <c r="D97" s="81"/>
      <c r="E97" s="81"/>
      <c r="F97" s="81"/>
      <c r="G97" s="82"/>
    </row>
    <row r="98" spans="4:7" x14ac:dyDescent="0.25">
      <c r="D98" s="81"/>
      <c r="E98" s="81"/>
      <c r="F98" s="81"/>
      <c r="G98" s="82"/>
    </row>
    <row r="99" spans="4:7" x14ac:dyDescent="0.25">
      <c r="D99" s="81"/>
      <c r="E99" s="81"/>
      <c r="F99" s="81"/>
      <c r="G99" s="82"/>
    </row>
    <row r="100" spans="4:7" x14ac:dyDescent="0.25">
      <c r="D100" s="81"/>
      <c r="E100" s="81"/>
      <c r="F100" s="81"/>
      <c r="G100" s="8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93"/>
  <sheetViews>
    <sheetView workbookViewId="0">
      <selection activeCell="F85" sqref="F85"/>
    </sheetView>
  </sheetViews>
  <sheetFormatPr defaultRowHeight="15" x14ac:dyDescent="0.25"/>
  <cols>
    <col min="1" max="1" width="9.140625" style="3"/>
    <col min="2" max="2" width="18.28515625" style="3" customWidth="1"/>
    <col min="3" max="3" width="30.28515625" style="3" bestFit="1" customWidth="1"/>
    <col min="4" max="4" width="14" style="3" bestFit="1" customWidth="1"/>
    <col min="5" max="5" width="13.42578125" style="3" bestFit="1" customWidth="1"/>
    <col min="6" max="6" width="14" style="3" bestFit="1" customWidth="1"/>
    <col min="7" max="7" width="18.7109375" style="3" bestFit="1" customWidth="1"/>
    <col min="8" max="8" width="18.7109375" style="3" customWidth="1"/>
    <col min="9" max="9" width="14.42578125" style="3" bestFit="1" customWidth="1"/>
    <col min="10" max="10" width="14.42578125" style="3" customWidth="1"/>
    <col min="11" max="11" width="11.42578125" style="3" bestFit="1" customWidth="1"/>
    <col min="12" max="16384" width="9.140625" style="3"/>
  </cols>
  <sheetData>
    <row r="1" spans="1:13" ht="23.25" x14ac:dyDescent="0.35">
      <c r="A1" s="2" t="s">
        <v>173</v>
      </c>
    </row>
    <row r="2" spans="1:13" ht="15.75" x14ac:dyDescent="0.25">
      <c r="A2" s="4" t="s">
        <v>174</v>
      </c>
    </row>
    <row r="3" spans="1:13" x14ac:dyDescent="0.25">
      <c r="A3" s="5" t="s">
        <v>175</v>
      </c>
    </row>
    <row r="5" spans="1:13" ht="18.75" x14ac:dyDescent="0.3">
      <c r="A5" s="6" t="s">
        <v>176</v>
      </c>
    </row>
    <row r="6" spans="1:13" x14ac:dyDescent="0.25">
      <c r="A6" s="5"/>
      <c r="B6" s="5"/>
      <c r="C6" s="5"/>
      <c r="D6" s="539" t="s">
        <v>177</v>
      </c>
      <c r="E6" s="539"/>
      <c r="F6" s="539"/>
      <c r="G6" s="539"/>
      <c r="H6" s="539"/>
      <c r="I6" s="539"/>
      <c r="J6" s="7"/>
      <c r="K6" s="7"/>
    </row>
    <row r="7" spans="1:13" x14ac:dyDescent="0.25">
      <c r="A7" s="8" t="s">
        <v>178</v>
      </c>
      <c r="B7" s="5" t="s">
        <v>179</v>
      </c>
      <c r="C7" s="5" t="s">
        <v>180</v>
      </c>
      <c r="D7" s="5" t="s">
        <v>181</v>
      </c>
      <c r="E7" s="5" t="s">
        <v>182</v>
      </c>
      <c r="F7" s="5" t="s">
        <v>183</v>
      </c>
      <c r="G7" s="5" t="s">
        <v>184</v>
      </c>
      <c r="H7" s="5" t="s">
        <v>183</v>
      </c>
      <c r="I7" s="5" t="s">
        <v>185</v>
      </c>
      <c r="J7" s="5" t="s">
        <v>183</v>
      </c>
      <c r="K7" s="5"/>
    </row>
    <row r="8" spans="1:13" x14ac:dyDescent="0.25">
      <c r="A8" s="5"/>
      <c r="B8" s="5"/>
      <c r="C8" s="5"/>
      <c r="D8" s="5"/>
      <c r="E8" s="5"/>
      <c r="F8" s="5"/>
      <c r="G8" s="9"/>
      <c r="H8" s="9"/>
      <c r="I8" s="9"/>
      <c r="J8" s="9"/>
      <c r="K8" s="5"/>
    </row>
    <row r="9" spans="1:13" hidden="1" x14ac:dyDescent="0.25">
      <c r="B9" s="5" t="s">
        <v>186</v>
      </c>
      <c r="C9" s="3" t="s">
        <v>187</v>
      </c>
      <c r="D9" s="10">
        <v>611895</v>
      </c>
      <c r="E9" s="10">
        <f>+D9-G9</f>
        <v>458921.25</v>
      </c>
      <c r="F9" s="10">
        <f>+E9*1.07</f>
        <v>491045.73750000005</v>
      </c>
      <c r="G9" s="10">
        <f>+D9*0.25</f>
        <v>152973.75</v>
      </c>
      <c r="H9" s="10">
        <f>+G9*1.07</f>
        <v>163681.91250000001</v>
      </c>
      <c r="I9" s="10">
        <v>1570</v>
      </c>
      <c r="J9" s="10">
        <f>+I9*1.07</f>
        <v>1679.9</v>
      </c>
      <c r="K9" s="11"/>
    </row>
    <row r="10" spans="1:13" hidden="1" x14ac:dyDescent="0.25">
      <c r="B10" s="5" t="s">
        <v>188</v>
      </c>
      <c r="C10" s="3" t="s">
        <v>189</v>
      </c>
      <c r="D10" s="10">
        <v>367137</v>
      </c>
      <c r="E10" s="10">
        <f>+D10-G10</f>
        <v>367137</v>
      </c>
      <c r="F10" s="10">
        <f>+E10*1.07</f>
        <v>392836.59</v>
      </c>
      <c r="G10" s="10">
        <v>0</v>
      </c>
      <c r="H10" s="10">
        <f>+G10*1.07</f>
        <v>0</v>
      </c>
      <c r="I10" s="10">
        <v>1570</v>
      </c>
      <c r="J10" s="10">
        <f>+I10*1.07</f>
        <v>1679.9</v>
      </c>
      <c r="K10" s="11"/>
    </row>
    <row r="11" spans="1:13" hidden="1" x14ac:dyDescent="0.25">
      <c r="A11" s="9"/>
      <c r="B11" s="5"/>
      <c r="D11" s="10"/>
      <c r="E11" s="10"/>
      <c r="F11" s="10"/>
      <c r="G11" s="10"/>
      <c r="H11" s="10"/>
      <c r="I11" s="10"/>
      <c r="J11" s="10"/>
      <c r="K11" s="11"/>
    </row>
    <row r="12" spans="1:13" hidden="1" x14ac:dyDescent="0.25">
      <c r="A12" s="3" t="s">
        <v>190</v>
      </c>
      <c r="B12" s="12" t="s">
        <v>191</v>
      </c>
      <c r="C12" s="13" t="s">
        <v>192</v>
      </c>
      <c r="D12" s="10">
        <v>495634.95</v>
      </c>
      <c r="E12" s="10">
        <f>+D12-G12</f>
        <v>371726.21250000002</v>
      </c>
      <c r="F12" s="10">
        <f>+E12*1.07</f>
        <v>397747.04737500002</v>
      </c>
      <c r="G12" s="10">
        <f>+D12*0.25</f>
        <v>123908.7375</v>
      </c>
      <c r="H12" s="10">
        <f>+G12*1.07</f>
        <v>132582.34912500001</v>
      </c>
      <c r="I12" s="14">
        <v>979</v>
      </c>
      <c r="J12" s="10">
        <f>+I12*1.07</f>
        <v>1047.53</v>
      </c>
      <c r="K12" s="11"/>
      <c r="M12" s="3">
        <f>5/100</f>
        <v>0.05</v>
      </c>
    </row>
    <row r="13" spans="1:13" hidden="1" x14ac:dyDescent="0.25">
      <c r="A13" s="9"/>
      <c r="B13" s="5"/>
      <c r="C13" s="9"/>
      <c r="D13" s="10"/>
      <c r="E13" s="10"/>
      <c r="F13" s="10"/>
      <c r="G13" s="10"/>
      <c r="H13" s="10"/>
      <c r="I13" s="10"/>
      <c r="J13" s="10"/>
      <c r="K13" s="11"/>
    </row>
    <row r="14" spans="1:13" hidden="1" x14ac:dyDescent="0.25">
      <c r="B14" s="5" t="s">
        <v>193</v>
      </c>
      <c r="C14" s="3" t="s">
        <v>194</v>
      </c>
      <c r="D14" s="10">
        <v>252407</v>
      </c>
      <c r="E14" s="10">
        <f t="shared" ref="E14:E22" si="0">+D14-G14</f>
        <v>189305.25</v>
      </c>
      <c r="F14" s="10">
        <f t="shared" ref="F14:F22" si="1">+E14*1.07</f>
        <v>202556.61750000002</v>
      </c>
      <c r="G14" s="10">
        <f t="shared" ref="G14:G22" si="2">+D14*0.25</f>
        <v>63101.75</v>
      </c>
      <c r="H14" s="10">
        <f t="shared" ref="H14:H22" si="3">+G14*1.07</f>
        <v>67518.872499999998</v>
      </c>
      <c r="I14" s="10">
        <v>979</v>
      </c>
      <c r="J14" s="10">
        <f t="shared" ref="J14:J22" si="4">+I14*1.07</f>
        <v>1047.53</v>
      </c>
      <c r="K14" s="11"/>
    </row>
    <row r="15" spans="1:13" hidden="1" x14ac:dyDescent="0.25">
      <c r="B15" s="5" t="s">
        <v>195</v>
      </c>
      <c r="C15" s="3" t="s">
        <v>194</v>
      </c>
      <c r="D15" s="10">
        <v>252407</v>
      </c>
      <c r="E15" s="10">
        <f t="shared" si="0"/>
        <v>189305.25</v>
      </c>
      <c r="F15" s="10">
        <f t="shared" si="1"/>
        <v>202556.61750000002</v>
      </c>
      <c r="G15" s="10">
        <f t="shared" si="2"/>
        <v>63101.75</v>
      </c>
      <c r="H15" s="10">
        <f t="shared" si="3"/>
        <v>67518.872499999998</v>
      </c>
      <c r="I15" s="10">
        <v>979</v>
      </c>
      <c r="J15" s="10">
        <f t="shared" si="4"/>
        <v>1047.53</v>
      </c>
      <c r="K15" s="11"/>
    </row>
    <row r="16" spans="1:13" hidden="1" x14ac:dyDescent="0.25">
      <c r="A16" s="9"/>
      <c r="B16" s="5" t="s">
        <v>196</v>
      </c>
      <c r="C16" s="3" t="s">
        <v>194</v>
      </c>
      <c r="D16" s="10">
        <v>252407</v>
      </c>
      <c r="E16" s="10">
        <f t="shared" si="0"/>
        <v>189305.25</v>
      </c>
      <c r="F16" s="10">
        <f t="shared" si="1"/>
        <v>202556.61750000002</v>
      </c>
      <c r="G16" s="10">
        <f t="shared" si="2"/>
        <v>63101.75</v>
      </c>
      <c r="H16" s="10">
        <f t="shared" si="3"/>
        <v>67518.872499999998</v>
      </c>
      <c r="I16" s="10">
        <v>979</v>
      </c>
      <c r="J16" s="10">
        <f t="shared" si="4"/>
        <v>1047.53</v>
      </c>
      <c r="K16" s="11"/>
    </row>
    <row r="17" spans="1:11" hidden="1" x14ac:dyDescent="0.25">
      <c r="A17" s="9"/>
      <c r="B17" s="5" t="s">
        <v>197</v>
      </c>
      <c r="C17" s="3" t="s">
        <v>194</v>
      </c>
      <c r="D17" s="10">
        <v>252407</v>
      </c>
      <c r="E17" s="10">
        <f t="shared" si="0"/>
        <v>189305.25</v>
      </c>
      <c r="F17" s="10">
        <f t="shared" si="1"/>
        <v>202556.61750000002</v>
      </c>
      <c r="G17" s="10">
        <f t="shared" si="2"/>
        <v>63101.75</v>
      </c>
      <c r="H17" s="10">
        <f t="shared" si="3"/>
        <v>67518.872499999998</v>
      </c>
      <c r="I17" s="10">
        <v>979</v>
      </c>
      <c r="J17" s="10">
        <f t="shared" si="4"/>
        <v>1047.53</v>
      </c>
      <c r="K17" s="11"/>
    </row>
    <row r="18" spans="1:11" hidden="1" x14ac:dyDescent="0.25">
      <c r="B18" s="5" t="s">
        <v>198</v>
      </c>
      <c r="C18" s="3" t="s">
        <v>194</v>
      </c>
      <c r="D18" s="10">
        <v>252407</v>
      </c>
      <c r="E18" s="10">
        <f t="shared" si="0"/>
        <v>189305.25</v>
      </c>
      <c r="F18" s="10">
        <f t="shared" si="1"/>
        <v>202556.61750000002</v>
      </c>
      <c r="G18" s="10">
        <f t="shared" si="2"/>
        <v>63101.75</v>
      </c>
      <c r="H18" s="10">
        <f t="shared" si="3"/>
        <v>67518.872499999998</v>
      </c>
      <c r="I18" s="10">
        <v>979</v>
      </c>
      <c r="J18" s="10">
        <f t="shared" si="4"/>
        <v>1047.53</v>
      </c>
      <c r="K18" s="11"/>
    </row>
    <row r="19" spans="1:11" hidden="1" x14ac:dyDescent="0.25">
      <c r="A19" s="9"/>
      <c r="B19" s="5" t="s">
        <v>199</v>
      </c>
      <c r="C19" s="3" t="s">
        <v>194</v>
      </c>
      <c r="D19" s="10">
        <v>252407</v>
      </c>
      <c r="E19" s="10">
        <f t="shared" si="0"/>
        <v>189305.25</v>
      </c>
      <c r="F19" s="10">
        <f t="shared" si="1"/>
        <v>202556.61750000002</v>
      </c>
      <c r="G19" s="10">
        <f t="shared" si="2"/>
        <v>63101.75</v>
      </c>
      <c r="H19" s="10">
        <f t="shared" si="3"/>
        <v>67518.872499999998</v>
      </c>
      <c r="I19" s="10">
        <v>979</v>
      </c>
      <c r="J19" s="10">
        <f t="shared" si="4"/>
        <v>1047.53</v>
      </c>
      <c r="K19" s="11"/>
    </row>
    <row r="20" spans="1:11" hidden="1" x14ac:dyDescent="0.25">
      <c r="A20" s="9"/>
      <c r="B20" s="5" t="s">
        <v>200</v>
      </c>
      <c r="C20" s="3" t="s">
        <v>194</v>
      </c>
      <c r="D20" s="10">
        <v>252407</v>
      </c>
      <c r="E20" s="10">
        <f t="shared" si="0"/>
        <v>189305.25</v>
      </c>
      <c r="F20" s="10">
        <f t="shared" si="1"/>
        <v>202556.61750000002</v>
      </c>
      <c r="G20" s="10">
        <f t="shared" si="2"/>
        <v>63101.75</v>
      </c>
      <c r="H20" s="10">
        <f t="shared" si="3"/>
        <v>67518.872499999998</v>
      </c>
      <c r="I20" s="10">
        <v>979</v>
      </c>
      <c r="J20" s="10">
        <f t="shared" si="4"/>
        <v>1047.53</v>
      </c>
      <c r="K20" s="11"/>
    </row>
    <row r="21" spans="1:11" hidden="1" x14ac:dyDescent="0.25">
      <c r="A21" s="9"/>
      <c r="B21" s="5" t="s">
        <v>201</v>
      </c>
      <c r="C21" s="3" t="s">
        <v>194</v>
      </c>
      <c r="D21" s="10">
        <v>252407</v>
      </c>
      <c r="E21" s="10">
        <f t="shared" si="0"/>
        <v>189305.25</v>
      </c>
      <c r="F21" s="10">
        <f t="shared" si="1"/>
        <v>202556.61750000002</v>
      </c>
      <c r="G21" s="10">
        <f t="shared" si="2"/>
        <v>63101.75</v>
      </c>
      <c r="H21" s="10">
        <f t="shared" si="3"/>
        <v>67518.872499999998</v>
      </c>
      <c r="I21" s="10">
        <v>979</v>
      </c>
      <c r="J21" s="10">
        <f t="shared" si="4"/>
        <v>1047.53</v>
      </c>
      <c r="K21" s="11"/>
    </row>
    <row r="22" spans="1:11" hidden="1" x14ac:dyDescent="0.25">
      <c r="B22" s="5" t="s">
        <v>202</v>
      </c>
      <c r="C22" s="3" t="s">
        <v>194</v>
      </c>
      <c r="D22" s="10">
        <v>252407</v>
      </c>
      <c r="E22" s="10">
        <f t="shared" si="0"/>
        <v>189305.25</v>
      </c>
      <c r="F22" s="10">
        <f t="shared" si="1"/>
        <v>202556.61750000002</v>
      </c>
      <c r="G22" s="10">
        <f t="shared" si="2"/>
        <v>63101.75</v>
      </c>
      <c r="H22" s="10">
        <f t="shared" si="3"/>
        <v>67518.872499999998</v>
      </c>
      <c r="I22" s="10">
        <v>979</v>
      </c>
      <c r="J22" s="10">
        <f t="shared" si="4"/>
        <v>1047.53</v>
      </c>
      <c r="K22" s="11"/>
    </row>
    <row r="23" spans="1:11" hidden="1" x14ac:dyDescent="0.25">
      <c r="A23" s="9"/>
      <c r="B23" s="5"/>
      <c r="D23" s="10"/>
      <c r="E23" s="10"/>
      <c r="F23" s="10"/>
      <c r="G23" s="10"/>
      <c r="H23" s="10"/>
      <c r="I23" s="10"/>
      <c r="J23" s="10"/>
      <c r="K23" s="11"/>
    </row>
    <row r="24" spans="1:11" hidden="1" x14ac:dyDescent="0.25">
      <c r="B24" s="5" t="s">
        <v>203</v>
      </c>
      <c r="C24" s="3" t="s">
        <v>204</v>
      </c>
      <c r="D24" s="10">
        <v>183569</v>
      </c>
      <c r="E24" s="10">
        <f t="shared" ref="E24:E73" si="5">+D24-G24</f>
        <v>137676.75</v>
      </c>
      <c r="F24" s="10">
        <f t="shared" ref="F24:F75" si="6">+E24*1.07</f>
        <v>147314.1225</v>
      </c>
      <c r="G24" s="10">
        <f t="shared" ref="G24:G73" si="7">+D24*0.25</f>
        <v>45892.25</v>
      </c>
      <c r="H24" s="10">
        <f t="shared" ref="H24:H75" si="8">+G24*1.07</f>
        <v>49104.707500000004</v>
      </c>
      <c r="I24" s="10">
        <v>979</v>
      </c>
      <c r="J24" s="10">
        <f t="shared" ref="J24:J75" si="9">+I24*1.07</f>
        <v>1047.53</v>
      </c>
      <c r="K24" s="11"/>
    </row>
    <row r="25" spans="1:11" hidden="1" x14ac:dyDescent="0.25">
      <c r="B25" s="5" t="s">
        <v>205</v>
      </c>
      <c r="C25" s="3" t="s">
        <v>204</v>
      </c>
      <c r="D25" s="10">
        <v>183569</v>
      </c>
      <c r="E25" s="10">
        <f t="shared" si="5"/>
        <v>137676.75</v>
      </c>
      <c r="F25" s="10">
        <f t="shared" si="6"/>
        <v>147314.1225</v>
      </c>
      <c r="G25" s="10">
        <f t="shared" si="7"/>
        <v>45892.25</v>
      </c>
      <c r="H25" s="10">
        <f t="shared" si="8"/>
        <v>49104.707500000004</v>
      </c>
      <c r="I25" s="10">
        <v>979</v>
      </c>
      <c r="J25" s="10">
        <f t="shared" si="9"/>
        <v>1047.53</v>
      </c>
      <c r="K25" s="11"/>
    </row>
    <row r="26" spans="1:11" hidden="1" x14ac:dyDescent="0.25">
      <c r="B26" s="5" t="s">
        <v>206</v>
      </c>
      <c r="C26" s="3" t="s">
        <v>204</v>
      </c>
      <c r="D26" s="10">
        <v>183569</v>
      </c>
      <c r="E26" s="10">
        <f t="shared" si="5"/>
        <v>137676.75</v>
      </c>
      <c r="F26" s="10">
        <f t="shared" si="6"/>
        <v>147314.1225</v>
      </c>
      <c r="G26" s="10">
        <f t="shared" si="7"/>
        <v>45892.25</v>
      </c>
      <c r="H26" s="10">
        <f t="shared" si="8"/>
        <v>49104.707500000004</v>
      </c>
      <c r="I26" s="10">
        <v>979</v>
      </c>
      <c r="J26" s="10">
        <f t="shared" si="9"/>
        <v>1047.53</v>
      </c>
      <c r="K26" s="11"/>
    </row>
    <row r="27" spans="1:11" hidden="1" x14ac:dyDescent="0.25">
      <c r="B27" s="5" t="s">
        <v>207</v>
      </c>
      <c r="C27" s="3" t="s">
        <v>204</v>
      </c>
      <c r="D27" s="10">
        <v>183569</v>
      </c>
      <c r="E27" s="10">
        <f t="shared" si="5"/>
        <v>137676.75</v>
      </c>
      <c r="F27" s="10">
        <f t="shared" si="6"/>
        <v>147314.1225</v>
      </c>
      <c r="G27" s="10">
        <f t="shared" si="7"/>
        <v>45892.25</v>
      </c>
      <c r="H27" s="10">
        <f t="shared" si="8"/>
        <v>49104.707500000004</v>
      </c>
      <c r="I27" s="10">
        <v>979</v>
      </c>
      <c r="J27" s="10">
        <f t="shared" si="9"/>
        <v>1047.53</v>
      </c>
      <c r="K27" s="11"/>
    </row>
    <row r="28" spans="1:11" hidden="1" x14ac:dyDescent="0.25">
      <c r="A28" s="9"/>
      <c r="B28" s="5" t="s">
        <v>208</v>
      </c>
      <c r="C28" s="3" t="s">
        <v>204</v>
      </c>
      <c r="D28" s="10">
        <v>183569</v>
      </c>
      <c r="E28" s="10">
        <f t="shared" si="5"/>
        <v>137676.75</v>
      </c>
      <c r="F28" s="10">
        <f t="shared" si="6"/>
        <v>147314.1225</v>
      </c>
      <c r="G28" s="10">
        <f t="shared" si="7"/>
        <v>45892.25</v>
      </c>
      <c r="H28" s="10">
        <f t="shared" si="8"/>
        <v>49104.707500000004</v>
      </c>
      <c r="I28" s="10">
        <v>979</v>
      </c>
      <c r="J28" s="10">
        <f t="shared" si="9"/>
        <v>1047.53</v>
      </c>
      <c r="K28" s="11"/>
    </row>
    <row r="29" spans="1:11" hidden="1" x14ac:dyDescent="0.25">
      <c r="B29" s="5" t="s">
        <v>209</v>
      </c>
      <c r="C29" s="3" t="s">
        <v>204</v>
      </c>
      <c r="D29" s="10">
        <v>183569</v>
      </c>
      <c r="E29" s="10">
        <f t="shared" si="5"/>
        <v>137676.75</v>
      </c>
      <c r="F29" s="10">
        <f t="shared" si="6"/>
        <v>147314.1225</v>
      </c>
      <c r="G29" s="10">
        <f t="shared" si="7"/>
        <v>45892.25</v>
      </c>
      <c r="H29" s="10">
        <f t="shared" si="8"/>
        <v>49104.707500000004</v>
      </c>
      <c r="I29" s="10">
        <v>979</v>
      </c>
      <c r="J29" s="10">
        <f t="shared" si="9"/>
        <v>1047.53</v>
      </c>
      <c r="K29" s="11"/>
    </row>
    <row r="30" spans="1:11" hidden="1" x14ac:dyDescent="0.25">
      <c r="A30" s="9"/>
      <c r="B30" s="5" t="s">
        <v>210</v>
      </c>
      <c r="C30" s="3" t="s">
        <v>204</v>
      </c>
      <c r="D30" s="10">
        <v>183569</v>
      </c>
      <c r="E30" s="10">
        <f t="shared" si="5"/>
        <v>137676.75</v>
      </c>
      <c r="F30" s="10">
        <f t="shared" si="6"/>
        <v>147314.1225</v>
      </c>
      <c r="G30" s="10">
        <f t="shared" si="7"/>
        <v>45892.25</v>
      </c>
      <c r="H30" s="10">
        <f t="shared" si="8"/>
        <v>49104.707500000004</v>
      </c>
      <c r="I30" s="10">
        <v>979</v>
      </c>
      <c r="J30" s="10">
        <f t="shared" si="9"/>
        <v>1047.53</v>
      </c>
      <c r="K30" s="11"/>
    </row>
    <row r="31" spans="1:11" hidden="1" x14ac:dyDescent="0.25">
      <c r="A31" s="9"/>
      <c r="B31" s="5" t="s">
        <v>211</v>
      </c>
      <c r="C31" s="3" t="s">
        <v>204</v>
      </c>
      <c r="D31" s="10">
        <v>183569</v>
      </c>
      <c r="E31" s="10">
        <f t="shared" si="5"/>
        <v>137676.75</v>
      </c>
      <c r="F31" s="10">
        <f t="shared" si="6"/>
        <v>147314.1225</v>
      </c>
      <c r="G31" s="10">
        <f t="shared" si="7"/>
        <v>45892.25</v>
      </c>
      <c r="H31" s="10">
        <f t="shared" si="8"/>
        <v>49104.707500000004</v>
      </c>
      <c r="I31" s="10">
        <v>979</v>
      </c>
      <c r="J31" s="10">
        <f t="shared" si="9"/>
        <v>1047.53</v>
      </c>
      <c r="K31" s="11"/>
    </row>
    <row r="32" spans="1:11" hidden="1" x14ac:dyDescent="0.25">
      <c r="B32" s="5" t="s">
        <v>212</v>
      </c>
      <c r="C32" s="3" t="s">
        <v>204</v>
      </c>
      <c r="D32" s="10">
        <v>183569</v>
      </c>
      <c r="E32" s="10">
        <f t="shared" si="5"/>
        <v>137676.75</v>
      </c>
      <c r="F32" s="10">
        <f t="shared" si="6"/>
        <v>147314.1225</v>
      </c>
      <c r="G32" s="10">
        <f t="shared" si="7"/>
        <v>45892.25</v>
      </c>
      <c r="H32" s="10">
        <f t="shared" si="8"/>
        <v>49104.707500000004</v>
      </c>
      <c r="I32" s="10">
        <v>979</v>
      </c>
      <c r="J32" s="10">
        <f t="shared" si="9"/>
        <v>1047.53</v>
      </c>
      <c r="K32" s="11"/>
    </row>
    <row r="33" spans="1:11" hidden="1" x14ac:dyDescent="0.25">
      <c r="B33" s="5" t="s">
        <v>213</v>
      </c>
      <c r="C33" s="3" t="s">
        <v>204</v>
      </c>
      <c r="D33" s="10">
        <v>183569</v>
      </c>
      <c r="E33" s="10">
        <f t="shared" si="5"/>
        <v>137676.75</v>
      </c>
      <c r="F33" s="10">
        <f t="shared" si="6"/>
        <v>147314.1225</v>
      </c>
      <c r="G33" s="10">
        <f t="shared" si="7"/>
        <v>45892.25</v>
      </c>
      <c r="H33" s="10">
        <f t="shared" si="8"/>
        <v>49104.707500000004</v>
      </c>
      <c r="I33" s="10">
        <v>979</v>
      </c>
      <c r="J33" s="10">
        <f t="shared" si="9"/>
        <v>1047.53</v>
      </c>
      <c r="K33" s="11"/>
    </row>
    <row r="34" spans="1:11" hidden="1" x14ac:dyDescent="0.25">
      <c r="A34" s="9"/>
      <c r="B34" s="5" t="s">
        <v>214</v>
      </c>
      <c r="C34" s="3" t="s">
        <v>204</v>
      </c>
      <c r="D34" s="10">
        <v>183569</v>
      </c>
      <c r="E34" s="10">
        <f t="shared" si="5"/>
        <v>137676.75</v>
      </c>
      <c r="F34" s="10">
        <f t="shared" si="6"/>
        <v>147314.1225</v>
      </c>
      <c r="G34" s="10">
        <f t="shared" si="7"/>
        <v>45892.25</v>
      </c>
      <c r="H34" s="10">
        <f t="shared" si="8"/>
        <v>49104.707500000004</v>
      </c>
      <c r="I34" s="10">
        <v>979</v>
      </c>
      <c r="J34" s="10">
        <f t="shared" si="9"/>
        <v>1047.53</v>
      </c>
      <c r="K34" s="11"/>
    </row>
    <row r="35" spans="1:11" hidden="1" x14ac:dyDescent="0.25">
      <c r="B35" s="5" t="s">
        <v>215</v>
      </c>
      <c r="C35" s="3" t="s">
        <v>204</v>
      </c>
      <c r="D35" s="10">
        <v>183569</v>
      </c>
      <c r="E35" s="10">
        <f t="shared" si="5"/>
        <v>137676.75</v>
      </c>
      <c r="F35" s="10">
        <f t="shared" si="6"/>
        <v>147314.1225</v>
      </c>
      <c r="G35" s="10">
        <f t="shared" si="7"/>
        <v>45892.25</v>
      </c>
      <c r="H35" s="10">
        <f t="shared" si="8"/>
        <v>49104.707500000004</v>
      </c>
      <c r="I35" s="10">
        <v>979</v>
      </c>
      <c r="J35" s="10">
        <f t="shared" si="9"/>
        <v>1047.53</v>
      </c>
      <c r="K35" s="11"/>
    </row>
    <row r="36" spans="1:11" hidden="1" x14ac:dyDescent="0.25">
      <c r="B36" s="5" t="s">
        <v>216</v>
      </c>
      <c r="C36" s="3" t="s">
        <v>204</v>
      </c>
      <c r="D36" s="10">
        <v>183569</v>
      </c>
      <c r="E36" s="10">
        <f t="shared" si="5"/>
        <v>137676.75</v>
      </c>
      <c r="F36" s="10">
        <f t="shared" si="6"/>
        <v>147314.1225</v>
      </c>
      <c r="G36" s="10">
        <f t="shared" si="7"/>
        <v>45892.25</v>
      </c>
      <c r="H36" s="10">
        <f t="shared" si="8"/>
        <v>49104.707500000004</v>
      </c>
      <c r="I36" s="10">
        <v>979</v>
      </c>
      <c r="J36" s="10">
        <f t="shared" si="9"/>
        <v>1047.53</v>
      </c>
      <c r="K36" s="11"/>
    </row>
    <row r="37" spans="1:11" hidden="1" x14ac:dyDescent="0.25">
      <c r="B37" s="5" t="s">
        <v>217</v>
      </c>
      <c r="C37" s="3" t="s">
        <v>204</v>
      </c>
      <c r="D37" s="10">
        <v>183569</v>
      </c>
      <c r="E37" s="10">
        <f t="shared" si="5"/>
        <v>137676.75</v>
      </c>
      <c r="F37" s="10">
        <f t="shared" si="6"/>
        <v>147314.1225</v>
      </c>
      <c r="G37" s="10">
        <f t="shared" si="7"/>
        <v>45892.25</v>
      </c>
      <c r="H37" s="10">
        <f t="shared" si="8"/>
        <v>49104.707500000004</v>
      </c>
      <c r="I37" s="10">
        <v>979</v>
      </c>
      <c r="J37" s="10">
        <f t="shared" si="9"/>
        <v>1047.53</v>
      </c>
      <c r="K37" s="11"/>
    </row>
    <row r="38" spans="1:11" hidden="1" x14ac:dyDescent="0.25">
      <c r="A38" s="9"/>
      <c r="B38" s="5" t="s">
        <v>218</v>
      </c>
      <c r="C38" s="3" t="s">
        <v>204</v>
      </c>
      <c r="D38" s="10">
        <v>183569</v>
      </c>
      <c r="E38" s="10">
        <f t="shared" si="5"/>
        <v>137676.75</v>
      </c>
      <c r="F38" s="10">
        <f t="shared" si="6"/>
        <v>147314.1225</v>
      </c>
      <c r="G38" s="10">
        <f t="shared" si="7"/>
        <v>45892.25</v>
      </c>
      <c r="H38" s="10">
        <f t="shared" si="8"/>
        <v>49104.707500000004</v>
      </c>
      <c r="I38" s="10">
        <v>979</v>
      </c>
      <c r="J38" s="10">
        <f t="shared" si="9"/>
        <v>1047.53</v>
      </c>
      <c r="K38" s="11"/>
    </row>
    <row r="39" spans="1:11" hidden="1" x14ac:dyDescent="0.25">
      <c r="A39" s="9"/>
      <c r="B39" s="5" t="s">
        <v>219</v>
      </c>
      <c r="C39" s="3" t="s">
        <v>204</v>
      </c>
      <c r="D39" s="10">
        <v>183569</v>
      </c>
      <c r="E39" s="10">
        <f t="shared" si="5"/>
        <v>137676.75</v>
      </c>
      <c r="F39" s="10">
        <f t="shared" si="6"/>
        <v>147314.1225</v>
      </c>
      <c r="G39" s="10">
        <f t="shared" si="7"/>
        <v>45892.25</v>
      </c>
      <c r="H39" s="10">
        <f t="shared" si="8"/>
        <v>49104.707500000004</v>
      </c>
      <c r="I39" s="10">
        <v>979</v>
      </c>
      <c r="J39" s="10">
        <f t="shared" si="9"/>
        <v>1047.53</v>
      </c>
      <c r="K39" s="11"/>
    </row>
    <row r="40" spans="1:11" hidden="1" x14ac:dyDescent="0.25">
      <c r="B40" s="5" t="s">
        <v>220</v>
      </c>
      <c r="C40" s="3" t="s">
        <v>204</v>
      </c>
      <c r="D40" s="10">
        <v>183569</v>
      </c>
      <c r="E40" s="10">
        <f t="shared" si="5"/>
        <v>137676.75</v>
      </c>
      <c r="F40" s="10">
        <f t="shared" si="6"/>
        <v>147314.1225</v>
      </c>
      <c r="G40" s="10">
        <f t="shared" si="7"/>
        <v>45892.25</v>
      </c>
      <c r="H40" s="10">
        <f t="shared" si="8"/>
        <v>49104.707500000004</v>
      </c>
      <c r="I40" s="10">
        <v>979</v>
      </c>
      <c r="J40" s="10">
        <f t="shared" si="9"/>
        <v>1047.53</v>
      </c>
      <c r="K40" s="11"/>
    </row>
    <row r="41" spans="1:11" hidden="1" x14ac:dyDescent="0.25">
      <c r="A41" s="9"/>
      <c r="B41" s="5" t="s">
        <v>221</v>
      </c>
      <c r="C41" s="3" t="s">
        <v>204</v>
      </c>
      <c r="D41" s="10">
        <v>183569</v>
      </c>
      <c r="E41" s="10">
        <f t="shared" si="5"/>
        <v>137676.75</v>
      </c>
      <c r="F41" s="10">
        <f t="shared" si="6"/>
        <v>147314.1225</v>
      </c>
      <c r="G41" s="10">
        <f t="shared" si="7"/>
        <v>45892.25</v>
      </c>
      <c r="H41" s="10">
        <f t="shared" si="8"/>
        <v>49104.707500000004</v>
      </c>
      <c r="I41" s="10">
        <v>979</v>
      </c>
      <c r="J41" s="10">
        <f t="shared" si="9"/>
        <v>1047.53</v>
      </c>
      <c r="K41" s="11"/>
    </row>
    <row r="42" spans="1:11" hidden="1" x14ac:dyDescent="0.25">
      <c r="A42" s="3" t="s">
        <v>222</v>
      </c>
      <c r="B42" s="5" t="s">
        <v>223</v>
      </c>
      <c r="C42" s="3" t="s">
        <v>204</v>
      </c>
      <c r="D42" s="10">
        <v>252407</v>
      </c>
      <c r="E42" s="10">
        <f t="shared" si="5"/>
        <v>189305.25</v>
      </c>
      <c r="F42" s="10">
        <f t="shared" si="6"/>
        <v>202556.61750000002</v>
      </c>
      <c r="G42" s="10">
        <f t="shared" si="7"/>
        <v>63101.75</v>
      </c>
      <c r="H42" s="10">
        <f t="shared" si="8"/>
        <v>67518.872499999998</v>
      </c>
      <c r="I42" s="10">
        <v>979</v>
      </c>
      <c r="J42" s="10">
        <f t="shared" si="9"/>
        <v>1047.53</v>
      </c>
      <c r="K42" s="11"/>
    </row>
    <row r="43" spans="1:11" hidden="1" x14ac:dyDescent="0.25">
      <c r="B43" s="5" t="s">
        <v>224</v>
      </c>
      <c r="C43" s="3" t="s">
        <v>204</v>
      </c>
      <c r="D43" s="10">
        <v>183569</v>
      </c>
      <c r="E43" s="10">
        <f t="shared" si="5"/>
        <v>137676.75</v>
      </c>
      <c r="F43" s="10">
        <f t="shared" si="6"/>
        <v>147314.1225</v>
      </c>
      <c r="G43" s="10">
        <f t="shared" si="7"/>
        <v>45892.25</v>
      </c>
      <c r="H43" s="10">
        <f t="shared" si="8"/>
        <v>49104.707500000004</v>
      </c>
      <c r="I43" s="10">
        <v>979</v>
      </c>
      <c r="J43" s="10">
        <f t="shared" si="9"/>
        <v>1047.53</v>
      </c>
      <c r="K43" s="11"/>
    </row>
    <row r="44" spans="1:11" hidden="1" x14ac:dyDescent="0.25">
      <c r="B44" s="12" t="s">
        <v>225</v>
      </c>
      <c r="C44" s="13" t="s">
        <v>204</v>
      </c>
      <c r="D44" s="10">
        <v>183569</v>
      </c>
      <c r="E44" s="10">
        <f t="shared" si="5"/>
        <v>137676.75</v>
      </c>
      <c r="F44" s="10">
        <f t="shared" si="6"/>
        <v>147314.1225</v>
      </c>
      <c r="G44" s="10">
        <f t="shared" si="7"/>
        <v>45892.25</v>
      </c>
      <c r="H44" s="10">
        <f t="shared" si="8"/>
        <v>49104.707500000004</v>
      </c>
      <c r="I44" s="10">
        <v>979</v>
      </c>
      <c r="J44" s="10">
        <f t="shared" si="9"/>
        <v>1047.53</v>
      </c>
      <c r="K44" s="11"/>
    </row>
    <row r="45" spans="1:11" hidden="1" x14ac:dyDescent="0.25">
      <c r="B45" s="12" t="s">
        <v>226</v>
      </c>
      <c r="C45" s="13" t="s">
        <v>204</v>
      </c>
      <c r="D45" s="10">
        <v>183569</v>
      </c>
      <c r="E45" s="10">
        <f t="shared" si="5"/>
        <v>137676.75</v>
      </c>
      <c r="F45" s="10">
        <f t="shared" si="6"/>
        <v>147314.1225</v>
      </c>
      <c r="G45" s="10">
        <f t="shared" si="7"/>
        <v>45892.25</v>
      </c>
      <c r="H45" s="10">
        <f t="shared" si="8"/>
        <v>49104.707500000004</v>
      </c>
      <c r="I45" s="10">
        <v>979</v>
      </c>
      <c r="J45" s="10">
        <f t="shared" si="9"/>
        <v>1047.53</v>
      </c>
      <c r="K45" s="11"/>
    </row>
    <row r="46" spans="1:11" hidden="1" x14ac:dyDescent="0.25">
      <c r="B46" s="5" t="s">
        <v>227</v>
      </c>
      <c r="C46" s="3" t="s">
        <v>204</v>
      </c>
      <c r="D46" s="10">
        <v>183569</v>
      </c>
      <c r="E46" s="10">
        <f t="shared" si="5"/>
        <v>137676.75</v>
      </c>
      <c r="F46" s="10">
        <f t="shared" si="6"/>
        <v>147314.1225</v>
      </c>
      <c r="G46" s="10">
        <f t="shared" si="7"/>
        <v>45892.25</v>
      </c>
      <c r="H46" s="10">
        <f t="shared" si="8"/>
        <v>49104.707500000004</v>
      </c>
      <c r="I46" s="10">
        <v>979</v>
      </c>
      <c r="J46" s="10">
        <f t="shared" si="9"/>
        <v>1047.53</v>
      </c>
      <c r="K46" s="11"/>
    </row>
    <row r="47" spans="1:11" hidden="1" x14ac:dyDescent="0.25">
      <c r="A47" s="9"/>
      <c r="B47" s="5" t="s">
        <v>228</v>
      </c>
      <c r="C47" s="3" t="s">
        <v>204</v>
      </c>
      <c r="D47" s="10">
        <v>183569</v>
      </c>
      <c r="E47" s="10">
        <f t="shared" si="5"/>
        <v>137676.75</v>
      </c>
      <c r="F47" s="10">
        <f t="shared" si="6"/>
        <v>147314.1225</v>
      </c>
      <c r="G47" s="10">
        <f t="shared" si="7"/>
        <v>45892.25</v>
      </c>
      <c r="H47" s="10">
        <f t="shared" si="8"/>
        <v>49104.707500000004</v>
      </c>
      <c r="I47" s="10">
        <v>979</v>
      </c>
      <c r="J47" s="10">
        <f t="shared" si="9"/>
        <v>1047.53</v>
      </c>
      <c r="K47" s="11"/>
    </row>
    <row r="48" spans="1:11" hidden="1" x14ac:dyDescent="0.25">
      <c r="A48" s="9"/>
      <c r="B48" s="5" t="s">
        <v>229</v>
      </c>
      <c r="C48" s="3" t="s">
        <v>204</v>
      </c>
      <c r="D48" s="10">
        <v>183569</v>
      </c>
      <c r="E48" s="10">
        <f t="shared" si="5"/>
        <v>137676.75</v>
      </c>
      <c r="F48" s="10">
        <f t="shared" si="6"/>
        <v>147314.1225</v>
      </c>
      <c r="G48" s="10">
        <f t="shared" si="7"/>
        <v>45892.25</v>
      </c>
      <c r="H48" s="10">
        <f t="shared" si="8"/>
        <v>49104.707500000004</v>
      </c>
      <c r="I48" s="10">
        <v>979</v>
      </c>
      <c r="J48" s="10">
        <f t="shared" si="9"/>
        <v>1047.53</v>
      </c>
      <c r="K48" s="11"/>
    </row>
    <row r="49" spans="1:11" hidden="1" x14ac:dyDescent="0.25">
      <c r="B49" s="5" t="s">
        <v>230</v>
      </c>
      <c r="C49" s="3" t="s">
        <v>204</v>
      </c>
      <c r="D49" s="10">
        <v>183569</v>
      </c>
      <c r="E49" s="10">
        <f t="shared" si="5"/>
        <v>137676.75</v>
      </c>
      <c r="F49" s="10">
        <f t="shared" si="6"/>
        <v>147314.1225</v>
      </c>
      <c r="G49" s="10">
        <f t="shared" si="7"/>
        <v>45892.25</v>
      </c>
      <c r="H49" s="10">
        <f t="shared" si="8"/>
        <v>49104.707500000004</v>
      </c>
      <c r="I49" s="10">
        <v>979</v>
      </c>
      <c r="J49" s="10">
        <f t="shared" si="9"/>
        <v>1047.53</v>
      </c>
      <c r="K49" s="11"/>
    </row>
    <row r="50" spans="1:11" hidden="1" x14ac:dyDescent="0.25">
      <c r="A50" s="9"/>
      <c r="B50" s="5" t="s">
        <v>231</v>
      </c>
      <c r="C50" s="3" t="s">
        <v>204</v>
      </c>
      <c r="D50" s="10">
        <v>183569</v>
      </c>
      <c r="E50" s="10">
        <f t="shared" si="5"/>
        <v>137676.75</v>
      </c>
      <c r="F50" s="10">
        <f t="shared" si="6"/>
        <v>147314.1225</v>
      </c>
      <c r="G50" s="10">
        <f t="shared" si="7"/>
        <v>45892.25</v>
      </c>
      <c r="H50" s="10">
        <f t="shared" si="8"/>
        <v>49104.707500000004</v>
      </c>
      <c r="I50" s="10">
        <v>979</v>
      </c>
      <c r="J50" s="10">
        <f t="shared" si="9"/>
        <v>1047.53</v>
      </c>
      <c r="K50" s="11"/>
    </row>
    <row r="51" spans="1:11" hidden="1" x14ac:dyDescent="0.25">
      <c r="A51" s="9"/>
      <c r="B51" s="5" t="s">
        <v>232</v>
      </c>
      <c r="C51" s="3" t="s">
        <v>204</v>
      </c>
      <c r="D51" s="10">
        <v>183569</v>
      </c>
      <c r="E51" s="10">
        <f t="shared" si="5"/>
        <v>137676.75</v>
      </c>
      <c r="F51" s="10">
        <f t="shared" si="6"/>
        <v>147314.1225</v>
      </c>
      <c r="G51" s="10">
        <f t="shared" si="7"/>
        <v>45892.25</v>
      </c>
      <c r="H51" s="10">
        <f t="shared" si="8"/>
        <v>49104.707500000004</v>
      </c>
      <c r="I51" s="10">
        <v>979</v>
      </c>
      <c r="J51" s="10">
        <f t="shared" si="9"/>
        <v>1047.53</v>
      </c>
      <c r="K51" s="11"/>
    </row>
    <row r="52" spans="1:11" hidden="1" x14ac:dyDescent="0.25">
      <c r="B52" s="5" t="s">
        <v>233</v>
      </c>
      <c r="C52" s="3" t="s">
        <v>204</v>
      </c>
      <c r="D52" s="10">
        <v>183569</v>
      </c>
      <c r="E52" s="10">
        <f t="shared" si="5"/>
        <v>137676.75</v>
      </c>
      <c r="F52" s="10">
        <f t="shared" si="6"/>
        <v>147314.1225</v>
      </c>
      <c r="G52" s="10">
        <f t="shared" si="7"/>
        <v>45892.25</v>
      </c>
      <c r="H52" s="10">
        <f t="shared" si="8"/>
        <v>49104.707500000004</v>
      </c>
      <c r="I52" s="10">
        <v>979</v>
      </c>
      <c r="J52" s="10">
        <f t="shared" si="9"/>
        <v>1047.53</v>
      </c>
      <c r="K52" s="11"/>
    </row>
    <row r="53" spans="1:11" hidden="1" x14ac:dyDescent="0.25">
      <c r="B53" s="5" t="s">
        <v>234</v>
      </c>
      <c r="C53" s="3" t="s">
        <v>204</v>
      </c>
      <c r="D53" s="10">
        <v>183569</v>
      </c>
      <c r="E53" s="10">
        <f t="shared" si="5"/>
        <v>137676.75</v>
      </c>
      <c r="F53" s="10">
        <f t="shared" si="6"/>
        <v>147314.1225</v>
      </c>
      <c r="G53" s="10">
        <f t="shared" si="7"/>
        <v>45892.25</v>
      </c>
      <c r="H53" s="10">
        <f t="shared" si="8"/>
        <v>49104.707500000004</v>
      </c>
      <c r="I53" s="10">
        <v>979</v>
      </c>
      <c r="J53" s="10">
        <f t="shared" si="9"/>
        <v>1047.53</v>
      </c>
      <c r="K53" s="11"/>
    </row>
    <row r="54" spans="1:11" hidden="1" x14ac:dyDescent="0.25">
      <c r="A54" s="9"/>
      <c r="B54" s="5" t="s">
        <v>235</v>
      </c>
      <c r="C54" s="3" t="s">
        <v>204</v>
      </c>
      <c r="D54" s="10">
        <v>183569</v>
      </c>
      <c r="E54" s="10">
        <f t="shared" si="5"/>
        <v>137676.75</v>
      </c>
      <c r="F54" s="10">
        <f t="shared" si="6"/>
        <v>147314.1225</v>
      </c>
      <c r="G54" s="10">
        <f t="shared" si="7"/>
        <v>45892.25</v>
      </c>
      <c r="H54" s="10">
        <f t="shared" si="8"/>
        <v>49104.707500000004</v>
      </c>
      <c r="I54" s="10">
        <v>979</v>
      </c>
      <c r="J54" s="10">
        <f t="shared" si="9"/>
        <v>1047.53</v>
      </c>
      <c r="K54" s="11"/>
    </row>
    <row r="55" spans="1:11" hidden="1" x14ac:dyDescent="0.25">
      <c r="B55" s="5" t="s">
        <v>236</v>
      </c>
      <c r="C55" s="3" t="s">
        <v>204</v>
      </c>
      <c r="D55" s="10">
        <v>183569</v>
      </c>
      <c r="E55" s="10">
        <f t="shared" si="5"/>
        <v>137676.75</v>
      </c>
      <c r="F55" s="10">
        <f t="shared" si="6"/>
        <v>147314.1225</v>
      </c>
      <c r="G55" s="10">
        <f t="shared" si="7"/>
        <v>45892.25</v>
      </c>
      <c r="H55" s="10">
        <f t="shared" si="8"/>
        <v>49104.707500000004</v>
      </c>
      <c r="I55" s="10">
        <v>979</v>
      </c>
      <c r="J55" s="10">
        <f t="shared" si="9"/>
        <v>1047.53</v>
      </c>
      <c r="K55" s="11"/>
    </row>
    <row r="56" spans="1:11" hidden="1" x14ac:dyDescent="0.25">
      <c r="B56" s="5" t="s">
        <v>237</v>
      </c>
      <c r="C56" s="3" t="s">
        <v>204</v>
      </c>
      <c r="D56" s="10">
        <v>183569</v>
      </c>
      <c r="E56" s="10">
        <f t="shared" si="5"/>
        <v>137676.75</v>
      </c>
      <c r="F56" s="10">
        <f t="shared" si="6"/>
        <v>147314.1225</v>
      </c>
      <c r="G56" s="10">
        <f t="shared" si="7"/>
        <v>45892.25</v>
      </c>
      <c r="H56" s="10">
        <f t="shared" si="8"/>
        <v>49104.707500000004</v>
      </c>
      <c r="I56" s="10">
        <v>979</v>
      </c>
      <c r="J56" s="10">
        <f t="shared" si="9"/>
        <v>1047.53</v>
      </c>
      <c r="K56" s="11"/>
    </row>
    <row r="57" spans="1:11" hidden="1" x14ac:dyDescent="0.25">
      <c r="A57" s="9"/>
      <c r="B57" s="5" t="s">
        <v>238</v>
      </c>
      <c r="C57" s="3" t="s">
        <v>204</v>
      </c>
      <c r="D57" s="10">
        <v>183569</v>
      </c>
      <c r="E57" s="10">
        <f t="shared" si="5"/>
        <v>137676.75</v>
      </c>
      <c r="F57" s="10">
        <f t="shared" si="6"/>
        <v>147314.1225</v>
      </c>
      <c r="G57" s="10">
        <f t="shared" si="7"/>
        <v>45892.25</v>
      </c>
      <c r="H57" s="10">
        <f t="shared" si="8"/>
        <v>49104.707500000004</v>
      </c>
      <c r="I57" s="10">
        <v>979</v>
      </c>
      <c r="J57" s="10">
        <f t="shared" si="9"/>
        <v>1047.53</v>
      </c>
      <c r="K57" s="11"/>
    </row>
    <row r="58" spans="1:11" hidden="1" x14ac:dyDescent="0.25">
      <c r="B58" s="5" t="s">
        <v>239</v>
      </c>
      <c r="C58" s="3" t="s">
        <v>204</v>
      </c>
      <c r="D58" s="10">
        <v>183569</v>
      </c>
      <c r="E58" s="10">
        <f t="shared" si="5"/>
        <v>137676.75</v>
      </c>
      <c r="F58" s="10">
        <f t="shared" si="6"/>
        <v>147314.1225</v>
      </c>
      <c r="G58" s="10">
        <f t="shared" si="7"/>
        <v>45892.25</v>
      </c>
      <c r="H58" s="10">
        <f t="shared" si="8"/>
        <v>49104.707500000004</v>
      </c>
      <c r="I58" s="10">
        <v>979</v>
      </c>
      <c r="J58" s="10">
        <f t="shared" si="9"/>
        <v>1047.53</v>
      </c>
      <c r="K58" s="11"/>
    </row>
    <row r="59" spans="1:11" hidden="1" x14ac:dyDescent="0.25">
      <c r="B59" s="5" t="s">
        <v>240</v>
      </c>
      <c r="C59" s="3" t="s">
        <v>204</v>
      </c>
      <c r="D59" s="10">
        <v>183569</v>
      </c>
      <c r="E59" s="10">
        <f t="shared" si="5"/>
        <v>137676.75</v>
      </c>
      <c r="F59" s="10">
        <f t="shared" si="6"/>
        <v>147314.1225</v>
      </c>
      <c r="G59" s="10">
        <f t="shared" si="7"/>
        <v>45892.25</v>
      </c>
      <c r="H59" s="10">
        <f t="shared" si="8"/>
        <v>49104.707500000004</v>
      </c>
      <c r="I59" s="10">
        <v>979</v>
      </c>
      <c r="J59" s="10">
        <f t="shared" si="9"/>
        <v>1047.53</v>
      </c>
      <c r="K59" s="11"/>
    </row>
    <row r="60" spans="1:11" hidden="1" x14ac:dyDescent="0.25">
      <c r="B60" s="5" t="s">
        <v>241</v>
      </c>
      <c r="C60" s="3" t="s">
        <v>204</v>
      </c>
      <c r="D60" s="10">
        <v>183569</v>
      </c>
      <c r="E60" s="10">
        <f t="shared" si="5"/>
        <v>137676.75</v>
      </c>
      <c r="F60" s="10">
        <f t="shared" si="6"/>
        <v>147314.1225</v>
      </c>
      <c r="G60" s="10">
        <f t="shared" si="7"/>
        <v>45892.25</v>
      </c>
      <c r="H60" s="10">
        <f t="shared" si="8"/>
        <v>49104.707500000004</v>
      </c>
      <c r="I60" s="10">
        <v>979</v>
      </c>
      <c r="J60" s="10">
        <f t="shared" si="9"/>
        <v>1047.53</v>
      </c>
      <c r="K60" s="11"/>
    </row>
    <row r="61" spans="1:11" hidden="1" x14ac:dyDescent="0.25">
      <c r="A61" s="9"/>
      <c r="B61" s="5" t="s">
        <v>242</v>
      </c>
      <c r="C61" s="3" t="s">
        <v>204</v>
      </c>
      <c r="D61" s="10">
        <v>183569</v>
      </c>
      <c r="E61" s="10">
        <f t="shared" si="5"/>
        <v>137676.75</v>
      </c>
      <c r="F61" s="10">
        <f t="shared" si="6"/>
        <v>147314.1225</v>
      </c>
      <c r="G61" s="10">
        <f t="shared" si="7"/>
        <v>45892.25</v>
      </c>
      <c r="H61" s="10">
        <f t="shared" si="8"/>
        <v>49104.707500000004</v>
      </c>
      <c r="I61" s="10">
        <v>979</v>
      </c>
      <c r="J61" s="10">
        <f t="shared" si="9"/>
        <v>1047.53</v>
      </c>
      <c r="K61" s="11"/>
    </row>
    <row r="62" spans="1:11" hidden="1" x14ac:dyDescent="0.25">
      <c r="A62" s="9"/>
      <c r="B62" s="5" t="s">
        <v>243</v>
      </c>
      <c r="C62" s="3" t="s">
        <v>204</v>
      </c>
      <c r="D62" s="10">
        <v>183569</v>
      </c>
      <c r="E62" s="10">
        <f t="shared" si="5"/>
        <v>137676.75</v>
      </c>
      <c r="F62" s="10">
        <f t="shared" si="6"/>
        <v>147314.1225</v>
      </c>
      <c r="G62" s="10">
        <f t="shared" si="7"/>
        <v>45892.25</v>
      </c>
      <c r="H62" s="10">
        <f t="shared" si="8"/>
        <v>49104.707500000004</v>
      </c>
      <c r="I62" s="10">
        <v>979</v>
      </c>
      <c r="J62" s="10">
        <f t="shared" si="9"/>
        <v>1047.53</v>
      </c>
      <c r="K62" s="11"/>
    </row>
    <row r="63" spans="1:11" hidden="1" x14ac:dyDescent="0.25">
      <c r="B63" s="5" t="s">
        <v>244</v>
      </c>
      <c r="C63" s="3" t="s">
        <v>204</v>
      </c>
      <c r="D63" s="10">
        <v>183569</v>
      </c>
      <c r="E63" s="10">
        <f t="shared" si="5"/>
        <v>137676.75</v>
      </c>
      <c r="F63" s="10">
        <f t="shared" si="6"/>
        <v>147314.1225</v>
      </c>
      <c r="G63" s="10">
        <f t="shared" si="7"/>
        <v>45892.25</v>
      </c>
      <c r="H63" s="10">
        <f t="shared" si="8"/>
        <v>49104.707500000004</v>
      </c>
      <c r="I63" s="10">
        <v>979</v>
      </c>
      <c r="J63" s="10">
        <f t="shared" si="9"/>
        <v>1047.53</v>
      </c>
      <c r="K63" s="11"/>
    </row>
    <row r="64" spans="1:11" hidden="1" x14ac:dyDescent="0.25">
      <c r="B64" s="5" t="s">
        <v>245</v>
      </c>
      <c r="C64" s="3" t="s">
        <v>204</v>
      </c>
      <c r="D64" s="10">
        <v>183569</v>
      </c>
      <c r="E64" s="10">
        <f t="shared" si="5"/>
        <v>137676.75</v>
      </c>
      <c r="F64" s="10">
        <f t="shared" si="6"/>
        <v>147314.1225</v>
      </c>
      <c r="G64" s="10">
        <f t="shared" si="7"/>
        <v>45892.25</v>
      </c>
      <c r="H64" s="10">
        <f t="shared" si="8"/>
        <v>49104.707500000004</v>
      </c>
      <c r="I64" s="10">
        <v>979</v>
      </c>
      <c r="J64" s="10">
        <f t="shared" si="9"/>
        <v>1047.53</v>
      </c>
      <c r="K64" s="11"/>
    </row>
    <row r="65" spans="1:11" hidden="1" x14ac:dyDescent="0.25">
      <c r="B65" s="5" t="s">
        <v>246</v>
      </c>
      <c r="C65" s="3" t="s">
        <v>204</v>
      </c>
      <c r="D65" s="10">
        <v>183569</v>
      </c>
      <c r="E65" s="10">
        <f t="shared" si="5"/>
        <v>137676.75</v>
      </c>
      <c r="F65" s="10">
        <f t="shared" si="6"/>
        <v>147314.1225</v>
      </c>
      <c r="G65" s="10">
        <f t="shared" si="7"/>
        <v>45892.25</v>
      </c>
      <c r="H65" s="10">
        <f t="shared" si="8"/>
        <v>49104.707500000004</v>
      </c>
      <c r="I65" s="10">
        <v>979</v>
      </c>
      <c r="J65" s="10">
        <f t="shared" si="9"/>
        <v>1047.53</v>
      </c>
      <c r="K65" s="11"/>
    </row>
    <row r="66" spans="1:11" hidden="1" x14ac:dyDescent="0.25">
      <c r="A66" s="3" t="s">
        <v>247</v>
      </c>
      <c r="B66" s="5" t="s">
        <v>248</v>
      </c>
      <c r="C66" s="3" t="s">
        <v>204</v>
      </c>
      <c r="D66" s="10">
        <v>183569</v>
      </c>
      <c r="E66" s="10">
        <f t="shared" si="5"/>
        <v>137676.75</v>
      </c>
      <c r="F66" s="10">
        <f t="shared" si="6"/>
        <v>147314.1225</v>
      </c>
      <c r="G66" s="10">
        <f t="shared" si="7"/>
        <v>45892.25</v>
      </c>
      <c r="H66" s="10">
        <f t="shared" si="8"/>
        <v>49104.707500000004</v>
      </c>
      <c r="I66" s="10">
        <v>979</v>
      </c>
      <c r="J66" s="10">
        <f t="shared" si="9"/>
        <v>1047.53</v>
      </c>
      <c r="K66" s="11"/>
    </row>
    <row r="67" spans="1:11" hidden="1" x14ac:dyDescent="0.25">
      <c r="B67" s="5" t="s">
        <v>249</v>
      </c>
      <c r="C67" s="3" t="s">
        <v>204</v>
      </c>
      <c r="D67" s="10">
        <v>183569</v>
      </c>
      <c r="E67" s="10">
        <f t="shared" si="5"/>
        <v>137676.75</v>
      </c>
      <c r="F67" s="10">
        <f t="shared" si="6"/>
        <v>147314.1225</v>
      </c>
      <c r="G67" s="10">
        <f t="shared" si="7"/>
        <v>45892.25</v>
      </c>
      <c r="H67" s="10">
        <f t="shared" si="8"/>
        <v>49104.707500000004</v>
      </c>
      <c r="I67" s="10">
        <v>979</v>
      </c>
      <c r="J67" s="10">
        <f t="shared" si="9"/>
        <v>1047.53</v>
      </c>
      <c r="K67" s="11"/>
    </row>
    <row r="68" spans="1:11" hidden="1" x14ac:dyDescent="0.25">
      <c r="A68" s="9"/>
      <c r="B68" s="5" t="s">
        <v>250</v>
      </c>
      <c r="C68" s="3" t="s">
        <v>204</v>
      </c>
      <c r="D68" s="10">
        <v>183569</v>
      </c>
      <c r="E68" s="10">
        <f t="shared" si="5"/>
        <v>137676.75</v>
      </c>
      <c r="F68" s="10">
        <f t="shared" si="6"/>
        <v>147314.1225</v>
      </c>
      <c r="G68" s="10">
        <f t="shared" si="7"/>
        <v>45892.25</v>
      </c>
      <c r="H68" s="10">
        <f t="shared" si="8"/>
        <v>49104.707500000004</v>
      </c>
      <c r="I68" s="10">
        <v>979</v>
      </c>
      <c r="J68" s="10">
        <f t="shared" si="9"/>
        <v>1047.53</v>
      </c>
      <c r="K68" s="11"/>
    </row>
    <row r="69" spans="1:11" hidden="1" x14ac:dyDescent="0.25">
      <c r="A69" s="3" t="s">
        <v>247</v>
      </c>
      <c r="B69" s="5" t="s">
        <v>251</v>
      </c>
      <c r="C69" s="3" t="s">
        <v>204</v>
      </c>
      <c r="D69" s="10">
        <v>183569</v>
      </c>
      <c r="E69" s="10">
        <f t="shared" si="5"/>
        <v>137676.75</v>
      </c>
      <c r="F69" s="10">
        <f t="shared" si="6"/>
        <v>147314.1225</v>
      </c>
      <c r="G69" s="10">
        <f t="shared" si="7"/>
        <v>45892.25</v>
      </c>
      <c r="H69" s="10">
        <f t="shared" si="8"/>
        <v>49104.707500000004</v>
      </c>
      <c r="I69" s="10">
        <v>979</v>
      </c>
      <c r="J69" s="10">
        <f t="shared" si="9"/>
        <v>1047.53</v>
      </c>
      <c r="K69" s="11"/>
    </row>
    <row r="70" spans="1:11" hidden="1" x14ac:dyDescent="0.25">
      <c r="A70" s="9"/>
      <c r="B70" s="5" t="s">
        <v>252</v>
      </c>
      <c r="C70" s="3" t="s">
        <v>204</v>
      </c>
      <c r="D70" s="10">
        <v>183569</v>
      </c>
      <c r="E70" s="10">
        <f t="shared" si="5"/>
        <v>137676.75</v>
      </c>
      <c r="F70" s="10">
        <f t="shared" si="6"/>
        <v>147314.1225</v>
      </c>
      <c r="G70" s="10">
        <f t="shared" si="7"/>
        <v>45892.25</v>
      </c>
      <c r="H70" s="10">
        <f t="shared" si="8"/>
        <v>49104.707500000004</v>
      </c>
      <c r="I70" s="10">
        <v>979</v>
      </c>
      <c r="J70" s="10">
        <f t="shared" si="9"/>
        <v>1047.53</v>
      </c>
      <c r="K70" s="11"/>
    </row>
    <row r="71" spans="1:11" hidden="1" x14ac:dyDescent="0.25">
      <c r="A71" s="9"/>
      <c r="B71" s="5" t="s">
        <v>253</v>
      </c>
      <c r="C71" s="3" t="s">
        <v>204</v>
      </c>
      <c r="D71" s="10">
        <v>183569</v>
      </c>
      <c r="E71" s="10">
        <f t="shared" si="5"/>
        <v>137676.75</v>
      </c>
      <c r="F71" s="10">
        <f t="shared" si="6"/>
        <v>147314.1225</v>
      </c>
      <c r="G71" s="10">
        <f t="shared" si="7"/>
        <v>45892.25</v>
      </c>
      <c r="H71" s="10">
        <f t="shared" si="8"/>
        <v>49104.707500000004</v>
      </c>
      <c r="I71" s="10">
        <v>979</v>
      </c>
      <c r="J71" s="10">
        <f t="shared" si="9"/>
        <v>1047.53</v>
      </c>
      <c r="K71" s="11"/>
    </row>
    <row r="72" spans="1:11" hidden="1" x14ac:dyDescent="0.25">
      <c r="A72" s="9"/>
      <c r="B72" s="5" t="s">
        <v>254</v>
      </c>
      <c r="C72" s="3" t="s">
        <v>204</v>
      </c>
      <c r="D72" s="10">
        <v>183569</v>
      </c>
      <c r="E72" s="10">
        <f t="shared" si="5"/>
        <v>137676.75</v>
      </c>
      <c r="F72" s="10">
        <f t="shared" si="6"/>
        <v>147314.1225</v>
      </c>
      <c r="G72" s="10">
        <f t="shared" si="7"/>
        <v>45892.25</v>
      </c>
      <c r="H72" s="10">
        <f t="shared" si="8"/>
        <v>49104.707500000004</v>
      </c>
      <c r="I72" s="10">
        <v>979</v>
      </c>
      <c r="J72" s="10">
        <f t="shared" si="9"/>
        <v>1047.53</v>
      </c>
      <c r="K72" s="11"/>
    </row>
    <row r="73" spans="1:11" hidden="1" x14ac:dyDescent="0.25">
      <c r="A73" s="9"/>
      <c r="B73" s="5" t="s">
        <v>255</v>
      </c>
      <c r="C73" s="3" t="s">
        <v>204</v>
      </c>
      <c r="D73" s="10">
        <v>183569</v>
      </c>
      <c r="E73" s="10">
        <f t="shared" si="5"/>
        <v>137676.75</v>
      </c>
      <c r="F73" s="10">
        <f t="shared" si="6"/>
        <v>147314.1225</v>
      </c>
      <c r="G73" s="10">
        <f t="shared" si="7"/>
        <v>45892.25</v>
      </c>
      <c r="H73" s="10">
        <f t="shared" si="8"/>
        <v>49104.707500000004</v>
      </c>
      <c r="I73" s="10">
        <v>979</v>
      </c>
      <c r="J73" s="10">
        <f t="shared" si="9"/>
        <v>1047.53</v>
      </c>
      <c r="K73" s="11"/>
    </row>
    <row r="74" spans="1:11" hidden="1" x14ac:dyDescent="0.25">
      <c r="A74" s="9"/>
      <c r="B74" s="5" t="s">
        <v>256</v>
      </c>
      <c r="C74" s="3" t="s">
        <v>204</v>
      </c>
      <c r="D74" s="10"/>
      <c r="E74" s="10"/>
      <c r="F74" s="10">
        <f t="shared" si="6"/>
        <v>0</v>
      </c>
      <c r="G74" s="10"/>
      <c r="H74" s="10">
        <f t="shared" si="8"/>
        <v>0</v>
      </c>
      <c r="I74" s="10"/>
      <c r="J74" s="10">
        <f t="shared" si="9"/>
        <v>0</v>
      </c>
      <c r="K74" s="11"/>
    </row>
    <row r="75" spans="1:11" hidden="1" x14ac:dyDescent="0.25">
      <c r="A75" s="9"/>
      <c r="B75" s="5" t="s">
        <v>257</v>
      </c>
      <c r="C75" s="3" t="s">
        <v>204</v>
      </c>
      <c r="D75" s="10"/>
      <c r="E75" s="10"/>
      <c r="F75" s="10">
        <f t="shared" si="6"/>
        <v>0</v>
      </c>
      <c r="G75" s="10"/>
      <c r="H75" s="10">
        <f t="shared" si="8"/>
        <v>0</v>
      </c>
      <c r="I75" s="10"/>
      <c r="J75" s="10">
        <f t="shared" si="9"/>
        <v>0</v>
      </c>
      <c r="K75" s="11"/>
    </row>
    <row r="76" spans="1:11" hidden="1" x14ac:dyDescent="0.25">
      <c r="A76" s="5"/>
      <c r="B76" s="5"/>
      <c r="C76" s="5"/>
      <c r="D76" s="15"/>
      <c r="E76" s="15"/>
      <c r="F76" s="15"/>
      <c r="G76" s="10"/>
      <c r="H76" s="10"/>
      <c r="I76" s="10"/>
      <c r="J76" s="10"/>
      <c r="K76" s="11"/>
    </row>
    <row r="77" spans="1:11" hidden="1" x14ac:dyDescent="0.25">
      <c r="A77" s="5"/>
      <c r="B77" s="5"/>
      <c r="C77" s="5"/>
      <c r="D77" s="15">
        <f t="shared" ref="D77:J77" si="10">SUM(D9:D75)</f>
        <v>12993617.949999999</v>
      </c>
      <c r="E77" s="15">
        <f t="shared" si="10"/>
        <v>9836997.7125000004</v>
      </c>
      <c r="F77" s="16">
        <f t="shared" si="10"/>
        <v>10525587.552374998</v>
      </c>
      <c r="G77" s="15">
        <f t="shared" si="10"/>
        <v>3156620.2374999998</v>
      </c>
      <c r="H77" s="16">
        <f t="shared" si="10"/>
        <v>3377583.6541250013</v>
      </c>
      <c r="I77" s="15">
        <f t="shared" si="10"/>
        <v>61880</v>
      </c>
      <c r="J77" s="16">
        <f t="shared" si="10"/>
        <v>66211.599999999948</v>
      </c>
      <c r="K77" s="17"/>
    </row>
    <row r="78" spans="1:11" hidden="1" x14ac:dyDescent="0.25">
      <c r="A78" s="5"/>
      <c r="B78" s="5"/>
      <c r="C78" s="5"/>
      <c r="D78" s="15"/>
      <c r="E78" s="15"/>
      <c r="F78" s="16">
        <f>+F77*1.0665</f>
        <v>11225539.124607936</v>
      </c>
      <c r="G78" s="15"/>
      <c r="H78" s="16">
        <f>+H77*1.0665</f>
        <v>3602192.967124314</v>
      </c>
      <c r="I78" s="15"/>
      <c r="J78" s="16">
        <f>+J77*1.0665</f>
        <v>70614.671399999948</v>
      </c>
      <c r="K78" s="17"/>
    </row>
    <row r="79" spans="1:11" hidden="1" x14ac:dyDescent="0.25">
      <c r="A79" s="5"/>
      <c r="B79" s="5"/>
      <c r="C79" s="5"/>
      <c r="D79" s="15"/>
      <c r="E79" s="15"/>
      <c r="F79" s="15"/>
      <c r="G79" s="10"/>
      <c r="H79" s="10"/>
      <c r="I79" s="10"/>
      <c r="J79" s="10"/>
    </row>
    <row r="80" spans="1:11" hidden="1" x14ac:dyDescent="0.25">
      <c r="A80" s="5"/>
      <c r="B80" s="5" t="s">
        <v>258</v>
      </c>
      <c r="C80" s="5"/>
      <c r="D80" s="15"/>
      <c r="E80" s="15"/>
      <c r="F80" s="15"/>
      <c r="G80" s="10"/>
      <c r="H80" s="10"/>
      <c r="I80" s="10"/>
      <c r="J80" s="10"/>
      <c r="K80" s="15"/>
    </row>
    <row r="81" spans="1:10" hidden="1" x14ac:dyDescent="0.25">
      <c r="A81" s="5"/>
      <c r="B81" s="5"/>
      <c r="C81" s="5"/>
      <c r="D81" s="15"/>
      <c r="E81" s="15"/>
      <c r="F81" s="15"/>
      <c r="G81" s="10"/>
      <c r="H81" s="10"/>
      <c r="I81" s="10"/>
      <c r="J81" s="10"/>
    </row>
    <row r="82" spans="1:10" hidden="1" x14ac:dyDescent="0.25">
      <c r="A82" s="5" t="s">
        <v>259</v>
      </c>
      <c r="B82" s="5"/>
      <c r="C82" s="5" t="s">
        <v>260</v>
      </c>
      <c r="D82" s="15"/>
      <c r="E82" s="15"/>
      <c r="F82" s="15"/>
      <c r="G82" s="10"/>
      <c r="H82" s="10"/>
      <c r="I82" s="10"/>
      <c r="J82" s="10"/>
    </row>
    <row r="83" spans="1:10" hidden="1" x14ac:dyDescent="0.25">
      <c r="A83" s="5"/>
      <c r="B83" s="5"/>
      <c r="C83" s="5"/>
      <c r="D83" s="15"/>
      <c r="E83" s="15"/>
      <c r="F83" s="15"/>
      <c r="G83" s="10"/>
      <c r="H83" s="10"/>
      <c r="I83" s="10"/>
      <c r="J83" s="10"/>
    </row>
    <row r="84" spans="1:10" hidden="1" x14ac:dyDescent="0.25">
      <c r="A84" s="5" t="s">
        <v>261</v>
      </c>
      <c r="B84" s="5"/>
      <c r="C84" s="5" t="s">
        <v>262</v>
      </c>
      <c r="D84" s="15"/>
      <c r="E84" s="15"/>
      <c r="F84" s="15"/>
      <c r="G84" s="10"/>
      <c r="H84" s="10"/>
      <c r="I84" s="10"/>
      <c r="J84" s="10"/>
    </row>
    <row r="85" spans="1:10" x14ac:dyDescent="0.25">
      <c r="A85" s="5"/>
      <c r="B85" s="5" t="s">
        <v>704</v>
      </c>
      <c r="C85" s="5" t="s">
        <v>705</v>
      </c>
      <c r="D85" s="15">
        <v>677826</v>
      </c>
      <c r="E85" s="15">
        <f>+D85*0.25</f>
        <v>169456.5</v>
      </c>
      <c r="F85" s="15"/>
      <c r="G85" s="10"/>
      <c r="H85" s="10"/>
      <c r="I85" s="10"/>
      <c r="J85" s="10"/>
    </row>
    <row r="292" spans="1:7" ht="15.75" thickBot="1" x14ac:dyDescent="0.3">
      <c r="A292" s="50" t="s">
        <v>687</v>
      </c>
      <c r="B292" s="51">
        <f t="shared" ref="B292:G292" si="11">+B290-B213</f>
        <v>0</v>
      </c>
      <c r="C292" s="51">
        <f t="shared" si="11"/>
        <v>0</v>
      </c>
      <c r="D292" s="51">
        <f t="shared" si="11"/>
        <v>0</v>
      </c>
      <c r="E292" s="51">
        <f t="shared" si="11"/>
        <v>0</v>
      </c>
      <c r="F292" s="51">
        <f t="shared" si="11"/>
        <v>0</v>
      </c>
      <c r="G292" s="51">
        <f t="shared" si="11"/>
        <v>0</v>
      </c>
    </row>
    <row r="293" spans="1:7" ht="15.75" thickTop="1" x14ac:dyDescent="0.25"/>
  </sheetData>
  <mergeCells count="1">
    <mergeCell ref="D6:I6"/>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O30"/>
  <sheetViews>
    <sheetView view="pageBreakPreview" zoomScaleNormal="100" zoomScaleSheetLayoutView="100" workbookViewId="0">
      <selection activeCell="O26" sqref="O26"/>
    </sheetView>
  </sheetViews>
  <sheetFormatPr defaultRowHeight="15" x14ac:dyDescent="0.25"/>
  <cols>
    <col min="1" max="1" width="44.140625" bestFit="1" customWidth="1"/>
    <col min="2" max="2" width="0" hidden="1" customWidth="1"/>
    <col min="3" max="3" width="23.42578125" style="21" bestFit="1" customWidth="1"/>
    <col min="4" max="4" width="19" bestFit="1" customWidth="1"/>
    <col min="15" max="15" width="16.28515625" bestFit="1" customWidth="1"/>
  </cols>
  <sheetData>
    <row r="2" spans="1:15" ht="21" x14ac:dyDescent="0.35">
      <c r="A2" s="42" t="s">
        <v>611</v>
      </c>
    </row>
    <row r="3" spans="1:15" ht="15.75" x14ac:dyDescent="0.25">
      <c r="A3" s="43" t="s">
        <v>950</v>
      </c>
      <c r="D3" s="44"/>
    </row>
    <row r="5" spans="1:15" x14ac:dyDescent="0.25">
      <c r="A5" s="1" t="s">
        <v>612</v>
      </c>
      <c r="B5" s="1"/>
      <c r="C5" s="24" t="s">
        <v>613</v>
      </c>
      <c r="D5" s="1" t="s">
        <v>614</v>
      </c>
      <c r="O5" s="44"/>
    </row>
    <row r="6" spans="1:15" x14ac:dyDescent="0.25">
      <c r="O6" s="44"/>
    </row>
    <row r="7" spans="1:15" x14ac:dyDescent="0.25">
      <c r="A7" t="s">
        <v>615</v>
      </c>
      <c r="C7" s="21">
        <f>+Smry!S31</f>
        <v>113198145.31546606</v>
      </c>
      <c r="D7" s="45">
        <f>+C7/C17</f>
        <v>0.33302313549740681</v>
      </c>
    </row>
    <row r="8" spans="1:15" x14ac:dyDescent="0.25">
      <c r="D8" s="45"/>
    </row>
    <row r="9" spans="1:15" x14ac:dyDescent="0.25">
      <c r="A9" t="s">
        <v>616</v>
      </c>
      <c r="C9" s="21">
        <f>+Smry!S138</f>
        <v>54909774.431469209</v>
      </c>
      <c r="D9" s="45">
        <f>+C9/C17</f>
        <v>0.1615417390422986</v>
      </c>
    </row>
    <row r="10" spans="1:15" x14ac:dyDescent="0.25">
      <c r="D10" s="45"/>
    </row>
    <row r="11" spans="1:15" x14ac:dyDescent="0.25">
      <c r="A11" t="s">
        <v>617</v>
      </c>
      <c r="C11" s="21">
        <f>+Smry!S153</f>
        <v>24857654.940999996</v>
      </c>
      <c r="D11" s="45">
        <f>+C11/C17</f>
        <v>7.3129945428826684E-2</v>
      </c>
    </row>
    <row r="12" spans="1:15" x14ac:dyDescent="0.25">
      <c r="D12" s="45"/>
    </row>
    <row r="13" spans="1:15" x14ac:dyDescent="0.25">
      <c r="A13" t="s">
        <v>618</v>
      </c>
      <c r="C13" s="21">
        <f>+Smry!S210</f>
        <v>146945180</v>
      </c>
      <c r="D13" s="45">
        <f>+C13/C17</f>
        <v>0.43230518003146801</v>
      </c>
    </row>
    <row r="14" spans="1:15" x14ac:dyDescent="0.25">
      <c r="D14" s="45"/>
    </row>
    <row r="15" spans="1:15" x14ac:dyDescent="0.25">
      <c r="A15" t="s">
        <v>619</v>
      </c>
      <c r="C15" s="21">
        <v>0</v>
      </c>
      <c r="D15" s="45">
        <f>C15/C17*100</f>
        <v>0</v>
      </c>
    </row>
    <row r="16" spans="1:15" x14ac:dyDescent="0.25">
      <c r="D16" s="45"/>
    </row>
    <row r="17" spans="1:4" ht="15.75" thickBot="1" x14ac:dyDescent="0.3">
      <c r="A17" s="1" t="s">
        <v>172</v>
      </c>
      <c r="B17" s="1"/>
      <c r="C17" s="46">
        <f>SUM(C7:C16)</f>
        <v>339910754.68793523</v>
      </c>
      <c r="D17" s="47">
        <f>SUM(D7:D16)</f>
        <v>1</v>
      </c>
    </row>
    <row r="18" spans="1:4" ht="15.75" thickTop="1" x14ac:dyDescent="0.25">
      <c r="D18" s="45"/>
    </row>
    <row r="19" spans="1:4" x14ac:dyDescent="0.25">
      <c r="A19" s="1" t="s">
        <v>620</v>
      </c>
      <c r="D19" s="45"/>
    </row>
    <row r="20" spans="1:4" x14ac:dyDescent="0.25">
      <c r="D20" s="45"/>
    </row>
    <row r="21" spans="1:4" x14ac:dyDescent="0.25">
      <c r="A21" t="s">
        <v>621</v>
      </c>
      <c r="C21" s="21">
        <v>0</v>
      </c>
      <c r="D21" s="45">
        <f>+C21/C27</f>
        <v>0</v>
      </c>
    </row>
    <row r="22" spans="1:4" x14ac:dyDescent="0.25">
      <c r="D22" s="45"/>
    </row>
    <row r="23" spans="1:4" x14ac:dyDescent="0.25">
      <c r="A23" t="s">
        <v>622</v>
      </c>
      <c r="C23" s="21">
        <f>+WORKINGS!F20</f>
        <v>277967000</v>
      </c>
      <c r="D23" s="45">
        <f>+C23/C27</f>
        <v>0.81776465194668702</v>
      </c>
    </row>
    <row r="24" spans="1:4" x14ac:dyDescent="0.25">
      <c r="D24" s="45"/>
    </row>
    <row r="25" spans="1:4" x14ac:dyDescent="0.25">
      <c r="A25" t="s">
        <v>623</v>
      </c>
      <c r="C25" s="21">
        <f>+Smry!S289-'Budget analysis'!C23</f>
        <v>61943754.687549949</v>
      </c>
      <c r="D25" s="45">
        <f>+C25/C27</f>
        <v>0.18223534805331298</v>
      </c>
    </row>
    <row r="26" spans="1:4" x14ac:dyDescent="0.25">
      <c r="D26" s="45"/>
    </row>
    <row r="27" spans="1:4" x14ac:dyDescent="0.25">
      <c r="A27" s="1" t="s">
        <v>624</v>
      </c>
      <c r="B27" s="1"/>
      <c r="C27" s="24">
        <f>SUM(C21:C25)</f>
        <v>339910754.68754995</v>
      </c>
      <c r="D27" s="48">
        <f>SUM(D21:D25)</f>
        <v>1</v>
      </c>
    </row>
    <row r="29" spans="1:4" ht="15.75" thickBot="1" x14ac:dyDescent="0.3">
      <c r="A29" s="1" t="s">
        <v>625</v>
      </c>
      <c r="C29" s="49">
        <f>+C27-C17</f>
        <v>-3.85284423828125E-4</v>
      </c>
      <c r="D29" s="21"/>
    </row>
    <row r="30" spans="1:4" ht="15.75" thickTop="1" x14ac:dyDescent="0.25"/>
  </sheetData>
  <pageMargins left="0.74803149606299213" right="0.74803149606299213" top="0.98425196850393704" bottom="0.98425196850393704" header="0.51181102362204722" footer="0.51181102362204722"/>
  <pageSetup firstPageNumber="0" orientation="landscape" horizontalDpi="300" verticalDpi="300" r:id="rId1"/>
  <headerFooter alignWithMargins="0"/>
  <rowBreaks count="1" manualBreakCount="1">
    <brk id="30" max="3" man="1"/>
  </rowBreaks>
  <colBreaks count="1" manualBreakCount="1">
    <brk id="9"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1:O19"/>
  <sheetViews>
    <sheetView workbookViewId="0">
      <selection activeCell="L18" sqref="L18"/>
    </sheetView>
  </sheetViews>
  <sheetFormatPr defaultRowHeight="15" x14ac:dyDescent="0.25"/>
  <cols>
    <col min="3" max="3" width="13.42578125" bestFit="1" customWidth="1"/>
    <col min="5" max="5" width="16.28515625" bestFit="1" customWidth="1"/>
    <col min="6" max="6" width="17" bestFit="1" customWidth="1"/>
    <col min="7" max="8" width="12.140625" bestFit="1" customWidth="1"/>
    <col min="11" max="11" width="12" bestFit="1" customWidth="1"/>
    <col min="13" max="13" width="12" bestFit="1" customWidth="1"/>
    <col min="15" max="15" width="11.28515625" bestFit="1" customWidth="1"/>
  </cols>
  <sheetData>
    <row r="11" spans="3:15" ht="15.75" thickBot="1" x14ac:dyDescent="0.3">
      <c r="M11" s="124">
        <f>+G14-F14</f>
        <v>-18180221.657549977</v>
      </c>
      <c r="O11" s="124">
        <f>+H14-F14</f>
        <v>-8222222.4965099692</v>
      </c>
    </row>
    <row r="12" spans="3:15" x14ac:dyDescent="0.25">
      <c r="C12" s="151"/>
      <c r="D12" s="152"/>
      <c r="E12" s="153" t="s">
        <v>811</v>
      </c>
      <c r="F12" s="153" t="s">
        <v>813</v>
      </c>
      <c r="G12" s="153" t="s">
        <v>813</v>
      </c>
      <c r="H12" s="154" t="s">
        <v>813</v>
      </c>
      <c r="K12" s="124">
        <f>+E14-F14</f>
        <v>-36591796.777549982</v>
      </c>
      <c r="M12" s="170">
        <f>+F14/G14</f>
        <v>1.0565076043182222</v>
      </c>
      <c r="N12" s="170">
        <f>+G14/H14</f>
        <v>0.96997786117216567</v>
      </c>
    </row>
    <row r="13" spans="3:15" ht="15.75" thickBot="1" x14ac:dyDescent="0.3">
      <c r="C13" s="155"/>
      <c r="D13" s="156"/>
      <c r="E13" s="157" t="s">
        <v>812</v>
      </c>
      <c r="F13" s="157" t="s">
        <v>814</v>
      </c>
      <c r="G13" s="157" t="s">
        <v>815</v>
      </c>
      <c r="H13" s="158" t="s">
        <v>816</v>
      </c>
      <c r="K13" s="170">
        <f>+K12/E14</f>
        <v>-0.12063801428596299</v>
      </c>
    </row>
    <row r="14" spans="3:15" x14ac:dyDescent="0.25">
      <c r="C14" s="163" t="s">
        <v>810</v>
      </c>
      <c r="D14" s="168"/>
      <c r="E14" s="165">
        <f>+Smry!B289</f>
        <v>303318957.90999997</v>
      </c>
      <c r="F14" s="162">
        <f>+'Budget analysis'!C27</f>
        <v>339910754.68754995</v>
      </c>
      <c r="G14" s="162">
        <f>+Smry!K289</f>
        <v>321730533.02999997</v>
      </c>
      <c r="H14" s="162">
        <f>+Smry!L289</f>
        <v>331688532.19103998</v>
      </c>
      <c r="I14" s="150"/>
      <c r="K14" s="170" t="e">
        <f>+E15/F15</f>
        <v>#VALUE!</v>
      </c>
      <c r="L14" s="170">
        <f>+F15/G15</f>
        <v>0.99970985764618947</v>
      </c>
      <c r="M14" s="170">
        <f>+G15/H15</f>
        <v>0.95171315260772127</v>
      </c>
    </row>
    <row r="15" spans="3:15" x14ac:dyDescent="0.25">
      <c r="C15" s="164" t="s">
        <v>819</v>
      </c>
      <c r="D15" s="159"/>
      <c r="E15" s="166" t="e">
        <f>+Smry!B31+Smry!B138+Smry!B153</f>
        <v>#VALUE!</v>
      </c>
      <c r="F15" s="160">
        <f>+'Budget analysis'!C7+'Budget analysis'!C9+'Budget analysis'!C11</f>
        <v>192965574.68793526</v>
      </c>
      <c r="G15" s="160">
        <f>+Smry!K153+Smry!K138+Smry!K31</f>
        <v>193021578.42303514</v>
      </c>
      <c r="H15" s="160">
        <f>+Smry!L153+Smry!L138+Smry!L31</f>
        <v>202814869.05392712</v>
      </c>
      <c r="I15" s="150"/>
      <c r="K15" s="170" t="e">
        <f>+F16/E16</f>
        <v>#VALUE!</v>
      </c>
    </row>
    <row r="16" spans="3:15" x14ac:dyDescent="0.25">
      <c r="C16" s="164" t="s">
        <v>817</v>
      </c>
      <c r="D16" s="169"/>
      <c r="E16" s="167" t="e">
        <f>+E14-E15</f>
        <v>#VALUE!</v>
      </c>
      <c r="F16" s="161">
        <f t="shared" ref="F16:H16" si="0">+F14-F15</f>
        <v>146945179.99961469</v>
      </c>
      <c r="G16" s="161">
        <f t="shared" si="0"/>
        <v>128708954.60696483</v>
      </c>
      <c r="H16" s="161">
        <f t="shared" si="0"/>
        <v>128873663.13711286</v>
      </c>
      <c r="I16" s="150"/>
    </row>
    <row r="17" spans="3:12" x14ac:dyDescent="0.25">
      <c r="C17" s="164" t="s">
        <v>818</v>
      </c>
      <c r="D17" s="169"/>
      <c r="E17" s="166" t="e">
        <f>+Smry!B210</f>
        <v>#VALUE!</v>
      </c>
      <c r="F17" s="160">
        <f>+'Budget analysis'!C13</f>
        <v>146945180</v>
      </c>
      <c r="G17" s="160">
        <f>+Smry!K210</f>
        <v>135160038.44</v>
      </c>
      <c r="H17" s="160">
        <f>+Smry!L210</f>
        <v>135647301.15576002</v>
      </c>
      <c r="I17" s="150"/>
      <c r="L17">
        <v>12000</v>
      </c>
    </row>
    <row r="18" spans="3:12" x14ac:dyDescent="0.25">
      <c r="E18" s="150"/>
      <c r="F18" s="150"/>
      <c r="G18" s="150"/>
      <c r="H18" s="150"/>
      <c r="I18" s="150"/>
      <c r="L18" s="171">
        <f>+L17/F14</f>
        <v>3.5303384298712594E-5</v>
      </c>
    </row>
    <row r="19" spans="3:12" x14ac:dyDescent="0.25">
      <c r="K19" s="170">
        <f>12000/296000000</f>
        <v>4.0540540540540538E-5</v>
      </c>
    </row>
  </sheetData>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5"/>
  <sheetViews>
    <sheetView view="pageBreakPreview" zoomScaleNormal="100" zoomScaleSheetLayoutView="100" workbookViewId="0">
      <selection activeCell="F15" sqref="F15"/>
    </sheetView>
  </sheetViews>
  <sheetFormatPr defaultRowHeight="15" x14ac:dyDescent="0.25"/>
  <cols>
    <col min="1" max="1" width="3" style="121" customWidth="1"/>
    <col min="2" max="2" width="2.7109375" style="121" customWidth="1"/>
    <col min="3" max="3" width="16.85546875" style="121" bestFit="1" customWidth="1"/>
    <col min="4" max="4" width="25.85546875" bestFit="1" customWidth="1"/>
    <col min="5" max="5" width="14.42578125" customWidth="1"/>
    <col min="6" max="7" width="12.5703125" bestFit="1" customWidth="1"/>
    <col min="8" max="8" width="14.42578125" bestFit="1" customWidth="1"/>
    <col min="9" max="9" width="2.42578125" customWidth="1"/>
    <col min="10" max="10" width="12.28515625" bestFit="1" customWidth="1"/>
    <col min="13" max="13" width="12.5703125" bestFit="1" customWidth="1"/>
  </cols>
  <sheetData>
    <row r="1" spans="3:10" ht="23.25" x14ac:dyDescent="0.35">
      <c r="C1" s="254" t="s">
        <v>693</v>
      </c>
    </row>
    <row r="2" spans="3:10" s="121" customFormat="1" ht="18.75" x14ac:dyDescent="0.3">
      <c r="C2" s="253" t="s">
        <v>884</v>
      </c>
    </row>
    <row r="3" spans="3:10" s="121" customFormat="1" ht="18.75" x14ac:dyDescent="0.3">
      <c r="C3" s="253"/>
    </row>
    <row r="4" spans="3:10" s="121" customFormat="1" ht="15.75" x14ac:dyDescent="0.25">
      <c r="C4" s="541" t="s">
        <v>885</v>
      </c>
      <c r="D4" s="541"/>
      <c r="E4" s="541"/>
      <c r="F4" s="541"/>
      <c r="G4" s="541"/>
      <c r="H4" s="541"/>
    </row>
    <row r="5" spans="3:10" ht="15.75" x14ac:dyDescent="0.25">
      <c r="C5" s="251" t="s">
        <v>880</v>
      </c>
      <c r="D5" s="251" t="s">
        <v>881</v>
      </c>
      <c r="E5" s="251" t="s">
        <v>882</v>
      </c>
      <c r="F5" s="250" t="s">
        <v>815</v>
      </c>
      <c r="G5" s="250" t="s">
        <v>816</v>
      </c>
      <c r="H5" s="250" t="s">
        <v>879</v>
      </c>
      <c r="I5" s="121"/>
      <c r="J5" s="121"/>
    </row>
    <row r="6" spans="3:10" s="121" customFormat="1" x14ac:dyDescent="0.25">
      <c r="C6" s="127" t="s">
        <v>634</v>
      </c>
      <c r="E6" s="122"/>
      <c r="F6" s="133">
        <f>SUM(F7:F8)</f>
        <v>200197000</v>
      </c>
      <c r="G6" s="133">
        <f t="shared" ref="G6:H6" si="0">SUM(G7:G8)</f>
        <v>201455000</v>
      </c>
      <c r="H6" s="133">
        <f t="shared" si="0"/>
        <v>196020000</v>
      </c>
    </row>
    <row r="7" spans="3:10" x14ac:dyDescent="0.25">
      <c r="D7" s="247" t="s">
        <v>904</v>
      </c>
      <c r="E7" s="125">
        <v>3</v>
      </c>
      <c r="F7" s="246">
        <v>189000000</v>
      </c>
      <c r="G7" s="245">
        <v>189744000</v>
      </c>
      <c r="H7" s="245">
        <v>183787000</v>
      </c>
      <c r="I7" s="121"/>
      <c r="J7" s="121"/>
    </row>
    <row r="8" spans="3:10" x14ac:dyDescent="0.25">
      <c r="D8" s="247" t="s">
        <v>905</v>
      </c>
      <c r="E8" s="125">
        <v>3</v>
      </c>
      <c r="F8" s="246">
        <v>11197000</v>
      </c>
      <c r="G8" s="245">
        <v>11711000</v>
      </c>
      <c r="H8" s="245">
        <v>12233000</v>
      </c>
      <c r="I8" s="121"/>
      <c r="J8" s="121"/>
    </row>
    <row r="9" spans="3:10" s="121" customFormat="1" x14ac:dyDescent="0.25">
      <c r="E9" s="125"/>
      <c r="F9" s="129"/>
      <c r="G9" s="123"/>
      <c r="H9" s="123"/>
    </row>
    <row r="10" spans="3:10" s="121" customFormat="1" x14ac:dyDescent="0.25">
      <c r="C10" s="121" t="s">
        <v>877</v>
      </c>
      <c r="E10" s="125"/>
      <c r="F10" s="129">
        <f>SUM(F11:F13)</f>
        <v>3566000</v>
      </c>
      <c r="G10" s="129">
        <f t="shared" ref="G10:H10" si="1">SUM(G11:G13)</f>
        <v>2582000</v>
      </c>
      <c r="H10" s="129">
        <f t="shared" si="1"/>
        <v>2733000</v>
      </c>
    </row>
    <row r="11" spans="3:10" x14ac:dyDescent="0.25">
      <c r="D11" s="121" t="s">
        <v>906</v>
      </c>
      <c r="E11" s="125">
        <v>5</v>
      </c>
      <c r="F11" s="246">
        <v>1600000</v>
      </c>
      <c r="G11" s="245">
        <v>1625000</v>
      </c>
      <c r="H11" s="245">
        <v>1700000</v>
      </c>
      <c r="I11" s="121"/>
      <c r="J11" s="121"/>
    </row>
    <row r="12" spans="3:10" x14ac:dyDescent="0.25">
      <c r="D12" s="121" t="s">
        <v>907</v>
      </c>
      <c r="E12" s="125">
        <v>5</v>
      </c>
      <c r="F12" s="246">
        <v>1036000</v>
      </c>
      <c r="G12" s="245">
        <v>0</v>
      </c>
      <c r="H12" s="245">
        <v>0</v>
      </c>
      <c r="I12" s="121"/>
      <c r="J12" s="121"/>
    </row>
    <row r="13" spans="3:10" x14ac:dyDescent="0.25">
      <c r="D13" s="121" t="s">
        <v>908</v>
      </c>
      <c r="E13" s="125">
        <v>5</v>
      </c>
      <c r="F13" s="246">
        <v>930000</v>
      </c>
      <c r="G13" s="245">
        <v>957000</v>
      </c>
      <c r="H13" s="245">
        <v>1033000</v>
      </c>
      <c r="I13" s="121"/>
      <c r="J13" s="121"/>
    </row>
    <row r="14" spans="3:10" s="121" customFormat="1" x14ac:dyDescent="0.25">
      <c r="E14" s="125"/>
      <c r="F14" s="129"/>
      <c r="G14" s="123"/>
      <c r="H14" s="123"/>
    </row>
    <row r="15" spans="3:10" s="121" customFormat="1" x14ac:dyDescent="0.25">
      <c r="C15" s="121" t="s">
        <v>878</v>
      </c>
      <c r="E15" s="125"/>
      <c r="F15" s="129">
        <f>SUM(F16:F18)</f>
        <v>74204000</v>
      </c>
      <c r="G15" s="129">
        <f t="shared" ref="G15:H15" si="2">SUM(G16:G18)</f>
        <v>79762000</v>
      </c>
      <c r="H15" s="129">
        <f t="shared" si="2"/>
        <v>82848000</v>
      </c>
    </row>
    <row r="16" spans="3:10" x14ac:dyDescent="0.25">
      <c r="D16" s="121" t="s">
        <v>909</v>
      </c>
      <c r="E16" s="125">
        <v>5</v>
      </c>
      <c r="F16" s="246">
        <v>52704000</v>
      </c>
      <c r="G16" s="245">
        <v>54762000</v>
      </c>
      <c r="H16" s="245">
        <v>57848000</v>
      </c>
      <c r="I16" s="121"/>
      <c r="J16" s="121"/>
    </row>
    <row r="17" spans="3:11" s="121" customFormat="1" x14ac:dyDescent="0.25">
      <c r="D17" s="121" t="s">
        <v>949</v>
      </c>
      <c r="E17" s="125"/>
      <c r="F17" s="246">
        <v>3500000</v>
      </c>
      <c r="G17" s="245">
        <v>0</v>
      </c>
      <c r="H17" s="245">
        <v>0</v>
      </c>
    </row>
    <row r="18" spans="3:11" x14ac:dyDescent="0.25">
      <c r="D18" s="121" t="s">
        <v>757</v>
      </c>
      <c r="E18" s="125">
        <v>5</v>
      </c>
      <c r="F18" s="246">
        <v>18000000</v>
      </c>
      <c r="G18" s="245">
        <v>25000000</v>
      </c>
      <c r="H18" s="245">
        <v>25000000</v>
      </c>
      <c r="I18" s="121"/>
      <c r="J18" s="121"/>
    </row>
    <row r="19" spans="3:11" x14ac:dyDescent="0.25">
      <c r="D19" s="127"/>
      <c r="E19" s="128"/>
      <c r="F19" s="129"/>
      <c r="G19" s="129"/>
      <c r="H19" s="129"/>
      <c r="I19" s="129"/>
      <c r="J19" s="129"/>
    </row>
    <row r="20" spans="3:11" ht="15.75" thickBot="1" x14ac:dyDescent="0.3">
      <c r="D20" s="127"/>
      <c r="E20" s="128"/>
      <c r="F20" s="249">
        <f>+F6+F10+F15</f>
        <v>277967000</v>
      </c>
      <c r="G20" s="249">
        <f t="shared" ref="G20:H20" si="3">+G6+G10+G15</f>
        <v>283799000</v>
      </c>
      <c r="H20" s="249">
        <f t="shared" si="3"/>
        <v>281601000</v>
      </c>
      <c r="I20" s="129"/>
      <c r="J20" s="129"/>
    </row>
    <row r="21" spans="3:11" x14ac:dyDescent="0.25">
      <c r="D21" s="127"/>
      <c r="E21" s="128"/>
      <c r="F21" s="129"/>
      <c r="G21" s="129"/>
      <c r="H21" s="129"/>
      <c r="I21" s="129"/>
      <c r="J21" s="129"/>
    </row>
    <row r="22" spans="3:11" ht="15.75" x14ac:dyDescent="0.25">
      <c r="C22" s="542" t="s">
        <v>901</v>
      </c>
      <c r="D22" s="542"/>
      <c r="E22" s="542"/>
      <c r="F22" s="542"/>
      <c r="G22" s="542"/>
      <c r="H22" s="542"/>
      <c r="I22" s="121"/>
      <c r="J22" s="121"/>
      <c r="K22" s="121"/>
    </row>
    <row r="23" spans="3:11" ht="15.75" x14ac:dyDescent="0.25">
      <c r="C23" s="251" t="s">
        <v>883</v>
      </c>
      <c r="D23" s="251" t="s">
        <v>626</v>
      </c>
      <c r="E23" s="43"/>
      <c r="F23" s="250">
        <v>2015</v>
      </c>
      <c r="G23" s="43"/>
      <c r="H23" s="250">
        <v>2016</v>
      </c>
      <c r="I23" s="121"/>
      <c r="K23" s="121"/>
    </row>
    <row r="24" spans="3:11" x14ac:dyDescent="0.25">
      <c r="C24" s="540" t="s">
        <v>902</v>
      </c>
      <c r="D24" s="121" t="s">
        <v>627</v>
      </c>
      <c r="E24" s="121"/>
      <c r="F24" s="129">
        <v>211200</v>
      </c>
      <c r="G24" s="127"/>
      <c r="H24" s="129">
        <v>220281.59999999998</v>
      </c>
      <c r="I24" s="121"/>
      <c r="K24" s="132"/>
    </row>
    <row r="25" spans="3:11" x14ac:dyDescent="0.25">
      <c r="C25" s="540"/>
      <c r="D25" s="121" t="s">
        <v>628</v>
      </c>
      <c r="E25" s="121"/>
      <c r="F25" s="129">
        <v>12000000</v>
      </c>
      <c r="G25" s="127"/>
      <c r="H25" s="129">
        <v>13000000</v>
      </c>
      <c r="I25" s="121"/>
      <c r="K25" s="121"/>
    </row>
    <row r="26" spans="3:11" x14ac:dyDescent="0.25">
      <c r="C26" s="540"/>
      <c r="D26" s="121" t="s">
        <v>657</v>
      </c>
      <c r="E26" s="121"/>
      <c r="F26" s="129">
        <v>15000000</v>
      </c>
      <c r="G26" s="127"/>
      <c r="H26" s="129">
        <v>10000000</v>
      </c>
      <c r="I26" s="121"/>
      <c r="K26" s="121"/>
    </row>
    <row r="27" spans="3:11" x14ac:dyDescent="0.25">
      <c r="C27" s="540"/>
      <c r="D27" s="127" t="s">
        <v>630</v>
      </c>
      <c r="E27" s="127"/>
      <c r="F27" s="129">
        <v>20000000</v>
      </c>
      <c r="G27" s="129"/>
      <c r="H27" s="129">
        <v>17000000</v>
      </c>
      <c r="I27" s="129"/>
      <c r="K27" s="121"/>
    </row>
    <row r="28" spans="3:11" x14ac:dyDescent="0.25">
      <c r="C28" s="540"/>
      <c r="D28" s="127" t="s">
        <v>649</v>
      </c>
      <c r="E28" s="127"/>
      <c r="F28" s="129">
        <v>2500000</v>
      </c>
      <c r="G28" s="129"/>
      <c r="H28" s="129">
        <v>3607500</v>
      </c>
      <c r="I28" s="129"/>
      <c r="K28" s="134"/>
    </row>
    <row r="29" spans="3:11" x14ac:dyDescent="0.25">
      <c r="C29" s="540"/>
      <c r="D29" s="127" t="s">
        <v>643</v>
      </c>
      <c r="E29" s="127"/>
      <c r="F29" s="129">
        <v>500000</v>
      </c>
      <c r="G29" s="129"/>
      <c r="H29" s="129">
        <v>700000</v>
      </c>
      <c r="I29" s="129"/>
      <c r="K29" s="134"/>
    </row>
    <row r="30" spans="3:11" x14ac:dyDescent="0.25">
      <c r="C30" s="540"/>
      <c r="D30" s="127" t="s">
        <v>660</v>
      </c>
      <c r="E30" s="127"/>
      <c r="F30" s="129">
        <v>3168000</v>
      </c>
      <c r="G30" s="129"/>
      <c r="H30" s="129">
        <v>3304224</v>
      </c>
      <c r="I30" s="129"/>
      <c r="K30" s="134"/>
    </row>
    <row r="31" spans="3:11" x14ac:dyDescent="0.25">
      <c r="C31" s="540"/>
      <c r="D31" s="127" t="s">
        <v>677</v>
      </c>
      <c r="E31" s="127"/>
      <c r="F31" s="129">
        <v>844800</v>
      </c>
      <c r="G31" s="129"/>
      <c r="H31" s="129">
        <v>881126.39999999991</v>
      </c>
      <c r="I31" s="129"/>
      <c r="K31" s="134"/>
    </row>
    <row r="32" spans="3:11" x14ac:dyDescent="0.25">
      <c r="C32" s="540"/>
      <c r="D32" s="127" t="s">
        <v>673</v>
      </c>
      <c r="E32" s="127"/>
      <c r="F32" s="129">
        <v>7238200</v>
      </c>
      <c r="G32" s="129"/>
      <c r="H32" s="129">
        <f>+Smry!S276</f>
        <v>1500000</v>
      </c>
      <c r="I32" s="129"/>
      <c r="K32" s="134"/>
    </row>
    <row r="33" spans="3:13" x14ac:dyDescent="0.25">
      <c r="C33" s="540"/>
      <c r="D33" s="121" t="s">
        <v>681</v>
      </c>
      <c r="E33" s="121"/>
      <c r="F33" s="129">
        <v>800000</v>
      </c>
      <c r="G33" s="127"/>
      <c r="H33" s="129">
        <f>+Smry!S284</f>
        <v>534399.99999999988</v>
      </c>
      <c r="I33" s="121"/>
      <c r="K33" s="121"/>
    </row>
    <row r="34" spans="3:13" s="121" customFormat="1" ht="15.75" thickBot="1" x14ac:dyDescent="0.3">
      <c r="C34" s="248"/>
      <c r="F34" s="131"/>
      <c r="H34" s="249">
        <f>SUM(H24:H33)</f>
        <v>50747532</v>
      </c>
    </row>
    <row r="35" spans="3:13" s="121" customFormat="1" x14ac:dyDescent="0.25">
      <c r="C35" s="1" t="s">
        <v>928</v>
      </c>
      <c r="F35" s="131"/>
      <c r="H35" s="252">
        <f>+'Budget analysis'!C25-WORKINGS!H34</f>
        <v>11196222.687549949</v>
      </c>
    </row>
    <row r="36" spans="3:13" s="121" customFormat="1" x14ac:dyDescent="0.25">
      <c r="C36" s="248"/>
      <c r="F36" s="131"/>
      <c r="H36" s="126"/>
    </row>
    <row r="37" spans="3:13" s="121" customFormat="1" ht="15.75" thickBot="1" x14ac:dyDescent="0.3">
      <c r="C37" s="1" t="s">
        <v>903</v>
      </c>
      <c r="F37" s="131"/>
      <c r="H37" s="130">
        <f>+H34+F20+H35</f>
        <v>339910754.68754995</v>
      </c>
    </row>
    <row r="38" spans="3:13" s="121" customFormat="1" ht="15.75" thickTop="1" x14ac:dyDescent="0.25">
      <c r="C38" s="248"/>
      <c r="F38" s="131"/>
      <c r="H38" s="126"/>
    </row>
    <row r="39" spans="3:13" s="121" customFormat="1" x14ac:dyDescent="0.25">
      <c r="C39" s="248"/>
      <c r="F39" s="131"/>
      <c r="H39" s="126"/>
    </row>
    <row r="40" spans="3:13" s="121" customFormat="1" x14ac:dyDescent="0.25">
      <c r="C40" s="1" t="s">
        <v>615</v>
      </c>
      <c r="F40" s="131"/>
      <c r="H40" s="1" t="s">
        <v>897</v>
      </c>
    </row>
    <row r="41" spans="3:13" s="121" customFormat="1" x14ac:dyDescent="0.25">
      <c r="C41" s="255" t="s">
        <v>896</v>
      </c>
      <c r="D41" s="255"/>
      <c r="E41" s="255"/>
      <c r="F41" s="255"/>
      <c r="H41" s="129">
        <f>+Smry!S31</f>
        <v>113198145.31546606</v>
      </c>
    </row>
    <row r="42" spans="3:13" s="121" customFormat="1" x14ac:dyDescent="0.25">
      <c r="C42" s="248"/>
      <c r="F42" s="131"/>
      <c r="H42" s="129"/>
    </row>
    <row r="43" spans="3:13" s="121" customFormat="1" x14ac:dyDescent="0.25">
      <c r="C43" s="1" t="s">
        <v>899</v>
      </c>
      <c r="F43" s="131"/>
      <c r="H43" s="129"/>
    </row>
    <row r="44" spans="3:13" s="121" customFormat="1" x14ac:dyDescent="0.25">
      <c r="C44" s="255" t="s">
        <v>898</v>
      </c>
      <c r="F44" s="131"/>
      <c r="H44" s="129">
        <f>+Smry!S138+Smry!S153</f>
        <v>79767429.372469202</v>
      </c>
      <c r="M44" s="124"/>
    </row>
    <row r="45" spans="3:13" s="121" customFormat="1" x14ac:dyDescent="0.25">
      <c r="C45" s="255" t="s">
        <v>920</v>
      </c>
      <c r="F45" s="131"/>
      <c r="H45" s="129"/>
    </row>
    <row r="46" spans="3:13" s="121" customFormat="1" x14ac:dyDescent="0.25">
      <c r="C46" s="248"/>
      <c r="F46" s="131"/>
      <c r="H46" s="129"/>
    </row>
    <row r="47" spans="3:13" s="121" customFormat="1" x14ac:dyDescent="0.25">
      <c r="C47" s="1" t="s">
        <v>618</v>
      </c>
      <c r="F47" s="131"/>
      <c r="H47" s="129"/>
    </row>
    <row r="48" spans="3:13" s="121" customFormat="1" x14ac:dyDescent="0.25">
      <c r="C48" s="255" t="s">
        <v>898</v>
      </c>
      <c r="F48" s="131"/>
      <c r="H48" s="129"/>
    </row>
    <row r="49" spans="3:8" s="121" customFormat="1" x14ac:dyDescent="0.25">
      <c r="C49" s="255" t="s">
        <v>920</v>
      </c>
      <c r="F49" s="131"/>
      <c r="H49" s="129">
        <f>+Smry!S210</f>
        <v>146945180</v>
      </c>
    </row>
    <row r="50" spans="3:8" s="121" customFormat="1" ht="15.75" thickBot="1" x14ac:dyDescent="0.3">
      <c r="C50" s="248"/>
      <c r="F50" s="257" t="s">
        <v>910</v>
      </c>
      <c r="H50" s="258">
        <f>+H37-H41-H44-H49</f>
        <v>-3.85284423828125E-4</v>
      </c>
    </row>
    <row r="51" spans="3:8" s="121" customFormat="1" ht="15.75" thickTop="1" x14ac:dyDescent="0.25">
      <c r="C51" s="1" t="s">
        <v>900</v>
      </c>
      <c r="F51" s="131"/>
      <c r="H51" s="126"/>
    </row>
    <row r="52" spans="3:8" x14ac:dyDescent="0.25">
      <c r="C52" s="121" t="s">
        <v>886</v>
      </c>
      <c r="E52" s="150">
        <f>+Smry!S200</f>
        <v>21000000</v>
      </c>
      <c r="F52" s="1" t="s">
        <v>914</v>
      </c>
    </row>
    <row r="53" spans="3:8" x14ac:dyDescent="0.25">
      <c r="C53" s="121" t="s">
        <v>887</v>
      </c>
      <c r="E53" s="150">
        <f>+Smry!S179</f>
        <v>42704000</v>
      </c>
      <c r="F53" t="s">
        <v>911</v>
      </c>
      <c r="H53" s="150">
        <f>+Smry!S146</f>
        <v>19671790.953999996</v>
      </c>
    </row>
    <row r="54" spans="3:8" s="121" customFormat="1" x14ac:dyDescent="0.25">
      <c r="C54" s="121" t="s">
        <v>889</v>
      </c>
      <c r="E54" s="150">
        <f>+Smry!S197</f>
        <v>6300000</v>
      </c>
      <c r="F54" s="121" t="s">
        <v>912</v>
      </c>
      <c r="H54" s="150">
        <f>+Smry!S141</f>
        <v>836829.90099999995</v>
      </c>
    </row>
    <row r="55" spans="3:8" s="121" customFormat="1" x14ac:dyDescent="0.25">
      <c r="C55" s="121" t="s">
        <v>891</v>
      </c>
      <c r="E55" s="150">
        <f>+Smry!S191</f>
        <v>3700000</v>
      </c>
      <c r="F55" s="121" t="s">
        <v>953</v>
      </c>
      <c r="H55" s="150">
        <f>+Smry!S150</f>
        <v>1200000</v>
      </c>
    </row>
    <row r="56" spans="3:8" x14ac:dyDescent="0.25">
      <c r="C56" s="121" t="s">
        <v>888</v>
      </c>
      <c r="E56" s="150">
        <f>+Smry!S163</f>
        <v>600000</v>
      </c>
      <c r="F56" t="s">
        <v>913</v>
      </c>
      <c r="H56" s="150">
        <f>+Smry!S142</f>
        <v>750000</v>
      </c>
    </row>
    <row r="57" spans="3:8" x14ac:dyDescent="0.25">
      <c r="C57" s="121" t="s">
        <v>952</v>
      </c>
      <c r="E57" s="150">
        <f>+Smry!S165</f>
        <v>700000</v>
      </c>
      <c r="F57" t="s">
        <v>915</v>
      </c>
      <c r="H57" s="150">
        <f>+Smry!S145</f>
        <v>1657314.0859999999</v>
      </c>
    </row>
    <row r="58" spans="3:8" x14ac:dyDescent="0.25">
      <c r="C58" s="121" t="s">
        <v>890</v>
      </c>
      <c r="E58" s="150">
        <f>+Smry!S167</f>
        <v>18000000</v>
      </c>
      <c r="F58" t="s">
        <v>928</v>
      </c>
      <c r="H58" s="124">
        <f>+Smry!S153-SUM(H53:H57)</f>
        <v>741720</v>
      </c>
    </row>
    <row r="59" spans="3:8" x14ac:dyDescent="0.25">
      <c r="C59" s="121" t="s">
        <v>892</v>
      </c>
      <c r="E59" s="150">
        <f>+Smry!S176</f>
        <v>6000000</v>
      </c>
    </row>
    <row r="60" spans="3:8" ht="15.75" thickBot="1" x14ac:dyDescent="0.3">
      <c r="C60" s="121" t="s">
        <v>893</v>
      </c>
      <c r="E60" s="150">
        <f>+Smry!S194</f>
        <v>10000000</v>
      </c>
      <c r="F60" s="1" t="s">
        <v>710</v>
      </c>
      <c r="H60" s="256">
        <f>SUM(H53:H59)</f>
        <v>24857654.940999996</v>
      </c>
    </row>
    <row r="61" spans="3:8" ht="15.75" thickTop="1" x14ac:dyDescent="0.25">
      <c r="C61" s="121" t="s">
        <v>894</v>
      </c>
      <c r="E61" s="150">
        <f>+Smry!S161</f>
        <v>27000000</v>
      </c>
      <c r="H61" s="150"/>
    </row>
    <row r="62" spans="3:8" s="121" customFormat="1" x14ac:dyDescent="0.25">
      <c r="C62" s="121" t="s">
        <v>928</v>
      </c>
      <c r="E62" s="150">
        <f>+H49-SUM(E52:E61)</f>
        <v>10941180</v>
      </c>
      <c r="H62" s="150"/>
    </row>
    <row r="63" spans="3:8" x14ac:dyDescent="0.25">
      <c r="E63" s="150"/>
    </row>
    <row r="64" spans="3:8" ht="15.75" thickBot="1" x14ac:dyDescent="0.3">
      <c r="C64" s="1" t="s">
        <v>895</v>
      </c>
      <c r="E64" s="256">
        <f>SUM(E52:E63)</f>
        <v>146945180</v>
      </c>
    </row>
    <row r="65" spans="5:5" ht="15.75" thickTop="1" x14ac:dyDescent="0.25">
      <c r="E65" s="124"/>
    </row>
  </sheetData>
  <mergeCells count="3">
    <mergeCell ref="C24:C33"/>
    <mergeCell ref="C4:H4"/>
    <mergeCell ref="C22:H22"/>
  </mergeCells>
  <pageMargins left="0.70866141732283472" right="0.70866141732283472" top="0.74803149606299213" bottom="0.74803149606299213" header="0.31496062992125984" footer="0.31496062992125984"/>
  <pageSetup paperSize="9" scale="76"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4"/>
  <sheetViews>
    <sheetView view="pageBreakPreview" zoomScaleNormal="100" zoomScaleSheetLayoutView="100" workbookViewId="0">
      <selection activeCell="I11" sqref="I11"/>
    </sheetView>
  </sheetViews>
  <sheetFormatPr defaultRowHeight="15" x14ac:dyDescent="0.25"/>
  <cols>
    <col min="1" max="1" width="35" style="53" customWidth="1"/>
    <col min="2" max="2" width="13.5703125" style="506" customWidth="1"/>
    <col min="3" max="3" width="14.5703125" style="53" customWidth="1"/>
    <col min="4" max="4" width="14.85546875" style="53" customWidth="1"/>
    <col min="5" max="5" width="17.28515625" style="53" customWidth="1"/>
    <col min="6" max="7" width="14" style="53" hidden="1" customWidth="1"/>
    <col min="8" max="8" width="9.140625" style="53"/>
    <col min="9" max="9" width="15.28515625" style="505" bestFit="1" customWidth="1"/>
    <col min="10" max="16384" width="9.140625" style="53"/>
  </cols>
  <sheetData>
    <row r="1" spans="1:9" s="77" customFormat="1" ht="46.5" thickTop="1" thickBot="1" x14ac:dyDescent="0.3">
      <c r="A1" s="525" t="s">
        <v>167</v>
      </c>
      <c r="B1" s="526" t="s">
        <v>941</v>
      </c>
      <c r="C1" s="526" t="s">
        <v>942</v>
      </c>
      <c r="D1" s="526" t="s">
        <v>944</v>
      </c>
      <c r="E1" s="526" t="s">
        <v>945</v>
      </c>
      <c r="F1" s="517" t="s">
        <v>946</v>
      </c>
      <c r="G1" s="296" t="s">
        <v>947</v>
      </c>
      <c r="I1" s="512"/>
    </row>
    <row r="2" spans="1:9" ht="15.75" hidden="1" thickTop="1" x14ac:dyDescent="0.25">
      <c r="A2" s="527" t="s">
        <v>1</v>
      </c>
      <c r="B2" s="528">
        <v>260749.99999999997</v>
      </c>
      <c r="C2" s="528">
        <v>-127807</v>
      </c>
      <c r="D2" s="528">
        <v>0</v>
      </c>
      <c r="E2" s="528">
        <v>260749.99999999997</v>
      </c>
      <c r="F2" s="510">
        <f>+Cuncl!U34+MM!U34+BTO!U34+CORP!U34+'C+S'!U34+INFR!U34+'STR+DEV'!U34</f>
        <v>276134.24999999994</v>
      </c>
      <c r="G2" s="509">
        <f>+Cuncl!V34+MM!V34+BTO!V34+CORP!V34+'C+S'!V34+INFR!V34+'STR+DEV'!V34</f>
        <v>291873.90224999993</v>
      </c>
    </row>
    <row r="3" spans="1:9" ht="15.75" hidden="1" thickTop="1" x14ac:dyDescent="0.25">
      <c r="A3" s="527" t="s">
        <v>2</v>
      </c>
      <c r="B3" s="528">
        <v>6470497.9041892011</v>
      </c>
      <c r="C3" s="528">
        <v>-4822820</v>
      </c>
      <c r="D3" s="528">
        <v>0</v>
      </c>
      <c r="E3" s="528">
        <v>6470497.9041892011</v>
      </c>
      <c r="F3" s="508">
        <f>+Cuncl!U35+MM!U35+BTO!U35+CORP!U35+'C+S'!U35+INFR!U35+'STR+DEV'!U35</f>
        <v>6852257.2805363638</v>
      </c>
      <c r="G3" s="507">
        <f>+Cuncl!V35+MM!V35+BTO!V35+CORP!V35+'C+S'!V35+INFR!V35+'STR+DEV'!V35</f>
        <v>7242835.9455269361</v>
      </c>
    </row>
    <row r="4" spans="1:9" ht="15.75" thickTop="1" x14ac:dyDescent="0.25">
      <c r="A4" s="527" t="s">
        <v>88</v>
      </c>
      <c r="B4" s="528">
        <v>93134</v>
      </c>
      <c r="C4" s="528">
        <v>-154725</v>
      </c>
      <c r="D4" s="528">
        <v>-150000</v>
      </c>
      <c r="E4" s="528">
        <v>243134</v>
      </c>
      <c r="F4" s="508">
        <f>+Cuncl!U36+MM!U36+BTO!U36+CORP!U36+'C+S'!U36+INFR!U36+'STR+DEV'!U36</f>
        <v>98628.905999999988</v>
      </c>
      <c r="G4" s="507">
        <f>+Cuncl!V36+MM!V36+BTO!V36+CORP!V36+'C+S'!V36+INFR!V36+'STR+DEV'!V36</f>
        <v>104250.75364199998</v>
      </c>
    </row>
    <row r="5" spans="1:9" hidden="1" x14ac:dyDescent="0.25">
      <c r="A5" s="527" t="s">
        <v>39</v>
      </c>
      <c r="B5" s="528">
        <v>365000</v>
      </c>
      <c r="C5" s="528">
        <v>-121072</v>
      </c>
      <c r="D5" s="528">
        <v>0</v>
      </c>
      <c r="E5" s="528">
        <v>365000</v>
      </c>
      <c r="F5" s="508">
        <f>+Cuncl!U37+MM!U37+BTO!U37+CORP!U37+'C+S'!U37+INFR!U37+'STR+DEV'!U37</f>
        <v>386535</v>
      </c>
      <c r="G5" s="507">
        <f>+Cuncl!V37+MM!V37+BTO!V37+CORP!V37+'C+S'!V37+INFR!V37+'STR+DEV'!V37</f>
        <v>408567.495</v>
      </c>
    </row>
    <row r="6" spans="1:9" hidden="1" x14ac:dyDescent="0.25">
      <c r="A6" s="527" t="s">
        <v>921</v>
      </c>
      <c r="B6" s="528">
        <v>300000</v>
      </c>
      <c r="C6" s="528">
        <v>-7000</v>
      </c>
      <c r="D6" s="528">
        <v>0</v>
      </c>
      <c r="E6" s="528">
        <v>300000</v>
      </c>
      <c r="F6" s="508">
        <f>+Cuncl!U38+MM!U38+BTO!U38+CORP!U38+'C+S'!U38+INFR!U38+'STR+DEV'!U38</f>
        <v>317700</v>
      </c>
      <c r="G6" s="507">
        <f>+Cuncl!V38+MM!V38+BTO!V38+CORP!V38+'C+S'!V38+INFR!V38+'STR+DEV'!V38</f>
        <v>335808.89999999997</v>
      </c>
    </row>
    <row r="7" spans="1:9" x14ac:dyDescent="0.25">
      <c r="A7" s="527" t="s">
        <v>5</v>
      </c>
      <c r="B7" s="528">
        <v>104299.99999999999</v>
      </c>
      <c r="C7" s="528">
        <v>-33443</v>
      </c>
      <c r="D7" s="528">
        <v>-10000</v>
      </c>
      <c r="E7" s="528">
        <v>94299.999999999985</v>
      </c>
      <c r="F7" s="508">
        <f>+Cuncl!U39+MM!U39+BTO!U39+CORP!U39+'C+S'!U39+INFR!U39+'STR+DEV'!U39</f>
        <v>110453.69999999998</v>
      </c>
      <c r="G7" s="507">
        <f>+Cuncl!V39+MM!V39+BTO!V39+CORP!V39+'C+S'!V39+INFR!V39+'STR+DEV'!V39</f>
        <v>116749.56089999997</v>
      </c>
      <c r="I7" s="516"/>
    </row>
    <row r="8" spans="1:9" x14ac:dyDescent="0.25">
      <c r="A8" s="527" t="s">
        <v>17</v>
      </c>
      <c r="B8" s="528">
        <v>166880</v>
      </c>
      <c r="C8" s="528">
        <v>0</v>
      </c>
      <c r="D8" s="528">
        <v>55000</v>
      </c>
      <c r="E8" s="528">
        <v>221880</v>
      </c>
      <c r="F8" s="508">
        <f>+Cuncl!U40+MM!U40+BTO!U40+CORP!U40+'C+S'!U40+INFR!U40+'STR+DEV'!U40</f>
        <v>176725.91999999998</v>
      </c>
      <c r="G8" s="507">
        <f>+Cuncl!V40+MM!V40+BTO!V40+CORP!V40+'C+S'!V40+INFR!V40+'STR+DEV'!V40</f>
        <v>186799.29743999997</v>
      </c>
      <c r="I8" s="516"/>
    </row>
    <row r="9" spans="1:9" x14ac:dyDescent="0.25">
      <c r="A9" s="527" t="s">
        <v>922</v>
      </c>
      <c r="B9" s="528">
        <v>300000</v>
      </c>
      <c r="C9" s="528">
        <v>0</v>
      </c>
      <c r="D9" s="528">
        <v>-200000</v>
      </c>
      <c r="E9" s="528">
        <v>100000</v>
      </c>
      <c r="F9" s="508">
        <f>+Cuncl!U41+MM!U41+BTO!U41+CORP!U41+'C+S'!U41+INFR!U41+'STR+DEV'!U41</f>
        <v>317700</v>
      </c>
      <c r="G9" s="507">
        <f>+Cuncl!V41+MM!V41+BTO!V41+CORP!V41+'C+S'!V41+INFR!V41+'STR+DEV'!V41</f>
        <v>335808.89999999997</v>
      </c>
      <c r="I9" s="516"/>
    </row>
    <row r="10" spans="1:9" hidden="1" x14ac:dyDescent="0.25">
      <c r="A10" s="527" t="s">
        <v>10</v>
      </c>
      <c r="B10" s="528">
        <v>400000</v>
      </c>
      <c r="C10" s="528">
        <v>-53825</v>
      </c>
      <c r="D10" s="528">
        <v>0</v>
      </c>
      <c r="E10" s="528">
        <v>400000</v>
      </c>
      <c r="F10" s="508">
        <f>+Cuncl!U42+MM!U42+BTO!U42+CORP!U42+'C+S'!U42+INFR!U42+'STR+DEV'!U42</f>
        <v>423600</v>
      </c>
      <c r="G10" s="507">
        <f>+Cuncl!V42+MM!V42+BTO!V42+CORP!V42+'C+S'!V42+INFR!V42+'STR+DEV'!V42</f>
        <v>447745.19999999995</v>
      </c>
      <c r="I10" s="516"/>
    </row>
    <row r="11" spans="1:9" x14ac:dyDescent="0.25">
      <c r="A11" s="527" t="s">
        <v>92</v>
      </c>
      <c r="B11" s="528">
        <v>52150</v>
      </c>
      <c r="C11" s="528">
        <v>0</v>
      </c>
      <c r="D11" s="528">
        <v>-40000</v>
      </c>
      <c r="E11" s="528">
        <v>12150</v>
      </c>
      <c r="F11" s="508">
        <f>+Cuncl!U43+MM!U43+BTO!U43+CORP!U43+'C+S'!U43+INFR!U43+'STR+DEV'!U43</f>
        <v>55226.85</v>
      </c>
      <c r="G11" s="507">
        <f>+Cuncl!V43+MM!V43+BTO!V43+CORP!V43+'C+S'!V43+INFR!V43+'STR+DEV'!V43</f>
        <v>58374.780449999998</v>
      </c>
    </row>
    <row r="12" spans="1:9" hidden="1" x14ac:dyDescent="0.25">
      <c r="A12" s="527" t="s">
        <v>11</v>
      </c>
      <c r="B12" s="528">
        <v>200000</v>
      </c>
      <c r="C12" s="528">
        <v>-49356</v>
      </c>
      <c r="D12" s="528">
        <v>0</v>
      </c>
      <c r="E12" s="528">
        <v>200000</v>
      </c>
      <c r="F12" s="508">
        <f>+Cuncl!U44+MM!U44+BTO!U44+CORP!U44+'C+S'!U44+INFR!U44+'STR+DEV'!U44</f>
        <v>211800</v>
      </c>
      <c r="G12" s="507">
        <f>+Cuncl!V44+MM!V44+BTO!V44+CORP!V44+'C+S'!V44+INFR!V44+'STR+DEV'!V44</f>
        <v>223872.59999999998</v>
      </c>
    </row>
    <row r="13" spans="1:9" x14ac:dyDescent="0.25">
      <c r="A13" s="527" t="s">
        <v>29</v>
      </c>
      <c r="B13" s="528">
        <v>442806</v>
      </c>
      <c r="C13" s="528">
        <v>-185231</v>
      </c>
      <c r="D13" s="528">
        <v>228584</v>
      </c>
      <c r="E13" s="528">
        <v>671390</v>
      </c>
      <c r="F13" s="508">
        <f>+Cuncl!U45+MM!U45+BTO!U45+CORP!U45+'C+S'!U45+INFR!U45+'STR+DEV'!U45</f>
        <v>468931.55399999995</v>
      </c>
      <c r="G13" s="507">
        <f>+Cuncl!V45+MM!V45+BTO!V45+CORP!V45+'C+S'!V45+INFR!V45+'STR+DEV'!V45</f>
        <v>495660.65257799992</v>
      </c>
    </row>
    <row r="14" spans="1:9" hidden="1" x14ac:dyDescent="0.25">
      <c r="A14" s="527" t="s">
        <v>923</v>
      </c>
      <c r="B14" s="528">
        <v>200000</v>
      </c>
      <c r="C14" s="528">
        <v>-16200</v>
      </c>
      <c r="D14" s="528">
        <v>0</v>
      </c>
      <c r="E14" s="528">
        <v>200000</v>
      </c>
      <c r="F14" s="508">
        <f>+Cuncl!U46+MM!U46+BTO!U46+CORP!U46+'C+S'!U46+INFR!U46+'STR+DEV'!U46</f>
        <v>211800</v>
      </c>
      <c r="G14" s="507">
        <f>+Cuncl!V46+MM!V46+BTO!V46+CORP!V46+'C+S'!V46+INFR!V46+'STR+DEV'!V46</f>
        <v>223872.59999999998</v>
      </c>
    </row>
    <row r="15" spans="1:9" hidden="1" x14ac:dyDescent="0.25">
      <c r="A15" s="527" t="s">
        <v>20</v>
      </c>
      <c r="B15" s="528">
        <v>150000</v>
      </c>
      <c r="C15" s="528">
        <v>-35147</v>
      </c>
      <c r="D15" s="528">
        <v>0</v>
      </c>
      <c r="E15" s="528">
        <v>150000</v>
      </c>
      <c r="F15" s="508">
        <f>+Cuncl!U47+MM!U47+BTO!U47+CORP!U47+'C+S'!U47+INFR!U47+'STR+DEV'!U47</f>
        <v>158850</v>
      </c>
      <c r="G15" s="507">
        <f>+Cuncl!V47+MM!V47+BTO!V47+CORP!V47+'C+S'!V47+INFR!V47+'STR+DEV'!V47</f>
        <v>167904.44999999998</v>
      </c>
    </row>
    <row r="16" spans="1:9" x14ac:dyDescent="0.25">
      <c r="A16" s="527" t="s">
        <v>926</v>
      </c>
      <c r="B16" s="528">
        <v>50000</v>
      </c>
      <c r="C16" s="528">
        <v>-9000</v>
      </c>
      <c r="D16" s="528">
        <v>-40000</v>
      </c>
      <c r="E16" s="528">
        <v>10000</v>
      </c>
      <c r="F16" s="508">
        <f>+Cuncl!U48+MM!U48+BTO!U48+CORP!U48+'C+S'!U48+INFR!U48+'STR+DEV'!U48</f>
        <v>52950</v>
      </c>
      <c r="G16" s="507">
        <f>+Cuncl!V48+MM!V48+BTO!V48+CORP!V48+'C+S'!V48+INFR!V48+'STR+DEV'!V48</f>
        <v>55968.149999999994</v>
      </c>
    </row>
    <row r="17" spans="1:7" x14ac:dyDescent="0.25">
      <c r="A17" s="527" t="s">
        <v>18</v>
      </c>
      <c r="B17" s="528">
        <v>2718360</v>
      </c>
      <c r="C17" s="528">
        <v>-476567</v>
      </c>
      <c r="D17" s="528">
        <v>-215000</v>
      </c>
      <c r="E17" s="528">
        <v>2503360</v>
      </c>
      <c r="F17" s="508">
        <f>+Cuncl!U49+MM!U49+BTO!U49+CORP!U49+'C+S'!U49+INFR!U49+'STR+DEV'!U49</f>
        <v>2878743.2399999998</v>
      </c>
      <c r="G17" s="507">
        <f>+Cuncl!V49+MM!V49+BTO!V49+CORP!V49+'C+S'!V49+INFR!V49+'STR+DEV'!V49</f>
        <v>3042831.6046799994</v>
      </c>
    </row>
    <row r="18" spans="1:7" hidden="1" x14ac:dyDescent="0.25">
      <c r="A18" s="527" t="s">
        <v>77</v>
      </c>
      <c r="B18" s="528">
        <v>0</v>
      </c>
      <c r="C18" s="528">
        <v>0</v>
      </c>
      <c r="D18" s="528">
        <v>0</v>
      </c>
      <c r="E18" s="528">
        <v>0</v>
      </c>
      <c r="F18" s="508">
        <f>+Cuncl!U50+MM!U50+BTO!U50+CORP!U50+'C+S'!U50+INFR!U50+'STR+DEV'!U50</f>
        <v>0</v>
      </c>
      <c r="G18" s="507">
        <f>+Cuncl!V50+MM!V50+BTO!V50+CORP!V50+'C+S'!V50+INFR!V50+'STR+DEV'!V50</f>
        <v>0</v>
      </c>
    </row>
    <row r="19" spans="1:7" hidden="1" x14ac:dyDescent="0.25">
      <c r="A19" s="527" t="s">
        <v>24</v>
      </c>
      <c r="B19" s="528">
        <v>148797.70000000001</v>
      </c>
      <c r="C19" s="528">
        <v>-82760</v>
      </c>
      <c r="D19" s="528">
        <v>0</v>
      </c>
      <c r="E19" s="528">
        <v>148797.70000000001</v>
      </c>
      <c r="F19" s="508">
        <f>+Cuncl!U51+MM!U51+BTO!U51+CORP!U51+'C+S'!U51+INFR!U51+'STR+DEV'!U51</f>
        <v>157576.76430000001</v>
      </c>
      <c r="G19" s="507">
        <f>+Cuncl!V51+MM!V51+BTO!V51+CORP!V51+'C+S'!V51+INFR!V51+'STR+DEV'!V51</f>
        <v>166558.63986510001</v>
      </c>
    </row>
    <row r="20" spans="1:7" x14ac:dyDescent="0.25">
      <c r="A20" s="527" t="s">
        <v>56</v>
      </c>
      <c r="B20" s="528">
        <v>52149.999999999993</v>
      </c>
      <c r="C20" s="528">
        <v>-11053</v>
      </c>
      <c r="D20" s="528">
        <v>-10000</v>
      </c>
      <c r="E20" s="528">
        <v>42149.999999999993</v>
      </c>
      <c r="F20" s="508">
        <f>+Cuncl!U52+MM!U52+BTO!U52+CORP!U52+'C+S'!U52+INFR!U52+'STR+DEV'!U52</f>
        <v>55226.849999999991</v>
      </c>
      <c r="G20" s="507">
        <f>+Cuncl!V52+MM!V52+BTO!V52+CORP!V52+'C+S'!V52+INFR!V52+'STR+DEV'!V52</f>
        <v>58374.780449999984</v>
      </c>
    </row>
    <row r="21" spans="1:7" hidden="1" x14ac:dyDescent="0.25">
      <c r="A21" s="527" t="s">
        <v>57</v>
      </c>
      <c r="B21" s="528">
        <v>517939.54219000001</v>
      </c>
      <c r="C21" s="528">
        <v>-231128</v>
      </c>
      <c r="D21" s="528">
        <v>0</v>
      </c>
      <c r="E21" s="528">
        <v>517939.54219000001</v>
      </c>
      <c r="F21" s="508">
        <f>+Cuncl!U53+MM!U53+BTO!U53+CORP!U53+'C+S'!U53+INFR!U53+'STR+DEV'!U53</f>
        <v>548497.97517920996</v>
      </c>
      <c r="G21" s="507">
        <f>+Cuncl!V53+MM!V53+BTO!V53+CORP!V53+'C+S'!V53+INFR!V53+'STR+DEV'!V53</f>
        <v>579762.35976442485</v>
      </c>
    </row>
    <row r="22" spans="1:7" hidden="1" x14ac:dyDescent="0.25">
      <c r="A22" s="527" t="s">
        <v>69</v>
      </c>
      <c r="B22" s="528">
        <v>0</v>
      </c>
      <c r="C22" s="528">
        <v>0</v>
      </c>
      <c r="D22" s="528">
        <v>0</v>
      </c>
      <c r="E22" s="528">
        <v>0</v>
      </c>
      <c r="F22" s="508">
        <f>+Cuncl!U54+MM!U54+BTO!U54+CORP!U54+'C+S'!U54+INFR!U54+'STR+DEV'!U54</f>
        <v>0</v>
      </c>
      <c r="G22" s="507">
        <f>+Cuncl!V54+MM!V54+BTO!V54+CORP!V54+'C+S'!V54+INFR!V54+'STR+DEV'!V54</f>
        <v>0</v>
      </c>
    </row>
    <row r="23" spans="1:7" hidden="1" x14ac:dyDescent="0.25">
      <c r="A23" s="527" t="s">
        <v>36</v>
      </c>
      <c r="B23" s="528">
        <v>0</v>
      </c>
      <c r="C23" s="528">
        <v>0</v>
      </c>
      <c r="D23" s="528">
        <v>0</v>
      </c>
      <c r="E23" s="528">
        <v>0</v>
      </c>
      <c r="F23" s="508">
        <f>+Cuncl!U55+MM!U55+BTO!U55+CORP!U55+'C+S'!U55+INFR!U55+'STR+DEV'!U55</f>
        <v>0</v>
      </c>
      <c r="G23" s="507">
        <f>+Cuncl!V55+MM!V55+BTO!V55+CORP!V55+'C+S'!V55+INFR!V55+'STR+DEV'!V55</f>
        <v>0</v>
      </c>
    </row>
    <row r="24" spans="1:7" hidden="1" x14ac:dyDescent="0.25">
      <c r="A24" s="527" t="s">
        <v>47</v>
      </c>
      <c r="B24" s="528">
        <v>0</v>
      </c>
      <c r="C24" s="528">
        <v>0</v>
      </c>
      <c r="D24" s="528">
        <v>0</v>
      </c>
      <c r="E24" s="528">
        <v>0</v>
      </c>
      <c r="F24" s="508">
        <f>+Cuncl!U56+MM!U56+BTO!U56+CORP!U56+'C+S'!U56+INFR!U56+'STR+DEV'!U56</f>
        <v>0</v>
      </c>
      <c r="G24" s="507">
        <f>+Cuncl!V56+MM!V56+BTO!V56+CORP!V56+'C+S'!V56+INFR!V56+'STR+DEV'!V56</f>
        <v>0</v>
      </c>
    </row>
    <row r="25" spans="1:7" hidden="1" x14ac:dyDescent="0.25">
      <c r="A25" s="527" t="s">
        <v>13</v>
      </c>
      <c r="B25" s="528">
        <v>0</v>
      </c>
      <c r="C25" s="528">
        <v>0</v>
      </c>
      <c r="D25" s="528">
        <v>0</v>
      </c>
      <c r="E25" s="528">
        <v>0</v>
      </c>
      <c r="F25" s="508">
        <f>+Cuncl!U57+MM!U57+BTO!U57+CORP!U57+'C+S'!U57+INFR!U57+'STR+DEV'!U57</f>
        <v>0</v>
      </c>
      <c r="G25" s="507">
        <f>+Cuncl!V57+MM!V57+BTO!V57+CORP!V57+'C+S'!V57+INFR!V57+'STR+DEV'!V57</f>
        <v>0</v>
      </c>
    </row>
    <row r="26" spans="1:7" hidden="1" x14ac:dyDescent="0.25">
      <c r="A26" s="527" t="s">
        <v>73</v>
      </c>
      <c r="B26" s="528">
        <v>200000</v>
      </c>
      <c r="C26" s="528">
        <v>-39720</v>
      </c>
      <c r="D26" s="528">
        <v>0</v>
      </c>
      <c r="E26" s="528">
        <v>200000</v>
      </c>
      <c r="F26" s="508">
        <f>+Cuncl!U58+MM!U58+BTO!U58+CORP!U58+'C+S'!U58+INFR!U58+'STR+DEV'!U58</f>
        <v>211800</v>
      </c>
      <c r="G26" s="507">
        <f>+Cuncl!V58+MM!V58+BTO!V58+CORP!V58+'C+S'!V58+INFR!V58+'STR+DEV'!V58</f>
        <v>223872.59999999998</v>
      </c>
    </row>
    <row r="27" spans="1:7" hidden="1" x14ac:dyDescent="0.25">
      <c r="A27" s="529" t="s">
        <v>91</v>
      </c>
      <c r="B27" s="528">
        <v>81492</v>
      </c>
      <c r="C27" s="528">
        <v>-69906</v>
      </c>
      <c r="D27" s="528">
        <v>0</v>
      </c>
      <c r="E27" s="528">
        <v>81492</v>
      </c>
      <c r="F27" s="508">
        <f>+Cuncl!U59+MM!U59+BTO!U59+CORP!U59+'C+S'!U59+INFR!U59+'STR+DEV'!U59</f>
        <v>86300.027999999991</v>
      </c>
      <c r="G27" s="507">
        <f>+Cuncl!V59+MM!V59+BTO!V59+CORP!V59+'C+S'!V59+INFR!V59+'STR+DEV'!V59</f>
        <v>91219.129595999984</v>
      </c>
    </row>
    <row r="28" spans="1:7" hidden="1" x14ac:dyDescent="0.25">
      <c r="A28" s="529" t="s">
        <v>21</v>
      </c>
      <c r="B28" s="528">
        <v>0</v>
      </c>
      <c r="C28" s="528">
        <v>0</v>
      </c>
      <c r="D28" s="528">
        <v>0</v>
      </c>
      <c r="E28" s="528">
        <v>0</v>
      </c>
      <c r="F28" s="508">
        <f>+Cuncl!U60+MM!U60+BTO!U60+CORP!U60+'C+S'!U60+INFR!U60+'STR+DEV'!U60</f>
        <v>0</v>
      </c>
      <c r="G28" s="507">
        <f>+Cuncl!V60+MM!V60+BTO!V60+CORP!V60+'C+S'!V60+INFR!V60+'STR+DEV'!V60</f>
        <v>0</v>
      </c>
    </row>
    <row r="29" spans="1:7" hidden="1" x14ac:dyDescent="0.25">
      <c r="A29" s="529" t="s">
        <v>21</v>
      </c>
      <c r="B29" s="528">
        <v>0</v>
      </c>
      <c r="C29" s="528">
        <v>0</v>
      </c>
      <c r="D29" s="528">
        <v>0</v>
      </c>
      <c r="E29" s="528">
        <v>0</v>
      </c>
      <c r="F29" s="508">
        <f>+Cuncl!U61+MM!U61+BTO!U61+CORP!U61+'C+S'!U61+INFR!U61+'STR+DEV'!U61</f>
        <v>0</v>
      </c>
      <c r="G29" s="507">
        <f>+Cuncl!V61+MM!V61+BTO!V61+CORP!V61+'C+S'!V61+INFR!V61+'STR+DEV'!V61</f>
        <v>0</v>
      </c>
    </row>
    <row r="30" spans="1:7" hidden="1" x14ac:dyDescent="0.25">
      <c r="A30" s="529" t="s">
        <v>4</v>
      </c>
      <c r="B30" s="528">
        <v>441814.8</v>
      </c>
      <c r="C30" s="528">
        <v>-80247</v>
      </c>
      <c r="D30" s="528">
        <v>0</v>
      </c>
      <c r="E30" s="528">
        <v>441814.8</v>
      </c>
      <c r="F30" s="508">
        <f>+Cuncl!U62+MM!U62+BTO!U62+CORP!U62+'C+S'!U62+INFR!U62+'STR+DEV'!U62</f>
        <v>467881.87319999997</v>
      </c>
      <c r="G30" s="507">
        <f>+Cuncl!V62+MM!V62+BTO!V62+CORP!V62+'C+S'!V62+INFR!V62+'STR+DEV'!V62</f>
        <v>494551.13997239992</v>
      </c>
    </row>
    <row r="31" spans="1:7" hidden="1" x14ac:dyDescent="0.25">
      <c r="A31" s="529" t="s">
        <v>31</v>
      </c>
      <c r="B31" s="528">
        <v>0</v>
      </c>
      <c r="C31" s="528">
        <v>0</v>
      </c>
      <c r="D31" s="528">
        <v>0</v>
      </c>
      <c r="E31" s="528">
        <v>0</v>
      </c>
      <c r="F31" s="508">
        <f>+Cuncl!U63+MM!U63+BTO!U63+CORP!U63+'C+S'!U63+INFR!U63+'STR+DEV'!U63</f>
        <v>0</v>
      </c>
      <c r="G31" s="507">
        <f>+Cuncl!V63+MM!V63+BTO!V63+CORP!V63+'C+S'!V63+INFR!V63+'STR+DEV'!V63</f>
        <v>0</v>
      </c>
    </row>
    <row r="32" spans="1:7" hidden="1" x14ac:dyDescent="0.25">
      <c r="A32" s="529" t="s">
        <v>82</v>
      </c>
      <c r="B32" s="528">
        <v>0</v>
      </c>
      <c r="C32" s="528">
        <v>0</v>
      </c>
      <c r="D32" s="528">
        <v>0</v>
      </c>
      <c r="E32" s="528">
        <v>0</v>
      </c>
      <c r="F32" s="508">
        <f>+Cuncl!U64+MM!U64+BTO!U64+CORP!U64+'C+S'!U64+INFR!U64+'STR+DEV'!U64</f>
        <v>0</v>
      </c>
      <c r="G32" s="507">
        <f>+Cuncl!V64+MM!V64+BTO!V64+CORP!V64+'C+S'!V64+INFR!V64+'STR+DEV'!V64</f>
        <v>0</v>
      </c>
    </row>
    <row r="33" spans="1:9" hidden="1" x14ac:dyDescent="0.25">
      <c r="A33" s="529" t="s">
        <v>30</v>
      </c>
      <c r="B33" s="528">
        <v>2296060</v>
      </c>
      <c r="C33" s="528">
        <v>-320521</v>
      </c>
      <c r="D33" s="528">
        <v>0</v>
      </c>
      <c r="E33" s="528">
        <v>1996060</v>
      </c>
      <c r="F33" s="508">
        <f>+Cuncl!U65+MM!U65+BTO!U65+CORP!U65+'C+S'!U65+INFR!U65+'STR+DEV'!U65</f>
        <v>2431527.54</v>
      </c>
      <c r="G33" s="507">
        <f>+Cuncl!V65+MM!V65+BTO!V65+CORP!V65+'C+S'!V65+INFR!V65+'STR+DEV'!V65</f>
        <v>2570124.6097800001</v>
      </c>
    </row>
    <row r="34" spans="1:9" s="77" customFormat="1" hidden="1" x14ac:dyDescent="0.25">
      <c r="A34" s="529" t="s">
        <v>726</v>
      </c>
      <c r="B34" s="528">
        <v>250000</v>
      </c>
      <c r="C34" s="528">
        <v>-222000</v>
      </c>
      <c r="D34" s="528">
        <v>0</v>
      </c>
      <c r="E34" s="528">
        <v>250000</v>
      </c>
      <c r="F34" s="508">
        <f>+Cuncl!U66+MM!U66+BTO!U66+CORP!U66+'C+S'!U66+INFR!U66+'STR+DEV'!U66</f>
        <v>264750</v>
      </c>
      <c r="G34" s="507">
        <f>+Cuncl!V66+MM!V66+BTO!V66+CORP!V66+'C+S'!V66+INFR!V66+'STR+DEV'!V66</f>
        <v>279840.75</v>
      </c>
      <c r="I34" s="512"/>
    </row>
    <row r="35" spans="1:9" hidden="1" x14ac:dyDescent="0.25">
      <c r="A35" s="529" t="s">
        <v>6</v>
      </c>
      <c r="B35" s="528">
        <v>1351983.5349999999</v>
      </c>
      <c r="C35" s="528">
        <v>-1232043</v>
      </c>
      <c r="D35" s="528">
        <v>0</v>
      </c>
      <c r="E35" s="528">
        <v>1351983.5349999999</v>
      </c>
      <c r="F35" s="508">
        <f>+Cuncl!U67+MM!U67+BTO!U67+CORP!U67+'C+S'!U67+INFR!U67+'STR+DEV'!U67</f>
        <v>1431750.5635649997</v>
      </c>
      <c r="G35" s="507">
        <f>+Cuncl!V67+MM!V67+BTO!V67+CORP!V67+'C+S'!V67+INFR!V67+'STR+DEV'!V67</f>
        <v>1513360.3456882045</v>
      </c>
    </row>
    <row r="36" spans="1:9" x14ac:dyDescent="0.25">
      <c r="A36" s="529" t="s">
        <v>16</v>
      </c>
      <c r="B36" s="528">
        <v>0</v>
      </c>
      <c r="C36" s="528">
        <v>0</v>
      </c>
      <c r="D36" s="528">
        <v>693000</v>
      </c>
      <c r="E36" s="528">
        <v>693000</v>
      </c>
      <c r="F36" s="508">
        <f>+Cuncl!U68+MM!U68+BTO!U68+CORP!U68+'C+S'!U68+INFR!U68+'STR+DEV'!U68</f>
        <v>0</v>
      </c>
      <c r="G36" s="507">
        <f>+Cuncl!V68+MM!V68+BTO!V68+CORP!V68+'C+S'!V68+INFR!V68+'STR+DEV'!V68</f>
        <v>0</v>
      </c>
    </row>
    <row r="37" spans="1:9" hidden="1" x14ac:dyDescent="0.25">
      <c r="A37" s="529" t="s">
        <v>27</v>
      </c>
      <c r="B37" s="528">
        <v>0</v>
      </c>
      <c r="C37" s="528">
        <v>0</v>
      </c>
      <c r="D37" s="528">
        <v>0</v>
      </c>
      <c r="E37" s="528">
        <v>0</v>
      </c>
      <c r="F37" s="508">
        <f>+Cuncl!U69+MM!U69+BTO!U69+CORP!U69+'C+S'!U69+INFR!U69+'STR+DEV'!U69</f>
        <v>0</v>
      </c>
      <c r="G37" s="507">
        <f>+Cuncl!V69+MM!V69+BTO!V69+CORP!V69+'C+S'!V69+INFR!V69+'STR+DEV'!V69</f>
        <v>0</v>
      </c>
    </row>
    <row r="38" spans="1:9" x14ac:dyDescent="0.25">
      <c r="A38" s="529" t="s">
        <v>37</v>
      </c>
      <c r="B38" s="528">
        <v>93870</v>
      </c>
      <c r="C38" s="528">
        <v>-26116</v>
      </c>
      <c r="D38" s="528">
        <v>-60000</v>
      </c>
      <c r="E38" s="528">
        <v>33870</v>
      </c>
      <c r="F38" s="508">
        <f>+Cuncl!U70+MM!U70+BTO!U70+CORP!U70+'C+S'!U70+INFR!U70+'STR+DEV'!U70</f>
        <v>99408.33</v>
      </c>
      <c r="G38" s="507">
        <f>+Cuncl!V70+MM!V70+BTO!V70+CORP!V70+'C+S'!V70+INFR!V70+'STR+DEV'!V70</f>
        <v>105074.60480999999</v>
      </c>
    </row>
    <row r="39" spans="1:9" hidden="1" x14ac:dyDescent="0.25">
      <c r="A39" s="529" t="s">
        <v>25</v>
      </c>
      <c r="B39" s="528">
        <v>0</v>
      </c>
      <c r="C39" s="528">
        <v>0</v>
      </c>
      <c r="D39" s="528">
        <v>0</v>
      </c>
      <c r="E39" s="528">
        <v>0</v>
      </c>
      <c r="F39" s="508">
        <f>+Cuncl!U71+MM!U71+BTO!U71+CORP!U71+'C+S'!U71+INFR!U71+'STR+DEV'!U71</f>
        <v>0</v>
      </c>
      <c r="G39" s="507">
        <f>+Cuncl!V71+MM!V71+BTO!V71+CORP!V71+'C+S'!V71+INFR!V71+'STR+DEV'!V71</f>
        <v>0</v>
      </c>
    </row>
    <row r="40" spans="1:9" hidden="1" x14ac:dyDescent="0.25">
      <c r="A40" s="529" t="s">
        <v>38</v>
      </c>
      <c r="B40" s="528">
        <v>88655</v>
      </c>
      <c r="C40" s="528">
        <v>-22000</v>
      </c>
      <c r="D40" s="528">
        <v>0</v>
      </c>
      <c r="E40" s="528">
        <v>88655</v>
      </c>
      <c r="F40" s="508">
        <f>+Cuncl!U72+MM!U72+BTO!U72+CORP!U72+'C+S'!U72+INFR!U72+'STR+DEV'!U72</f>
        <v>93885.64499999999</v>
      </c>
      <c r="G40" s="507">
        <f>+Cuncl!V72+MM!V72+BTO!V72+CORP!V72+'C+S'!V72+INFR!V72+'STR+DEV'!V72</f>
        <v>99237.126764999979</v>
      </c>
    </row>
    <row r="41" spans="1:9" x14ac:dyDescent="0.25">
      <c r="A41" s="527" t="s">
        <v>19</v>
      </c>
      <c r="B41" s="528">
        <v>1183925</v>
      </c>
      <c r="C41" s="528">
        <v>-372610</v>
      </c>
      <c r="D41" s="528">
        <v>80000</v>
      </c>
      <c r="E41" s="528">
        <v>1263925</v>
      </c>
      <c r="F41" s="508">
        <f>+Cuncl!U73+MM!U73+BTO!U73+CORP!U73+'C+S'!U73+INFR!U73+'STR+DEV'!U73</f>
        <v>1253776.5750000002</v>
      </c>
      <c r="G41" s="507">
        <f>+Cuncl!V73+MM!V73+BTO!V73+CORP!V73+'C+S'!V73+INFR!V73+'STR+DEV'!V73</f>
        <v>1325241.8397749998</v>
      </c>
    </row>
    <row r="42" spans="1:9" hidden="1" x14ac:dyDescent="0.25">
      <c r="A42" s="527" t="s">
        <v>67</v>
      </c>
      <c r="B42" s="528">
        <v>85600</v>
      </c>
      <c r="C42" s="528">
        <v>-3840</v>
      </c>
      <c r="D42" s="528">
        <v>0</v>
      </c>
      <c r="E42" s="528">
        <v>85600</v>
      </c>
      <c r="F42" s="508">
        <f>+Cuncl!U74+MM!U74+BTO!U74+CORP!U74+'C+S'!U74+INFR!U74+'STR+DEV'!U74</f>
        <v>90650.4</v>
      </c>
      <c r="G42" s="507">
        <f>+Cuncl!V74+MM!V74+BTO!V74+CORP!V74+'C+S'!V74+INFR!V74+'STR+DEV'!V74</f>
        <v>95817.472799999989</v>
      </c>
    </row>
    <row r="43" spans="1:9" x14ac:dyDescent="0.25">
      <c r="A43" s="527" t="s">
        <v>43</v>
      </c>
      <c r="B43" s="528">
        <v>260749.99999999997</v>
      </c>
      <c r="C43" s="528">
        <v>-69030</v>
      </c>
      <c r="D43" s="528">
        <v>465000</v>
      </c>
      <c r="E43" s="528">
        <v>725750</v>
      </c>
      <c r="F43" s="508">
        <f>+Cuncl!U75+MM!U75+BTO!U75+CORP!U75+'C+S'!U75+INFR!U75+'STR+DEV'!U75</f>
        <v>276134.24999999994</v>
      </c>
      <c r="G43" s="507">
        <f>+Cuncl!V75+MM!V75+BTO!V75+CORP!V75+'C+S'!V75+INFR!V75+'STR+DEV'!V75</f>
        <v>291873.90224999993</v>
      </c>
    </row>
    <row r="44" spans="1:9" x14ac:dyDescent="0.25">
      <c r="A44" s="527" t="s">
        <v>44</v>
      </c>
      <c r="B44" s="528">
        <v>1056118.62454</v>
      </c>
      <c r="C44" s="528">
        <v>-773444</v>
      </c>
      <c r="D44" s="528">
        <v>-100000</v>
      </c>
      <c r="E44" s="528">
        <v>956118.62453999999</v>
      </c>
      <c r="F44" s="508">
        <f>+Cuncl!U76+MM!U76+BTO!U76+CORP!U76+'C+S'!U76+INFR!U76+'STR+DEV'!U76</f>
        <v>1118429.6233878599</v>
      </c>
      <c r="G44" s="507">
        <f>+Cuncl!V76+MM!V76+BTO!V76+CORP!V76+'C+S'!V76+INFR!V76+'STR+DEV'!V76</f>
        <v>1182180.1119209679</v>
      </c>
    </row>
    <row r="45" spans="1:9" hidden="1" x14ac:dyDescent="0.25">
      <c r="A45" s="527" t="s">
        <v>94</v>
      </c>
      <c r="B45" s="528">
        <v>0</v>
      </c>
      <c r="C45" s="528">
        <v>0</v>
      </c>
      <c r="D45" s="528">
        <v>0</v>
      </c>
      <c r="E45" s="528">
        <v>0</v>
      </c>
      <c r="F45" s="508">
        <f>+Cuncl!U77+MM!U77+BTO!U77+CORP!U77+'C+S'!U77+INFR!U77+'STR+DEV'!U77</f>
        <v>0</v>
      </c>
      <c r="G45" s="507">
        <f>+Cuncl!V77+MM!V77+BTO!V77+CORP!V77+'C+S'!V77+INFR!V77+'STR+DEV'!V77</f>
        <v>0</v>
      </c>
    </row>
    <row r="46" spans="1:9" x14ac:dyDescent="0.25">
      <c r="A46" s="527" t="s">
        <v>40</v>
      </c>
      <c r="B46" s="528">
        <v>1135859</v>
      </c>
      <c r="C46" s="528">
        <v>-180610</v>
      </c>
      <c r="D46" s="528">
        <v>-250000</v>
      </c>
      <c r="E46" s="528">
        <v>885859</v>
      </c>
      <c r="F46" s="508">
        <f>+Cuncl!U78+MM!U78+BTO!U78+CORP!U78+'C+S'!U78+INFR!U78+'STR+DEV'!U78</f>
        <v>1202874.6809999999</v>
      </c>
      <c r="G46" s="507">
        <f>+Cuncl!V78+MM!V78+BTO!V78+CORP!V78+'C+S'!V78+INFR!V78+'STR+DEV'!V78</f>
        <v>1271438.5378169997</v>
      </c>
    </row>
    <row r="47" spans="1:9" hidden="1" x14ac:dyDescent="0.25">
      <c r="A47" s="527" t="s">
        <v>688</v>
      </c>
      <c r="B47" s="528">
        <v>80000</v>
      </c>
      <c r="C47" s="528">
        <v>-10626</v>
      </c>
      <c r="D47" s="528">
        <v>0</v>
      </c>
      <c r="E47" s="528">
        <v>80000</v>
      </c>
      <c r="F47" s="508">
        <f>+Cuncl!U79+MM!U79+BTO!U79+CORP!U79+'C+S'!U79+INFR!U79+'STR+DEV'!U79</f>
        <v>84720</v>
      </c>
      <c r="G47" s="507">
        <f>+Cuncl!V79+MM!V79+BTO!V79+CORP!V79+'C+S'!V79+INFR!V79+'STR+DEV'!V79</f>
        <v>89549.04</v>
      </c>
    </row>
    <row r="48" spans="1:9" hidden="1" x14ac:dyDescent="0.25">
      <c r="A48" s="527" t="s">
        <v>34</v>
      </c>
      <c r="B48" s="528">
        <v>0</v>
      </c>
      <c r="C48" s="528">
        <v>0</v>
      </c>
      <c r="D48" s="528">
        <v>0</v>
      </c>
      <c r="E48" s="528">
        <v>0</v>
      </c>
      <c r="F48" s="508">
        <f>+Cuncl!U80+MM!U80+BTO!U80+CORP!U80+'C+S'!U80+INFR!U80+'STR+DEV'!U80</f>
        <v>0</v>
      </c>
      <c r="G48" s="507">
        <f>+Cuncl!V80+MM!V80+BTO!V80+CORP!V80+'C+S'!V80+INFR!V80+'STR+DEV'!V80</f>
        <v>0</v>
      </c>
    </row>
    <row r="49" spans="1:9" x14ac:dyDescent="0.25">
      <c r="A49" s="527" t="s">
        <v>46</v>
      </c>
      <c r="B49" s="528">
        <v>1274149</v>
      </c>
      <c r="C49" s="528">
        <v>-1038058</v>
      </c>
      <c r="D49" s="528">
        <v>500000</v>
      </c>
      <c r="E49" s="528">
        <v>1774149</v>
      </c>
      <c r="F49" s="508">
        <f>+Cuncl!U81+MM!U81+BTO!U81+CORP!U81+'C+S'!U81+INFR!U81+'STR+DEV'!U81</f>
        <v>1349323.791</v>
      </c>
      <c r="G49" s="507">
        <f>+Cuncl!V81+MM!V81+BTO!V81+CORP!V81+'C+S'!V81+INFR!V81+'STR+DEV'!V81</f>
        <v>1426235.2470869999</v>
      </c>
    </row>
    <row r="50" spans="1:9" hidden="1" x14ac:dyDescent="0.25">
      <c r="A50" s="527" t="s">
        <v>90</v>
      </c>
      <c r="B50" s="528">
        <v>203493</v>
      </c>
      <c r="C50" s="528">
        <v>-21880</v>
      </c>
      <c r="D50" s="528">
        <v>0</v>
      </c>
      <c r="E50" s="528">
        <v>203493</v>
      </c>
      <c r="F50" s="508">
        <f>+Cuncl!U82+MM!U82+BTO!U82+CORP!U82+'C+S'!U82+INFR!U82+'STR+DEV'!U82</f>
        <v>215499.087</v>
      </c>
      <c r="G50" s="507">
        <f>+Cuncl!V82+MM!V82+BTO!V82+CORP!V82+'C+S'!V82+INFR!V82+'STR+DEV'!V82</f>
        <v>227782.53495899998</v>
      </c>
    </row>
    <row r="51" spans="1:9" hidden="1" x14ac:dyDescent="0.25">
      <c r="A51" s="527" t="s">
        <v>48</v>
      </c>
      <c r="B51" s="528">
        <v>100000</v>
      </c>
      <c r="C51" s="528">
        <v>-20903</v>
      </c>
      <c r="D51" s="528">
        <v>0</v>
      </c>
      <c r="E51" s="528">
        <v>100000</v>
      </c>
      <c r="F51" s="508">
        <f>+Cuncl!U83+MM!U83+BTO!U83+CORP!U83+'C+S'!U83+INFR!U83+'STR+DEV'!U83</f>
        <v>105900</v>
      </c>
      <c r="G51" s="507">
        <f>+Cuncl!V83+MM!V83+BTO!V83+CORP!V83+'C+S'!V83+INFR!V83+'STR+DEV'!V83</f>
        <v>111936.29999999999</v>
      </c>
    </row>
    <row r="52" spans="1:9" hidden="1" x14ac:dyDescent="0.25">
      <c r="A52" s="527" t="s">
        <v>78</v>
      </c>
      <c r="B52" s="528">
        <v>0</v>
      </c>
      <c r="C52" s="528">
        <v>0</v>
      </c>
      <c r="D52" s="528">
        <v>0</v>
      </c>
      <c r="E52" s="528">
        <v>0</v>
      </c>
      <c r="F52" s="508">
        <f>+Cuncl!U84+MM!U84+BTO!U84+CORP!U84+'C+S'!U84+INFR!U84+'STR+DEV'!U84</f>
        <v>0</v>
      </c>
      <c r="G52" s="507">
        <f>+Cuncl!V84+MM!V84+BTO!V84+CORP!V84+'C+S'!V84+INFR!V84+'STR+DEV'!V84</f>
        <v>0</v>
      </c>
    </row>
    <row r="53" spans="1:9" hidden="1" x14ac:dyDescent="0.25">
      <c r="A53" s="527" t="s">
        <v>51</v>
      </c>
      <c r="B53" s="528">
        <v>0</v>
      </c>
      <c r="C53" s="528">
        <v>0</v>
      </c>
      <c r="D53" s="528">
        <v>0</v>
      </c>
      <c r="E53" s="528">
        <v>0</v>
      </c>
      <c r="F53" s="508">
        <f>+Cuncl!U85+MM!U85+BTO!U85+CORP!U85+'C+S'!U85+INFR!U85+'STR+DEV'!U85</f>
        <v>0</v>
      </c>
      <c r="G53" s="507">
        <f>+Cuncl!V85+MM!V85+BTO!V85+CORP!V85+'C+S'!V85+INFR!V85+'STR+DEV'!V85</f>
        <v>0</v>
      </c>
    </row>
    <row r="54" spans="1:9" hidden="1" x14ac:dyDescent="0.25">
      <c r="A54" s="527" t="s">
        <v>75</v>
      </c>
      <c r="B54" s="528">
        <v>0</v>
      </c>
      <c r="C54" s="528">
        <v>0</v>
      </c>
      <c r="D54" s="528">
        <v>0</v>
      </c>
      <c r="E54" s="528">
        <v>0</v>
      </c>
      <c r="F54" s="508">
        <f>+Cuncl!U86+MM!U86+BTO!U86+CORP!U86+'C+S'!U86+INFR!U86+'STR+DEV'!U86</f>
        <v>0</v>
      </c>
      <c r="G54" s="507">
        <f>+Cuncl!V86+MM!V86+BTO!V86+CORP!V86+'C+S'!V86+INFR!V86+'STR+DEV'!V86</f>
        <v>0</v>
      </c>
    </row>
    <row r="55" spans="1:9" hidden="1" x14ac:dyDescent="0.25">
      <c r="A55" s="527" t="s">
        <v>50</v>
      </c>
      <c r="B55" s="528">
        <v>0</v>
      </c>
      <c r="C55" s="528">
        <v>0</v>
      </c>
      <c r="D55" s="528">
        <v>0</v>
      </c>
      <c r="E55" s="528">
        <v>0</v>
      </c>
      <c r="F55" s="508">
        <f>+Cuncl!U87+MM!U87+BTO!U87+CORP!U87+'C+S'!U87+INFR!U87+'STR+DEV'!U87</f>
        <v>0</v>
      </c>
      <c r="G55" s="507">
        <f>+Cuncl!V87+MM!V87+BTO!V87+CORP!V87+'C+S'!V87+INFR!V87+'STR+DEV'!V87</f>
        <v>0</v>
      </c>
    </row>
    <row r="56" spans="1:9" hidden="1" x14ac:dyDescent="0.25">
      <c r="A56" s="527" t="s">
        <v>14</v>
      </c>
      <c r="B56" s="528">
        <v>671826.75559999992</v>
      </c>
      <c r="C56" s="528">
        <v>-386688</v>
      </c>
      <c r="D56" s="528">
        <v>0</v>
      </c>
      <c r="E56" s="528">
        <v>671826.75559999992</v>
      </c>
      <c r="F56" s="508">
        <f>+Cuncl!U88+MM!U88+BTO!U88+CORP!U88+'C+S'!U88+INFR!U88+'STR+DEV'!U88</f>
        <v>711464.53418039985</v>
      </c>
      <c r="G56" s="507">
        <f>+Cuncl!V88+MM!V88+BTO!V88+CORP!V88+'C+S'!V88+INFR!V88+'STR+DEV'!V88</f>
        <v>752018.01262868254</v>
      </c>
    </row>
    <row r="57" spans="1:9" hidden="1" x14ac:dyDescent="0.25">
      <c r="A57" s="527" t="s">
        <v>35</v>
      </c>
      <c r="B57" s="528">
        <v>0</v>
      </c>
      <c r="C57" s="528">
        <v>0</v>
      </c>
      <c r="D57" s="528">
        <v>0</v>
      </c>
      <c r="E57" s="528">
        <v>0</v>
      </c>
      <c r="F57" s="508">
        <f>+Cuncl!U89+MM!U89+BTO!U89+CORP!U89+'C+S'!U89+INFR!U89+'STR+DEV'!U89</f>
        <v>0</v>
      </c>
      <c r="G57" s="507">
        <f>+Cuncl!V89+MM!V89+BTO!V89+CORP!V89+'C+S'!V89+INFR!V89+'STR+DEV'!V89</f>
        <v>0</v>
      </c>
    </row>
    <row r="58" spans="1:9" s="77" customFormat="1" x14ac:dyDescent="0.25">
      <c r="A58" s="529" t="s">
        <v>52</v>
      </c>
      <c r="B58" s="528">
        <v>61015</v>
      </c>
      <c r="C58" s="528">
        <v>-11837</v>
      </c>
      <c r="D58" s="528">
        <v>-30000</v>
      </c>
      <c r="E58" s="528">
        <v>31015</v>
      </c>
      <c r="F58" s="508">
        <f>+Cuncl!U90+MM!U90+BTO!U90+CORP!U90+'C+S'!U90+INFR!U90+'STR+DEV'!U90</f>
        <v>64614.884999999995</v>
      </c>
      <c r="G58" s="507">
        <f>+Cuncl!V90+MM!V90+BTO!V90+CORP!V90+'C+S'!V90+INFR!V90+'STR+DEV'!V90</f>
        <v>68297.933444999988</v>
      </c>
      <c r="I58" s="512"/>
    </row>
    <row r="59" spans="1:9" hidden="1" x14ac:dyDescent="0.25">
      <c r="A59" s="527" t="s">
        <v>53</v>
      </c>
      <c r="B59" s="528">
        <v>0</v>
      </c>
      <c r="C59" s="528">
        <v>0</v>
      </c>
      <c r="D59" s="528">
        <v>0</v>
      </c>
      <c r="E59" s="528">
        <v>0</v>
      </c>
      <c r="F59" s="508">
        <f>+Cuncl!U91+MM!U91+BTO!U91+CORP!U91+'C+S'!U91+INFR!U91+'STR+DEV'!U91</f>
        <v>0</v>
      </c>
      <c r="G59" s="507">
        <f>+Cuncl!V91+MM!V91+BTO!V91+CORP!V91+'C+S'!V91+INFR!V91+'STR+DEV'!V91</f>
        <v>0</v>
      </c>
    </row>
    <row r="60" spans="1:9" x14ac:dyDescent="0.25">
      <c r="A60" s="527" t="s">
        <v>66</v>
      </c>
      <c r="B60" s="528">
        <v>27940.363779999996</v>
      </c>
      <c r="C60" s="528">
        <v>0</v>
      </c>
      <c r="D60" s="528">
        <v>-10000</v>
      </c>
      <c r="E60" s="528">
        <v>17940.363779999996</v>
      </c>
      <c r="F60" s="508">
        <f>+Cuncl!U92+MM!U92+BTO!U92+CORP!U92+'C+S'!U92+INFR!U92+'STR+DEV'!U92</f>
        <v>29588.845243019994</v>
      </c>
      <c r="G60" s="507">
        <f>+Cuncl!V92+MM!V92+BTO!V92+CORP!V92+'C+S'!V92+INFR!V92+'STR+DEV'!V92</f>
        <v>31275.409421872133</v>
      </c>
    </row>
    <row r="61" spans="1:9" x14ac:dyDescent="0.25">
      <c r="A61" s="527" t="s">
        <v>33</v>
      </c>
      <c r="B61" s="528">
        <v>782250</v>
      </c>
      <c r="C61" s="528">
        <v>-249890</v>
      </c>
      <c r="D61" s="528">
        <v>600000</v>
      </c>
      <c r="E61" s="528">
        <v>1382250</v>
      </c>
      <c r="F61" s="508">
        <f>+Cuncl!U93+MM!U93+BTO!U93+CORP!U93+'C+S'!U93+INFR!U93+'STR+DEV'!U93</f>
        <v>828402.75</v>
      </c>
      <c r="G61" s="507">
        <f>+Cuncl!V93+MM!V93+BTO!V93+CORP!V93+'C+S'!V93+INFR!V93+'STR+DEV'!V93</f>
        <v>875621.7067499999</v>
      </c>
    </row>
    <row r="62" spans="1:9" x14ac:dyDescent="0.25">
      <c r="A62" s="527" t="s">
        <v>84</v>
      </c>
      <c r="B62" s="528">
        <v>10000000</v>
      </c>
      <c r="C62" s="528">
        <v>-3087340</v>
      </c>
      <c r="D62" s="528">
        <v>-3493000</v>
      </c>
      <c r="E62" s="528">
        <v>6507000</v>
      </c>
      <c r="F62" s="508">
        <f>+Cuncl!U94+MM!U94+BTO!U94+CORP!U94+'C+S'!U94+INFR!U94+'STR+DEV'!U94</f>
        <v>10590000</v>
      </c>
      <c r="G62" s="507">
        <f>+Cuncl!V94+MM!V94+BTO!V94+CORP!V94+'C+S'!V94+INFR!V94+'STR+DEV'!V94</f>
        <v>11193630</v>
      </c>
    </row>
    <row r="63" spans="1:9" hidden="1" x14ac:dyDescent="0.25">
      <c r="A63" s="527" t="s">
        <v>68</v>
      </c>
      <c r="B63" s="528">
        <v>0</v>
      </c>
      <c r="C63" s="528">
        <v>0</v>
      </c>
      <c r="D63" s="528">
        <v>0</v>
      </c>
      <c r="E63" s="528">
        <v>0</v>
      </c>
      <c r="F63" s="508">
        <f>+Cuncl!U95+MM!U95+BTO!U95+CORP!U95+'C+S'!U95+INFR!U95+'STR+DEV'!U95</f>
        <v>0</v>
      </c>
      <c r="G63" s="507">
        <f>+Cuncl!V95+MM!V95+BTO!V95+CORP!V95+'C+S'!V95+INFR!V95+'STR+DEV'!V95</f>
        <v>0</v>
      </c>
    </row>
    <row r="64" spans="1:9" hidden="1" x14ac:dyDescent="0.25">
      <c r="A64" s="527" t="s">
        <v>55</v>
      </c>
      <c r="B64" s="528">
        <v>1164.1861699999999</v>
      </c>
      <c r="C64" s="528">
        <v>-1016</v>
      </c>
      <c r="D64" s="528">
        <v>0</v>
      </c>
      <c r="E64" s="528">
        <v>1164.1861699999999</v>
      </c>
      <c r="F64" s="508">
        <f>+Cuncl!U96+MM!U96+BTO!U96+CORP!U96+'C+S'!U96+INFR!U96+'STR+DEV'!U96</f>
        <v>1232.8731540299998</v>
      </c>
      <c r="G64" s="507">
        <f>+Cuncl!V96+MM!V96+BTO!V96+CORP!V96+'C+S'!V96+INFR!V96+'STR+DEV'!V96</f>
        <v>1303.1469238097097</v>
      </c>
    </row>
    <row r="65" spans="1:7" hidden="1" x14ac:dyDescent="0.25">
      <c r="A65" s="527" t="s">
        <v>59</v>
      </c>
      <c r="B65" s="528">
        <v>0</v>
      </c>
      <c r="C65" s="528">
        <v>0</v>
      </c>
      <c r="D65" s="528">
        <v>0</v>
      </c>
      <c r="E65" s="528">
        <v>0</v>
      </c>
      <c r="F65" s="508">
        <f>+Cuncl!U97+MM!U97+BTO!U97+CORP!U97+'C+S'!U97+INFR!U97+'STR+DEV'!U97</f>
        <v>0</v>
      </c>
      <c r="G65" s="507">
        <f>+Cuncl!V97+MM!V97+BTO!V97+CORP!V97+'C+S'!V97+INFR!V97+'STR+DEV'!V97</f>
        <v>0</v>
      </c>
    </row>
    <row r="66" spans="1:7" hidden="1" x14ac:dyDescent="0.25">
      <c r="A66" s="527" t="s">
        <v>45</v>
      </c>
      <c r="B66" s="528">
        <v>0</v>
      </c>
      <c r="C66" s="528">
        <v>0</v>
      </c>
      <c r="D66" s="528">
        <v>0</v>
      </c>
      <c r="E66" s="528">
        <v>0</v>
      </c>
      <c r="F66" s="508">
        <f>+Cuncl!U98+MM!U98+BTO!U98+CORP!U98+'C+S'!U98+INFR!U98+'STR+DEV'!U98</f>
        <v>0</v>
      </c>
      <c r="G66" s="507">
        <f>+Cuncl!V98+MM!V98+BTO!V98+CORP!V98+'C+S'!V98+INFR!V98+'STR+DEV'!V98</f>
        <v>0</v>
      </c>
    </row>
    <row r="67" spans="1:7" hidden="1" x14ac:dyDescent="0.25">
      <c r="A67" s="527" t="s">
        <v>60</v>
      </c>
      <c r="B67" s="528">
        <v>700000</v>
      </c>
      <c r="C67" s="528">
        <v>-241640</v>
      </c>
      <c r="D67" s="528">
        <v>0</v>
      </c>
      <c r="E67" s="528">
        <v>700000</v>
      </c>
      <c r="F67" s="508">
        <f>+Cuncl!U99+MM!U99+BTO!U99+CORP!U99+'C+S'!U99+INFR!U99+'STR+DEV'!U99</f>
        <v>741300</v>
      </c>
      <c r="G67" s="507">
        <f>+Cuncl!V99+MM!V99+BTO!V99+CORP!V99+'C+S'!V99+INFR!V99+'STR+DEV'!V99</f>
        <v>783554.1</v>
      </c>
    </row>
    <row r="68" spans="1:7" x14ac:dyDescent="0.25">
      <c r="A68" s="527" t="s">
        <v>61</v>
      </c>
      <c r="B68" s="528">
        <v>200199.99999999994</v>
      </c>
      <c r="C68" s="528">
        <v>-40879</v>
      </c>
      <c r="D68" s="528">
        <v>400000</v>
      </c>
      <c r="E68" s="528">
        <v>600200</v>
      </c>
      <c r="F68" s="508">
        <f>+Cuncl!U100+MM!U100+BTO!U100+CORP!U100+'C+S'!U100+INFR!U100+'STR+DEV'!U100</f>
        <v>212011.79999999993</v>
      </c>
      <c r="G68" s="507">
        <f>+Cuncl!V100+MM!V100+BTO!V100+CORP!V100+'C+S'!V100+INFR!V100+'STR+DEV'!V100</f>
        <v>224096.47259999992</v>
      </c>
    </row>
    <row r="69" spans="1:7" x14ac:dyDescent="0.25">
      <c r="A69" s="527" t="s">
        <v>63</v>
      </c>
      <c r="B69" s="528">
        <v>284739</v>
      </c>
      <c r="C69" s="528">
        <v>-153163</v>
      </c>
      <c r="D69" s="528">
        <v>440000</v>
      </c>
      <c r="E69" s="528">
        <v>724739</v>
      </c>
      <c r="F69" s="508">
        <f>+Cuncl!U101+MM!U101+BTO!U101+CORP!U101+'C+S'!U101+INFR!U101+'STR+DEV'!U101</f>
        <v>301538.60099999997</v>
      </c>
      <c r="G69" s="507">
        <f>+Cuncl!V101+MM!V101+BTO!V101+CORP!V101+'C+S'!V101+INFR!V101+'STR+DEV'!V101</f>
        <v>318726.30125699996</v>
      </c>
    </row>
    <row r="70" spans="1:7" hidden="1" x14ac:dyDescent="0.25">
      <c r="A70" s="527" t="s">
        <v>62</v>
      </c>
      <c r="B70" s="528">
        <v>314027</v>
      </c>
      <c r="C70" s="528">
        <v>-41314</v>
      </c>
      <c r="D70" s="528">
        <v>0</v>
      </c>
      <c r="E70" s="528">
        <v>314027</v>
      </c>
      <c r="F70" s="508">
        <f>+Cuncl!U102+MM!U102+BTO!U102+CORP!U102+'C+S'!U102+INFR!U102+'STR+DEV'!U102</f>
        <v>332554.59299999999</v>
      </c>
      <c r="G70" s="507">
        <f>+Cuncl!V102+MM!V102+BTO!V102+CORP!V102+'C+S'!V102+INFR!V102+'STR+DEV'!V102</f>
        <v>351510.20480099996</v>
      </c>
    </row>
    <row r="71" spans="1:7" hidden="1" x14ac:dyDescent="0.25">
      <c r="A71" s="527" t="s">
        <v>41</v>
      </c>
      <c r="B71" s="528">
        <v>0</v>
      </c>
      <c r="C71" s="528">
        <v>0</v>
      </c>
      <c r="D71" s="528">
        <v>0</v>
      </c>
      <c r="E71" s="528">
        <v>0</v>
      </c>
      <c r="F71" s="508">
        <f>+Cuncl!U103+MM!U103+BTO!U103+CORP!U103+'C+S'!U103+INFR!U103+'STR+DEV'!U103</f>
        <v>0</v>
      </c>
      <c r="G71" s="507">
        <f>+Cuncl!V103+MM!V103+BTO!V103+CORP!V103+'C+S'!V103+INFR!V103+'STR+DEV'!V103</f>
        <v>0</v>
      </c>
    </row>
    <row r="72" spans="1:7" hidden="1" x14ac:dyDescent="0.25">
      <c r="A72" s="527" t="s">
        <v>64</v>
      </c>
      <c r="B72" s="528">
        <v>52149.999999999993</v>
      </c>
      <c r="C72" s="528">
        <v>-42458</v>
      </c>
      <c r="D72" s="528">
        <v>0</v>
      </c>
      <c r="E72" s="528">
        <v>52149.999999999993</v>
      </c>
      <c r="F72" s="508">
        <f>+Cuncl!U104+MM!U104+BTO!U104+CORP!U104+'C+S'!U104+INFR!U104+'STR+DEV'!U104</f>
        <v>55226.849999999991</v>
      </c>
      <c r="G72" s="507">
        <f>+Cuncl!V104+MM!V104+BTO!V104+CORP!V104+'C+S'!V104+INFR!V104+'STR+DEV'!V104</f>
        <v>58374.780449999984</v>
      </c>
    </row>
    <row r="73" spans="1:7" x14ac:dyDescent="0.25">
      <c r="A73" s="527" t="s">
        <v>65</v>
      </c>
      <c r="B73" s="528">
        <v>445216</v>
      </c>
      <c r="C73" s="528">
        <v>-327792</v>
      </c>
      <c r="D73" s="528">
        <v>200000</v>
      </c>
      <c r="E73" s="528">
        <v>645216</v>
      </c>
      <c r="F73" s="508">
        <f>+Cuncl!U105+MM!U105+BTO!U105+CORP!U105+'C+S'!U105+INFR!U105+'STR+DEV'!U105</f>
        <v>471483.74399999995</v>
      </c>
      <c r="G73" s="507">
        <f>+Cuncl!V105+MM!V105+BTO!V105+CORP!V105+'C+S'!V105+INFR!V105+'STR+DEV'!V105</f>
        <v>498358.31740799994</v>
      </c>
    </row>
    <row r="74" spans="1:7" x14ac:dyDescent="0.25">
      <c r="A74" s="527" t="s">
        <v>87</v>
      </c>
      <c r="B74" s="528">
        <v>506581</v>
      </c>
      <c r="C74" s="528">
        <v>-136593</v>
      </c>
      <c r="D74" s="528">
        <v>-200000</v>
      </c>
      <c r="E74" s="528">
        <v>306581</v>
      </c>
      <c r="F74" s="508">
        <f>+Cuncl!U106+MM!U106+BTO!U106+CORP!U106+'C+S'!U106+INFR!U106+'STR+DEV'!U106</f>
        <v>536469.27899999998</v>
      </c>
      <c r="G74" s="507">
        <f>+Cuncl!V106+MM!V106+BTO!V106+CORP!V106+'C+S'!V106+INFR!V106+'STR+DEV'!V106</f>
        <v>567048.02790299989</v>
      </c>
    </row>
    <row r="75" spans="1:7" hidden="1" x14ac:dyDescent="0.25">
      <c r="A75" s="527" t="s">
        <v>26</v>
      </c>
      <c r="B75" s="528">
        <v>150000</v>
      </c>
      <c r="C75" s="528">
        <v>-2410</v>
      </c>
      <c r="D75" s="528">
        <v>0</v>
      </c>
      <c r="E75" s="528">
        <v>150000</v>
      </c>
      <c r="F75" s="508">
        <f>+Cuncl!U107+MM!U107+BTO!U107+CORP!U107+'C+S'!U107+INFR!U107+'STR+DEV'!U107</f>
        <v>158850</v>
      </c>
      <c r="G75" s="507">
        <f>+Cuncl!V107+MM!V107+BTO!V107+CORP!V107+'C+S'!V107+INFR!V107+'STR+DEV'!V107</f>
        <v>167904.44999999998</v>
      </c>
    </row>
    <row r="76" spans="1:7" x14ac:dyDescent="0.25">
      <c r="A76" s="527" t="s">
        <v>42</v>
      </c>
      <c r="B76" s="528">
        <v>260749.99999999997</v>
      </c>
      <c r="C76" s="528">
        <v>-246828</v>
      </c>
      <c r="D76" s="528">
        <v>200000</v>
      </c>
      <c r="E76" s="528">
        <v>460750</v>
      </c>
      <c r="F76" s="508">
        <f>+Cuncl!U108+MM!U108+BTO!U108+CORP!U108+'C+S'!U108+INFR!U108+'STR+DEV'!U108</f>
        <v>276134.24999999994</v>
      </c>
      <c r="G76" s="507">
        <f>+Cuncl!V108+MM!V108+BTO!V108+CORP!V108+'C+S'!V108+INFR!V108+'STR+DEV'!V108</f>
        <v>291873.90224999993</v>
      </c>
    </row>
    <row r="77" spans="1:7" hidden="1" x14ac:dyDescent="0.25">
      <c r="A77" s="527" t="s">
        <v>42</v>
      </c>
      <c r="B77" s="528">
        <v>0</v>
      </c>
      <c r="C77" s="528">
        <v>0</v>
      </c>
      <c r="D77" s="528">
        <v>0</v>
      </c>
      <c r="E77" s="528">
        <v>0</v>
      </c>
      <c r="F77" s="508">
        <f>+Cuncl!U109+MM!U109+BTO!U109+CORP!U109+'C+S'!U109+INFR!U109+'STR+DEV'!U109</f>
        <v>0</v>
      </c>
      <c r="G77" s="507">
        <f>+Cuncl!V109+MM!V109+BTO!V109+CORP!V109+'C+S'!V109+INFR!V109+'STR+DEV'!V109</f>
        <v>0</v>
      </c>
    </row>
    <row r="78" spans="1:7" x14ac:dyDescent="0.25">
      <c r="A78" s="527" t="s">
        <v>70</v>
      </c>
      <c r="B78" s="528">
        <v>1604600</v>
      </c>
      <c r="C78" s="528">
        <v>-634727</v>
      </c>
      <c r="D78" s="528">
        <v>80000</v>
      </c>
      <c r="E78" s="528">
        <v>1684600</v>
      </c>
      <c r="F78" s="508">
        <f>+Cuncl!U110+MM!U110+BTO!U110+CORP!U110+'C+S'!U110+INFR!U110+'STR+DEV'!U110</f>
        <v>1699271.3999999997</v>
      </c>
      <c r="G78" s="507">
        <f>+Cuncl!V110+MM!V110+BTO!V110+CORP!V110+'C+S'!V110+INFR!V110+'STR+DEV'!V110</f>
        <v>1796129.8697999995</v>
      </c>
    </row>
    <row r="79" spans="1:7" x14ac:dyDescent="0.25">
      <c r="A79" s="527" t="s">
        <v>3</v>
      </c>
      <c r="B79" s="528">
        <v>150000</v>
      </c>
      <c r="C79" s="528">
        <v>-86587</v>
      </c>
      <c r="D79" s="528">
        <v>147000</v>
      </c>
      <c r="E79" s="528">
        <v>297000</v>
      </c>
      <c r="F79" s="508">
        <f>+Cuncl!U111+MM!U111+BTO!U111+CORP!U111+'C+S'!U111+INFR!U111+'STR+DEV'!U111</f>
        <v>158850</v>
      </c>
      <c r="G79" s="507">
        <f>+Cuncl!V111+MM!V111+BTO!V111+CORP!V111+'C+S'!V111+INFR!V111+'STR+DEV'!V111</f>
        <v>167904.44999999998</v>
      </c>
    </row>
    <row r="80" spans="1:7" hidden="1" x14ac:dyDescent="0.25">
      <c r="A80" s="529" t="s">
        <v>32</v>
      </c>
      <c r="B80" s="528">
        <v>10430</v>
      </c>
      <c r="C80" s="528">
        <v>0</v>
      </c>
      <c r="D80" s="528">
        <v>0</v>
      </c>
      <c r="E80" s="528">
        <v>10430</v>
      </c>
      <c r="F80" s="508">
        <f>+Cuncl!U112+MM!U112+BTO!U112+CORP!U112+'C+S'!U112+INFR!U112+'STR+DEV'!U112</f>
        <v>11045.369999999999</v>
      </c>
      <c r="G80" s="507">
        <f>+Cuncl!V112+MM!V112+BTO!V112+CORP!V112+'C+S'!V112+INFR!V112+'STR+DEV'!V112</f>
        <v>11674.956089999998</v>
      </c>
    </row>
    <row r="81" spans="1:7" x14ac:dyDescent="0.25">
      <c r="A81" s="527" t="s">
        <v>28</v>
      </c>
      <c r="B81" s="528">
        <v>2532962</v>
      </c>
      <c r="C81" s="528">
        <v>-1169741</v>
      </c>
      <c r="D81" s="528">
        <v>-140000</v>
      </c>
      <c r="E81" s="528">
        <v>2392962</v>
      </c>
      <c r="F81" s="508">
        <f>+Cuncl!U113+MM!U113+BTO!U113+CORP!U113+'C+S'!U113+INFR!U113+'STR+DEV'!U113</f>
        <v>2682406.7579999999</v>
      </c>
      <c r="G81" s="507">
        <f>+Cuncl!V113+MM!V113+BTO!V113+CORP!V113+'C+S'!V113+INFR!V113+'STR+DEV'!V113</f>
        <v>2835303.9432059997</v>
      </c>
    </row>
    <row r="82" spans="1:7" x14ac:dyDescent="0.25">
      <c r="A82" s="527" t="s">
        <v>89</v>
      </c>
      <c r="B82" s="528">
        <v>111417</v>
      </c>
      <c r="C82" s="528">
        <v>-38726</v>
      </c>
      <c r="D82" s="528">
        <v>-30000</v>
      </c>
      <c r="E82" s="528">
        <v>81417</v>
      </c>
      <c r="F82" s="508">
        <f>+Cuncl!U114+MM!U114+BTO!U114+CORP!U114+'C+S'!U114+INFR!U114+'STR+DEV'!U114</f>
        <v>117990.60299999999</v>
      </c>
      <c r="G82" s="507">
        <f>+Cuncl!V114+MM!V114+BTO!V114+CORP!V114+'C+S'!V114+INFR!V114+'STR+DEV'!V114</f>
        <v>124716.06737099998</v>
      </c>
    </row>
    <row r="83" spans="1:7" hidden="1" x14ac:dyDescent="0.25">
      <c r="A83" s="527" t="s">
        <v>71</v>
      </c>
      <c r="B83" s="528">
        <v>50000</v>
      </c>
      <c r="C83" s="528">
        <v>-21250</v>
      </c>
      <c r="D83" s="528">
        <v>0</v>
      </c>
      <c r="E83" s="528">
        <v>50000</v>
      </c>
      <c r="F83" s="508">
        <f>+Cuncl!U115+MM!U115+BTO!U115+CORP!U115+'C+S'!U115+INFR!U115+'STR+DEV'!U115</f>
        <v>52950</v>
      </c>
      <c r="G83" s="507">
        <f>+Cuncl!V115+MM!V115+BTO!V115+CORP!V115+'C+S'!V115+INFR!V115+'STR+DEV'!V115</f>
        <v>55968.149999999994</v>
      </c>
    </row>
    <row r="84" spans="1:7" hidden="1" x14ac:dyDescent="0.25">
      <c r="A84" s="527" t="s">
        <v>725</v>
      </c>
      <c r="B84" s="528">
        <v>0</v>
      </c>
      <c r="C84" s="528">
        <v>0</v>
      </c>
      <c r="D84" s="528">
        <v>0</v>
      </c>
      <c r="E84" s="528">
        <v>0</v>
      </c>
      <c r="F84" s="508">
        <f>+Cuncl!U116+MM!U116+BTO!U116+CORP!U116+'C+S'!U116+INFR!U116+'STR+DEV'!U116</f>
        <v>0</v>
      </c>
      <c r="G84" s="507">
        <f>+Cuncl!V116+MM!V116+BTO!V116+CORP!V116+'C+S'!V116+INFR!V116+'STR+DEV'!V116</f>
        <v>0</v>
      </c>
    </row>
    <row r="85" spans="1:7" x14ac:dyDescent="0.25">
      <c r="A85" s="527" t="s">
        <v>9</v>
      </c>
      <c r="B85" s="528">
        <v>333000</v>
      </c>
      <c r="C85" s="528">
        <v>-20507</v>
      </c>
      <c r="D85" s="528">
        <v>500000</v>
      </c>
      <c r="E85" s="528">
        <v>833000</v>
      </c>
      <c r="F85" s="508">
        <f>+Cuncl!U117+MM!U117+BTO!U117+CORP!U117+'C+S'!U117+INFR!U117+'STR+DEV'!U117</f>
        <v>352647</v>
      </c>
      <c r="G85" s="507">
        <f>+Cuncl!V117+MM!V117+BTO!V117+CORP!V117+'C+S'!V117+INFR!V117+'STR+DEV'!V117</f>
        <v>372747.87899999996</v>
      </c>
    </row>
    <row r="86" spans="1:7" x14ac:dyDescent="0.25">
      <c r="A86" s="527" t="s">
        <v>74</v>
      </c>
      <c r="B86" s="528">
        <v>2000000</v>
      </c>
      <c r="C86" s="528">
        <v>-1873881</v>
      </c>
      <c r="D86" s="528">
        <v>500000</v>
      </c>
      <c r="E86" s="528">
        <v>2500000</v>
      </c>
      <c r="F86" s="508">
        <f>+Cuncl!U118+MM!U118+BTO!U118+CORP!U118+'C+S'!U118+INFR!U118+'STR+DEV'!U118</f>
        <v>2118000</v>
      </c>
      <c r="G86" s="507">
        <f>+Cuncl!V118+MM!V118+BTO!V118+CORP!V118+'C+S'!V118+INFR!V118+'STR+DEV'!V118</f>
        <v>2238726</v>
      </c>
    </row>
    <row r="87" spans="1:7" hidden="1" x14ac:dyDescent="0.25">
      <c r="A87" s="527" t="s">
        <v>93</v>
      </c>
      <c r="B87" s="528">
        <v>938699.99999999988</v>
      </c>
      <c r="C87" s="528">
        <v>-265951</v>
      </c>
      <c r="D87" s="528">
        <v>0</v>
      </c>
      <c r="E87" s="528">
        <v>938699.99999999988</v>
      </c>
      <c r="F87" s="508">
        <f>+Cuncl!U119+MM!U119+BTO!U119+CORP!U119+'C+S'!U119+INFR!U119+'STR+DEV'!U119</f>
        <v>994083.29999999981</v>
      </c>
      <c r="G87" s="507">
        <f>+Cuncl!V119+MM!V119+BTO!V119+CORP!V119+'C+S'!V119+INFR!V119+'STR+DEV'!V119</f>
        <v>1050746.0480999998</v>
      </c>
    </row>
    <row r="88" spans="1:7" hidden="1" x14ac:dyDescent="0.25">
      <c r="A88" s="527" t="s">
        <v>58</v>
      </c>
      <c r="B88" s="528">
        <v>50000</v>
      </c>
      <c r="C88" s="528">
        <v>-22670</v>
      </c>
      <c r="D88" s="528">
        <v>0</v>
      </c>
      <c r="E88" s="528">
        <v>50000</v>
      </c>
      <c r="F88" s="508">
        <f>+Cuncl!U120+MM!U120+BTO!U120+CORP!U120+'C+S'!U120+INFR!U120+'STR+DEV'!U120</f>
        <v>52950</v>
      </c>
      <c r="G88" s="507">
        <f>+Cuncl!V120+MM!V120+BTO!V120+CORP!V120+'C+S'!V120+INFR!V120+'STR+DEV'!V120</f>
        <v>55968.149999999994</v>
      </c>
    </row>
    <row r="89" spans="1:7" x14ac:dyDescent="0.25">
      <c r="A89" s="527" t="s">
        <v>85</v>
      </c>
      <c r="B89" s="528">
        <v>198170</v>
      </c>
      <c r="C89" s="528">
        <v>-22744</v>
      </c>
      <c r="D89" s="528">
        <v>-75000</v>
      </c>
      <c r="E89" s="528">
        <v>123170</v>
      </c>
      <c r="F89" s="508">
        <f>+Cuncl!U121+MM!U121+BTO!U121+CORP!U121+'C+S'!U121+INFR!U121+'STR+DEV'!U121</f>
        <v>209862.03</v>
      </c>
      <c r="G89" s="507">
        <f>+Cuncl!V121+MM!V121+BTO!V121+CORP!V121+'C+S'!V121+INFR!V121+'STR+DEV'!V121</f>
        <v>221824.16570999997</v>
      </c>
    </row>
    <row r="90" spans="1:7" x14ac:dyDescent="0.25">
      <c r="A90" s="527" t="s">
        <v>81</v>
      </c>
      <c r="B90" s="528">
        <v>1000000</v>
      </c>
      <c r="C90" s="528">
        <v>-315223</v>
      </c>
      <c r="D90" s="528">
        <v>-100000</v>
      </c>
      <c r="E90" s="528">
        <v>900000</v>
      </c>
      <c r="F90" s="508">
        <f>+Cuncl!U122+MM!U122+BTO!U122+CORP!U122+'C+S'!U122+INFR!U122+'STR+DEV'!U122</f>
        <v>1059000</v>
      </c>
      <c r="G90" s="507">
        <f>+Cuncl!V122+MM!V122+BTO!V122+CORP!V122+'C+S'!V122+INFR!V122+'STR+DEV'!V122</f>
        <v>1119363</v>
      </c>
    </row>
    <row r="91" spans="1:7" x14ac:dyDescent="0.25">
      <c r="A91" s="527" t="s">
        <v>727</v>
      </c>
      <c r="B91" s="528">
        <v>2000000</v>
      </c>
      <c r="C91" s="528">
        <v>-355292</v>
      </c>
      <c r="D91" s="528">
        <v>-1000000</v>
      </c>
      <c r="E91" s="528">
        <v>1000000</v>
      </c>
      <c r="F91" s="508">
        <f>+Cuncl!U123+MM!U123+BTO!U123+CORP!U123+'C+S'!U123+INFR!U123+'STR+DEV'!U123</f>
        <v>2118000</v>
      </c>
      <c r="G91" s="507">
        <f>+Cuncl!V123+MM!V123+BTO!V123+CORP!V123+'C+S'!V123+INFR!V123+'STR+DEV'!V123</f>
        <v>2238726</v>
      </c>
    </row>
    <row r="92" spans="1:7" hidden="1" x14ac:dyDescent="0.25">
      <c r="A92" s="527" t="s">
        <v>79</v>
      </c>
      <c r="B92" s="528">
        <v>0</v>
      </c>
      <c r="C92" s="528">
        <v>0</v>
      </c>
      <c r="D92" s="528">
        <v>0</v>
      </c>
      <c r="E92" s="528">
        <v>0</v>
      </c>
      <c r="F92" s="508">
        <f>+Cuncl!U125+MM!U125+BTO!U125+CORP!U125+'C+S'!U125+INFR!U125+'STR+DEV'!U125</f>
        <v>0</v>
      </c>
      <c r="G92" s="507">
        <f>+Cuncl!V125+MM!V125+BTO!V125+CORP!V125+'C+S'!V125+INFR!V125+'STR+DEV'!V125</f>
        <v>0</v>
      </c>
    </row>
    <row r="93" spans="1:7" hidden="1" x14ac:dyDescent="0.25">
      <c r="A93" s="527" t="s">
        <v>80</v>
      </c>
      <c r="B93" s="528">
        <v>0</v>
      </c>
      <c r="C93" s="528">
        <v>0</v>
      </c>
      <c r="D93" s="528">
        <v>0</v>
      </c>
      <c r="E93" s="528">
        <v>0</v>
      </c>
      <c r="F93" s="508">
        <f>+Cuncl!U126+MM!U126+BTO!U126+CORP!U126+'C+S'!U126+INFR!U126+'STR+DEV'!U126</f>
        <v>0</v>
      </c>
      <c r="G93" s="507">
        <f>+Cuncl!V126+MM!V126+BTO!V126+CORP!V126+'C+S'!V126+INFR!V126+'STR+DEV'!V126</f>
        <v>0</v>
      </c>
    </row>
    <row r="94" spans="1:7" x14ac:dyDescent="0.25">
      <c r="A94" s="527" t="s">
        <v>54</v>
      </c>
      <c r="B94" s="528">
        <v>200000</v>
      </c>
      <c r="C94" s="528">
        <v>-695784</v>
      </c>
      <c r="D94" s="528">
        <v>500000</v>
      </c>
      <c r="E94" s="528">
        <v>1300000</v>
      </c>
      <c r="F94" s="508">
        <f>+Cuncl!U127+MM!U127+BTO!U127+CORP!U127+'C+S'!U127+INFR!U127+'STR+DEV'!U127</f>
        <v>211800</v>
      </c>
      <c r="G94" s="507">
        <f>+Cuncl!V127+MM!V127+BTO!V127+CORP!V127+'C+S'!V127+INFR!V127+'STR+DEV'!V127</f>
        <v>223872.59999999998</v>
      </c>
    </row>
    <row r="95" spans="1:7" hidden="1" x14ac:dyDescent="0.25">
      <c r="A95" s="527" t="s">
        <v>49</v>
      </c>
      <c r="B95" s="528">
        <v>0</v>
      </c>
      <c r="C95" s="528">
        <v>0</v>
      </c>
      <c r="D95" s="528">
        <v>0</v>
      </c>
      <c r="E95" s="528">
        <v>0</v>
      </c>
      <c r="F95" s="508">
        <f>+Cuncl!U128+MM!U128+BTO!U128+CORP!U128+'C+S'!U128+INFR!U128+'STR+DEV'!U128</f>
        <v>0</v>
      </c>
      <c r="G95" s="507">
        <f>+Cuncl!V128+MM!V128+BTO!V128+CORP!V128+'C+S'!V128+INFR!V128+'STR+DEV'!V128</f>
        <v>0</v>
      </c>
    </row>
    <row r="96" spans="1:7" x14ac:dyDescent="0.25">
      <c r="A96" s="527" t="s">
        <v>83</v>
      </c>
      <c r="B96" s="528">
        <v>1500000</v>
      </c>
      <c r="C96" s="528">
        <v>-1398971</v>
      </c>
      <c r="D96" s="528">
        <v>300000</v>
      </c>
      <c r="E96" s="528">
        <v>1800000</v>
      </c>
      <c r="F96" s="508">
        <f>+Cuncl!U129+MM!U129+BTO!U129+CORP!U129+'C+S'!U129+INFR!U129+'STR+DEV'!U129</f>
        <v>1588500</v>
      </c>
      <c r="G96" s="507">
        <f>+Cuncl!V129+MM!V129+BTO!V129+CORP!V129+'C+S'!V129+INFR!V129+'STR+DEV'!V129</f>
        <v>1679044.5</v>
      </c>
    </row>
    <row r="97" spans="1:9" ht="15.75" thickBot="1" x14ac:dyDescent="0.3">
      <c r="A97" s="527" t="s">
        <v>76</v>
      </c>
      <c r="B97" s="528">
        <v>100000</v>
      </c>
      <c r="C97" s="528">
        <v>-3011</v>
      </c>
      <c r="D97" s="528">
        <v>-46115.98</v>
      </c>
      <c r="E97" s="528">
        <v>53884.02</v>
      </c>
      <c r="F97" s="508">
        <f>+Cuncl!U130+MM!U130+BTO!U130+CORP!U130+'C+S'!U130+INFR!U130+'STR+DEV'!U130</f>
        <v>105900</v>
      </c>
      <c r="G97" s="507">
        <f>+Cuncl!V130+MM!V130+BTO!V130+CORP!V130+'C+S'!V130+INFR!V130+'STR+DEV'!V130</f>
        <v>111936.29999999999</v>
      </c>
    </row>
    <row r="98" spans="1:9" ht="15.75" hidden="1" thickBot="1" x14ac:dyDescent="0.3">
      <c r="A98" s="527" t="s">
        <v>22</v>
      </c>
      <c r="B98" s="528">
        <v>3196633</v>
      </c>
      <c r="C98" s="528">
        <v>-1486448</v>
      </c>
      <c r="D98" s="528">
        <v>0</v>
      </c>
      <c r="E98" s="528">
        <v>3196633</v>
      </c>
      <c r="F98" s="508">
        <f>+Cuncl!U131+MM!U131+BTO!U131+CORP!U131+'C+S'!U131+INFR!U131+'STR+DEV'!U131</f>
        <v>3385234.3469999996</v>
      </c>
      <c r="G98" s="507">
        <f>+Cuncl!V131+MM!V131+BTO!V131+CORP!V131+'C+S'!V131+INFR!V131+'STR+DEV'!V131</f>
        <v>3578192.7047789996</v>
      </c>
    </row>
    <row r="99" spans="1:9" ht="15.75" hidden="1" thickBot="1" x14ac:dyDescent="0.3">
      <c r="A99" s="527" t="s">
        <v>23</v>
      </c>
      <c r="B99" s="528">
        <v>140000</v>
      </c>
      <c r="C99" s="528">
        <v>-14208</v>
      </c>
      <c r="D99" s="528">
        <v>0</v>
      </c>
      <c r="E99" s="528">
        <v>140000</v>
      </c>
      <c r="F99" s="508">
        <f>+Cuncl!U132+MM!U132+BTO!U132+CORP!U132+'C+S'!U132+INFR!U132+'STR+DEV'!U132</f>
        <v>148260</v>
      </c>
      <c r="G99" s="507">
        <f>+Cuncl!V132+MM!V132+BTO!V132+CORP!V132+'C+S'!V132+INFR!V132+'STR+DEV'!V132</f>
        <v>156710.81999999998</v>
      </c>
    </row>
    <row r="100" spans="1:9" ht="15.75" hidden="1" thickBot="1" x14ac:dyDescent="0.3">
      <c r="A100" s="527" t="s">
        <v>86</v>
      </c>
      <c r="B100" s="528">
        <v>0</v>
      </c>
      <c r="C100" s="528">
        <v>0</v>
      </c>
      <c r="D100" s="528">
        <v>0</v>
      </c>
      <c r="E100" s="528">
        <v>0</v>
      </c>
      <c r="F100" s="508">
        <f>+Cuncl!U133+MM!U133+BTO!U133+CORP!U133+'C+S'!U133+INFR!U133+'STR+DEV'!U133</f>
        <v>0</v>
      </c>
      <c r="G100" s="507">
        <f>+Cuncl!V133+MM!V133+BTO!V133+CORP!V133+'C+S'!V133+INFR!V133+'STR+DEV'!V133</f>
        <v>0</v>
      </c>
    </row>
    <row r="101" spans="1:9" ht="15.75" hidden="1" thickBot="1" x14ac:dyDescent="0.3">
      <c r="A101" s="527" t="s">
        <v>691</v>
      </c>
      <c r="B101" s="528">
        <v>0</v>
      </c>
      <c r="C101" s="528">
        <v>0</v>
      </c>
      <c r="D101" s="528">
        <v>0</v>
      </c>
      <c r="E101" s="528">
        <v>0</v>
      </c>
      <c r="F101" s="508">
        <f>+Cuncl!U134+MM!U134+BTO!U134+CORP!U134+'C+S'!U134+INFR!U134+'STR+DEV'!U134</f>
        <v>0</v>
      </c>
      <c r="G101" s="507">
        <f>+Cuncl!V134+MM!V134+BTO!V134+CORP!V134+'C+S'!V134+INFR!V134+'STR+DEV'!V134</f>
        <v>0</v>
      </c>
    </row>
    <row r="102" spans="1:9" ht="15.75" hidden="1" thickBot="1" x14ac:dyDescent="0.3">
      <c r="A102" s="527"/>
      <c r="B102" s="528">
        <v>0</v>
      </c>
      <c r="C102" s="528">
        <v>0</v>
      </c>
      <c r="D102" s="528">
        <v>0</v>
      </c>
      <c r="E102" s="528">
        <v>0</v>
      </c>
      <c r="F102" s="508">
        <f>+Cuncl!U135+MM!U135+BTO!U135+CORP!U135+'C+S'!U135+INFR!U135+'STR+DEV'!U135</f>
        <v>0</v>
      </c>
      <c r="G102" s="507">
        <f>+Cuncl!V135+MM!V135+BTO!V135+CORP!V135+'C+S'!V135+INFR!V135+'STR+DEV'!V135</f>
        <v>0</v>
      </c>
    </row>
    <row r="103" spans="1:9" ht="15.75" hidden="1" thickBot="1" x14ac:dyDescent="0.3">
      <c r="A103" s="527"/>
      <c r="B103" s="528">
        <v>0</v>
      </c>
      <c r="C103" s="528">
        <v>0</v>
      </c>
      <c r="D103" s="528">
        <v>0</v>
      </c>
      <c r="E103" s="528">
        <v>0</v>
      </c>
      <c r="F103" s="508">
        <f>+Cuncl!U136+MM!U136+BTO!U136+CORP!U136+'C+S'!U136+INFR!U136+'STR+DEV'!U136</f>
        <v>0</v>
      </c>
      <c r="G103" s="507">
        <f>+Cuncl!V136+MM!V136+BTO!V136+CORP!V136+'C+S'!V136+INFR!V136+'STR+DEV'!V136</f>
        <v>0</v>
      </c>
    </row>
    <row r="104" spans="1:9" ht="15.75" hidden="1" thickBot="1" x14ac:dyDescent="0.3">
      <c r="A104" s="527" t="s">
        <v>916</v>
      </c>
      <c r="B104" s="528">
        <v>100000</v>
      </c>
      <c r="C104" s="528">
        <v>-17685</v>
      </c>
      <c r="D104" s="528">
        <v>0</v>
      </c>
      <c r="E104" s="528">
        <v>100000</v>
      </c>
      <c r="F104" s="508">
        <f>+Cuncl!U137+MM!U137+BTO!U137+CORP!U137+'C+S'!U137+INFR!U137+'STR+DEV'!U137</f>
        <v>105900</v>
      </c>
      <c r="G104" s="507">
        <f>+Cuncl!V137+MM!V137+BTO!V137+CORP!V137+'C+S'!V137+INFR!V137+'STR+DEV'!V137</f>
        <v>111936.29999999999</v>
      </c>
    </row>
    <row r="105" spans="1:9" ht="15.75" hidden="1" thickBot="1" x14ac:dyDescent="0.3">
      <c r="A105" s="530" t="s">
        <v>95</v>
      </c>
      <c r="B105" s="531">
        <v>53850306.411469199</v>
      </c>
      <c r="C105" s="531">
        <v>-24333942</v>
      </c>
      <c r="D105" s="531">
        <v>-110531.98000000001</v>
      </c>
      <c r="E105" s="531">
        <v>54339774.431469209</v>
      </c>
      <c r="F105" s="515">
        <f>SUM(F2:F104)</f>
        <v>57027474.489745893</v>
      </c>
      <c r="G105" s="515">
        <f>SUM(G2:G104)</f>
        <v>60278040.535661407</v>
      </c>
      <c r="I105" s="496">
        <f>-C105/E105</f>
        <v>0.44781087618773302</v>
      </c>
    </row>
    <row r="106" spans="1:9" ht="15.75" hidden="1" thickBot="1" x14ac:dyDescent="0.3">
      <c r="A106" s="527"/>
      <c r="B106" s="532"/>
      <c r="C106" s="527"/>
      <c r="D106" s="527"/>
      <c r="E106" s="527"/>
    </row>
    <row r="107" spans="1:9" ht="15.75" hidden="1" thickBot="1" x14ac:dyDescent="0.3">
      <c r="A107" s="530" t="s">
        <v>96</v>
      </c>
      <c r="B107" s="532"/>
      <c r="C107" s="527"/>
      <c r="D107" s="527"/>
      <c r="E107" s="527"/>
    </row>
    <row r="108" spans="1:9" s="77" customFormat="1" ht="15.75" thickTop="1" x14ac:dyDescent="0.25">
      <c r="A108" s="529" t="s">
        <v>97</v>
      </c>
      <c r="B108" s="528">
        <v>936829.90099999995</v>
      </c>
      <c r="C108" s="528">
        <v>-254681</v>
      </c>
      <c r="D108" s="528">
        <v>-100000</v>
      </c>
      <c r="E108" s="528">
        <v>836829.90099999995</v>
      </c>
      <c r="F108" s="510">
        <f>+Cuncl!U141+MM!U141+BTO!U141+CORP!U141+'C+S'!U141+INFR!U141+'STR+DEV'!U141</f>
        <v>992102.86515899992</v>
      </c>
      <c r="G108" s="509">
        <f>+Cuncl!V141+MM!V141+BTO!V141+CORP!V141+'C+S'!V141+INFR!V141+'STR+DEV'!V141</f>
        <v>1048652.7284730629</v>
      </c>
      <c r="I108" s="512"/>
    </row>
    <row r="109" spans="1:9" hidden="1" x14ac:dyDescent="0.25">
      <c r="A109" s="527" t="s">
        <v>98</v>
      </c>
      <c r="B109" s="528">
        <v>750000</v>
      </c>
      <c r="C109" s="528">
        <v>-502911</v>
      </c>
      <c r="D109" s="528">
        <v>0</v>
      </c>
      <c r="E109" s="528">
        <v>750000</v>
      </c>
      <c r="F109" s="508">
        <f>+Cuncl!U142+MM!U142+BTO!U142+CORP!U142+'C+S'!U142+INFR!U142+'STR+DEV'!U142</f>
        <v>794250</v>
      </c>
      <c r="G109" s="507">
        <f>+Cuncl!V142+MM!V142+BTO!V142+CORP!V142+'C+S'!V142+INFR!V142+'STR+DEV'!V142</f>
        <v>839522.25</v>
      </c>
    </row>
    <row r="110" spans="1:9" ht="15.75" thickBot="1" x14ac:dyDescent="0.3">
      <c r="A110" s="527" t="s">
        <v>948</v>
      </c>
      <c r="B110" s="528"/>
      <c r="C110" s="528">
        <v>0</v>
      </c>
      <c r="D110" s="528">
        <v>100000</v>
      </c>
      <c r="E110" s="528">
        <v>100000</v>
      </c>
      <c r="F110" s="508">
        <f>+Cuncl!U143+MM!U143+BTO!U143+CORP!U143+'C+S'!U143+INFR!U143+'STR+DEV'!U143</f>
        <v>0</v>
      </c>
      <c r="G110" s="507">
        <f>+Cuncl!V143+MM!V143+BTO!V143+CORP!V143+'C+S'!V143+INFR!V143+'STR+DEV'!V143</f>
        <v>0</v>
      </c>
    </row>
    <row r="111" spans="1:9" ht="15.75" hidden="1" thickBot="1" x14ac:dyDescent="0.3">
      <c r="A111" s="529" t="s">
        <v>99</v>
      </c>
      <c r="B111" s="528">
        <v>0</v>
      </c>
      <c r="C111" s="528">
        <v>0</v>
      </c>
      <c r="D111" s="528">
        <v>0</v>
      </c>
      <c r="E111" s="528">
        <v>0</v>
      </c>
      <c r="F111" s="508">
        <f>+Cuncl!U144+MM!U144+BTO!U144+CORP!U144+'C+S'!U144+INFR!U144+'STR+DEV'!U144</f>
        <v>0</v>
      </c>
      <c r="G111" s="507">
        <f>+Cuncl!V144+MM!V144+BTO!V144+CORP!V144+'C+S'!V144+INFR!V144+'STR+DEV'!V144</f>
        <v>0</v>
      </c>
    </row>
    <row r="112" spans="1:9" ht="15.75" hidden="1" thickBot="1" x14ac:dyDescent="0.3">
      <c r="A112" s="529" t="s">
        <v>105</v>
      </c>
      <c r="B112" s="528">
        <v>1855499.0859999999</v>
      </c>
      <c r="C112" s="528">
        <v>-5057</v>
      </c>
      <c r="D112" s="528">
        <v>0</v>
      </c>
      <c r="E112" s="528">
        <v>1855499.0859999999</v>
      </c>
      <c r="F112" s="508">
        <f>+Cuncl!U145+MM!U145+BTO!U145+CORP!U145+'C+S'!U145+INFR!U145+'STR+DEV'!U145</f>
        <v>1964973.5320739998</v>
      </c>
      <c r="G112" s="507">
        <f>+Cuncl!V145+MM!V145+BTO!V145+CORP!V145+'C+S'!V145+INFR!V145+'STR+DEV'!V145</f>
        <v>2076977.0234022175</v>
      </c>
    </row>
    <row r="113" spans="1:9" ht="15.75" hidden="1" thickBot="1" x14ac:dyDescent="0.3">
      <c r="A113" s="529" t="s">
        <v>101</v>
      </c>
      <c r="B113" s="528">
        <v>19671790.953999996</v>
      </c>
      <c r="C113" s="528">
        <v>-3732686</v>
      </c>
      <c r="D113" s="528">
        <v>0</v>
      </c>
      <c r="E113" s="528">
        <v>19671790.953999996</v>
      </c>
      <c r="F113" s="508">
        <f>+Cuncl!U146+MM!U146+BTO!U146+CORP!U146+'C+S'!U146+INFR!U146+'STR+DEV'!U146</f>
        <v>20832426.620285995</v>
      </c>
      <c r="G113" s="507">
        <f>+Cuncl!V146+MM!V146+BTO!V146+CORP!V146+'C+S'!V146+INFR!V146+'STR+DEV'!V146</f>
        <v>22019874.937642295</v>
      </c>
    </row>
    <row r="114" spans="1:9" ht="15.75" hidden="1" thickBot="1" x14ac:dyDescent="0.3">
      <c r="A114" s="529" t="s">
        <v>100</v>
      </c>
      <c r="B114" s="528">
        <v>600000</v>
      </c>
      <c r="C114" s="528">
        <v>0</v>
      </c>
      <c r="D114" s="528">
        <v>0</v>
      </c>
      <c r="E114" s="528">
        <v>600000</v>
      </c>
      <c r="F114" s="508">
        <f>+Cuncl!U147+MM!U147+BTO!U147+CORP!U147+'C+S'!U147+INFR!U147+'STR+DEV'!U147</f>
        <v>635400</v>
      </c>
      <c r="G114" s="507">
        <f>+Cuncl!V147+MM!V147+BTO!V147+CORP!V147+'C+S'!V147+INFR!V147+'STR+DEV'!V147</f>
        <v>671617.79999999993</v>
      </c>
    </row>
    <row r="115" spans="1:9" ht="15.75" hidden="1" thickBot="1" x14ac:dyDescent="0.3">
      <c r="A115" s="529" t="s">
        <v>104</v>
      </c>
      <c r="B115" s="528">
        <v>0</v>
      </c>
      <c r="C115" s="528">
        <v>0</v>
      </c>
      <c r="D115" s="528">
        <v>0</v>
      </c>
      <c r="E115" s="528">
        <v>0</v>
      </c>
      <c r="F115" s="508">
        <f>+Cuncl!U148+MM!U148+BTO!U148+CORP!U148+'C+S'!U148+INFR!U148+'STR+DEV'!U148</f>
        <v>0</v>
      </c>
      <c r="G115" s="507">
        <f>+Cuncl!V148+MM!V148+BTO!V148+CORP!V148+'C+S'!V148+INFR!V148+'STR+DEV'!V148</f>
        <v>0</v>
      </c>
    </row>
    <row r="116" spans="1:9" ht="15.75" hidden="1" thickBot="1" x14ac:dyDescent="0.3">
      <c r="A116" s="529" t="s">
        <v>102</v>
      </c>
      <c r="B116" s="528">
        <v>41720</v>
      </c>
      <c r="C116" s="528">
        <v>-25130</v>
      </c>
      <c r="D116" s="528">
        <v>0</v>
      </c>
      <c r="E116" s="528">
        <v>41720</v>
      </c>
      <c r="F116" s="508">
        <f>+Cuncl!U149+MM!U149+BTO!U149+CORP!U149+'C+S'!U149+INFR!U149+'STR+DEV'!U149</f>
        <v>44181.479999999996</v>
      </c>
      <c r="G116" s="507">
        <f>+Cuncl!V149+MM!V149+BTO!V149+CORP!V149+'C+S'!V149+INFR!V149+'STR+DEV'!V149</f>
        <v>46699.824359999991</v>
      </c>
    </row>
    <row r="117" spans="1:9" ht="15.75" hidden="1" thickBot="1" x14ac:dyDescent="0.3">
      <c r="A117" s="527" t="s">
        <v>103</v>
      </c>
      <c r="B117" s="528">
        <v>1800000</v>
      </c>
      <c r="C117" s="528">
        <v>-292083</v>
      </c>
      <c r="D117" s="528">
        <v>0</v>
      </c>
      <c r="E117" s="528">
        <v>1200000</v>
      </c>
      <c r="F117" s="508">
        <f>+Cuncl!U150+MM!U150+BTO!U150+CORP!U150+'C+S'!U150+INFR!U150+'STR+DEV'!U150</f>
        <v>1906200</v>
      </c>
      <c r="G117" s="507">
        <f>+Cuncl!V150+MM!V150+BTO!V150+CORP!V150+'C+S'!V150+INFR!V150+'STR+DEV'!V150</f>
        <v>2014853.4</v>
      </c>
    </row>
    <row r="118" spans="1:9" ht="15.75" hidden="1" thickBot="1" x14ac:dyDescent="0.3">
      <c r="A118" s="527"/>
      <c r="B118" s="528">
        <v>0</v>
      </c>
      <c r="C118" s="528">
        <v>0</v>
      </c>
      <c r="D118" s="528">
        <v>0</v>
      </c>
      <c r="E118" s="528">
        <v>0</v>
      </c>
      <c r="F118" s="508">
        <f>+Cuncl!U151+MM!U151+BTO!U151+CORP!U151+'C+S'!U151+INFR!U151+'STR+DEV'!U151</f>
        <v>0</v>
      </c>
      <c r="G118" s="507">
        <f>+Cuncl!V151+MM!V151+BTO!V151+CORP!V151+'C+S'!V151+INFR!V151+'STR+DEV'!V151</f>
        <v>0</v>
      </c>
    </row>
    <row r="119" spans="1:9" ht="15.75" hidden="1" thickBot="1" x14ac:dyDescent="0.3">
      <c r="A119" s="527"/>
      <c r="B119" s="528">
        <v>0</v>
      </c>
      <c r="C119" s="528">
        <v>0</v>
      </c>
      <c r="D119" s="528">
        <v>0</v>
      </c>
      <c r="E119" s="528">
        <v>0</v>
      </c>
      <c r="F119" s="508">
        <f>+Cuncl!U152+MM!U152+BTO!U152+CORP!U152+'C+S'!U152+INFR!U152+'STR+DEV'!U152</f>
        <v>0</v>
      </c>
      <c r="G119" s="507">
        <f>+Cuncl!V152+MM!V152+BTO!V152+CORP!V152+'C+S'!V152+INFR!V152+'STR+DEV'!V152</f>
        <v>0</v>
      </c>
    </row>
    <row r="120" spans="1:9" ht="15.75" hidden="1" thickBot="1" x14ac:dyDescent="0.3">
      <c r="A120" s="530" t="s">
        <v>106</v>
      </c>
      <c r="B120" s="531">
        <v>25655839.940999996</v>
      </c>
      <c r="C120" s="531">
        <v>-4812548</v>
      </c>
      <c r="D120" s="531">
        <v>0</v>
      </c>
      <c r="E120" s="531">
        <v>25055839.940999996</v>
      </c>
      <c r="F120" s="515">
        <f>SUM(F108:F119)</f>
        <v>27169534.497518994</v>
      </c>
      <c r="G120" s="515">
        <f>SUM(G108:G119)</f>
        <v>28718197.963877577</v>
      </c>
      <c r="I120" s="496">
        <f>-C120/E120</f>
        <v>0.19207290640953575</v>
      </c>
    </row>
    <row r="121" spans="1:9" ht="15.75" hidden="1" thickBot="1" x14ac:dyDescent="0.3">
      <c r="A121" s="527"/>
      <c r="B121" s="532"/>
      <c r="C121" s="527"/>
      <c r="D121" s="527"/>
      <c r="E121" s="527"/>
    </row>
    <row r="122" spans="1:9" ht="15.75" hidden="1" thickBot="1" x14ac:dyDescent="0.3">
      <c r="A122" s="530" t="s">
        <v>107</v>
      </c>
      <c r="B122" s="532"/>
      <c r="C122" s="527"/>
      <c r="D122" s="527"/>
      <c r="E122" s="527"/>
    </row>
    <row r="123" spans="1:9" ht="16.5" hidden="1" thickTop="1" thickBot="1" x14ac:dyDescent="0.3">
      <c r="A123" s="527" t="s">
        <v>108</v>
      </c>
      <c r="B123" s="532"/>
      <c r="C123" s="527"/>
      <c r="D123" s="527"/>
      <c r="E123" s="527"/>
      <c r="F123" s="514"/>
      <c r="G123" s="66"/>
    </row>
    <row r="124" spans="1:9" ht="15.75" hidden="1" thickBot="1" x14ac:dyDescent="0.3">
      <c r="A124" s="527" t="s">
        <v>109</v>
      </c>
      <c r="B124" s="532"/>
      <c r="C124" s="527"/>
      <c r="D124" s="527"/>
      <c r="E124" s="527"/>
      <c r="F124" s="513"/>
      <c r="G124" s="68"/>
    </row>
    <row r="125" spans="1:9" ht="15.75" hidden="1" thickBot="1" x14ac:dyDescent="0.3">
      <c r="A125" s="530" t="s">
        <v>110</v>
      </c>
      <c r="B125" s="532"/>
      <c r="C125" s="527"/>
      <c r="D125" s="527"/>
      <c r="E125" s="527"/>
    </row>
    <row r="126" spans="1:9" ht="15.75" hidden="1" thickBot="1" x14ac:dyDescent="0.3">
      <c r="A126" s="527"/>
      <c r="B126" s="532"/>
      <c r="C126" s="527"/>
      <c r="D126" s="527"/>
      <c r="E126" s="527"/>
    </row>
    <row r="127" spans="1:9" ht="15.75" hidden="1" thickBot="1" x14ac:dyDescent="0.3">
      <c r="A127" s="530" t="s">
        <v>111</v>
      </c>
      <c r="B127" s="532"/>
      <c r="C127" s="527"/>
      <c r="D127" s="527"/>
      <c r="E127" s="527"/>
    </row>
    <row r="128" spans="1:9" s="77" customFormat="1" ht="15.75" thickTop="1" x14ac:dyDescent="0.25">
      <c r="A128" s="529" t="s">
        <v>919</v>
      </c>
      <c r="B128" s="528">
        <v>30000000</v>
      </c>
      <c r="C128" s="528">
        <v>-6995151</v>
      </c>
      <c r="D128" s="528">
        <v>-3000000</v>
      </c>
      <c r="E128" s="528">
        <v>27000000</v>
      </c>
      <c r="F128" s="510">
        <f>+Cuncl!U161+MM!U161+BTO!U161+CORP!U161+'C+S'!U161+INFR!U161+'STR+DEV'!U161</f>
        <v>31770000</v>
      </c>
      <c r="G128" s="509">
        <f>+Cuncl!V161+MM!V161+BTO!V161+CORP!V161+'C+S'!V161+INFR!V161+'STR+DEV'!V161</f>
        <v>15795601.585101366</v>
      </c>
      <c r="I128" s="512"/>
    </row>
    <row r="129" spans="1:9" s="77" customFormat="1" hidden="1" x14ac:dyDescent="0.25">
      <c r="A129" s="529" t="s">
        <v>924</v>
      </c>
      <c r="B129" s="528">
        <v>120000</v>
      </c>
      <c r="C129" s="528">
        <v>0</v>
      </c>
      <c r="D129" s="528">
        <v>0</v>
      </c>
      <c r="E129" s="528">
        <v>120000</v>
      </c>
      <c r="F129" s="508">
        <f>+Cuncl!U162+MM!U162+BTO!U162+CORP!U162+'C+S'!U162+INFR!U162+'STR+DEV'!U162</f>
        <v>0</v>
      </c>
      <c r="G129" s="507">
        <f>+Cuncl!V162+MM!V162+BTO!V162+CORP!V162+'C+S'!V162+INFR!V162+'STR+DEV'!V162</f>
        <v>0</v>
      </c>
      <c r="I129" s="512"/>
    </row>
    <row r="130" spans="1:9" s="77" customFormat="1" x14ac:dyDescent="0.25">
      <c r="A130" s="529" t="s">
        <v>139</v>
      </c>
      <c r="B130" s="528">
        <v>0</v>
      </c>
      <c r="C130" s="528">
        <v>0</v>
      </c>
      <c r="D130" s="528">
        <v>600000</v>
      </c>
      <c r="E130" s="528">
        <v>600000</v>
      </c>
      <c r="F130" s="508">
        <f>+Cuncl!U163+MM!U163+BTO!U163+CORP!U163+'C+S'!U163+INFR!U163+'STR+DEV'!U163</f>
        <v>0</v>
      </c>
      <c r="G130" s="507">
        <f>+Cuncl!V163+MM!V163+BTO!V163+CORP!V163+'C+S'!V163+INFR!V163+'STR+DEV'!V163</f>
        <v>0</v>
      </c>
      <c r="I130" s="512"/>
    </row>
    <row r="131" spans="1:9" s="77" customFormat="1" hidden="1" x14ac:dyDescent="0.25">
      <c r="A131" s="529" t="s">
        <v>115</v>
      </c>
      <c r="B131" s="528">
        <v>500000</v>
      </c>
      <c r="C131" s="528">
        <v>-261046</v>
      </c>
      <c r="D131" s="528">
        <v>0</v>
      </c>
      <c r="E131" s="528">
        <v>500000</v>
      </c>
      <c r="F131" s="508">
        <f>+Cuncl!U164+MM!U164+BTO!U164+CORP!U164+'C+S'!U164+INFR!U164+'STR+DEV'!U164</f>
        <v>529500</v>
      </c>
      <c r="G131" s="507">
        <f>+Cuncl!V164+MM!V164+BTO!V164+CORP!V164+'C+S'!V164+INFR!V164+'STR+DEV'!V164</f>
        <v>559681.5</v>
      </c>
      <c r="I131" s="512"/>
    </row>
    <row r="132" spans="1:9" s="77" customFormat="1" hidden="1" x14ac:dyDescent="0.25">
      <c r="A132" s="529" t="s">
        <v>721</v>
      </c>
      <c r="B132" s="528">
        <v>0</v>
      </c>
      <c r="C132" s="528">
        <v>0</v>
      </c>
      <c r="D132" s="528">
        <v>0</v>
      </c>
      <c r="E132" s="528">
        <v>0</v>
      </c>
      <c r="F132" s="508">
        <f>+Cuncl!U165+MM!U165+BTO!U165+CORP!U165+'C+S'!U165+INFR!U165+'STR+DEV'!U165</f>
        <v>0</v>
      </c>
      <c r="G132" s="507">
        <f>+Cuncl!V165+MM!V165+BTO!V165+CORP!V165+'C+S'!V165+INFR!V165+'STR+DEV'!V165</f>
        <v>0</v>
      </c>
      <c r="I132" s="512"/>
    </row>
    <row r="133" spans="1:9" s="77" customFormat="1" hidden="1" x14ac:dyDescent="0.25">
      <c r="A133" s="529" t="s">
        <v>925</v>
      </c>
      <c r="B133" s="528">
        <v>360000</v>
      </c>
      <c r="C133" s="528">
        <v>0</v>
      </c>
      <c r="D133" s="528">
        <v>0</v>
      </c>
      <c r="E133" s="528">
        <v>360000</v>
      </c>
      <c r="F133" s="508">
        <f>+Cuncl!U166+MM!U166+BTO!U166+CORP!U166+'C+S'!U166+INFR!U166+'STR+DEV'!U166</f>
        <v>0</v>
      </c>
      <c r="G133" s="507">
        <f>+Cuncl!V166+MM!V166+BTO!V166+CORP!V166+'C+S'!V166+INFR!V166+'STR+DEV'!V166</f>
        <v>0</v>
      </c>
      <c r="I133" s="512"/>
    </row>
    <row r="134" spans="1:9" s="77" customFormat="1" hidden="1" x14ac:dyDescent="0.25">
      <c r="A134" s="529" t="s">
        <v>138</v>
      </c>
      <c r="B134" s="528">
        <v>18000000</v>
      </c>
      <c r="C134" s="528">
        <v>-1796765</v>
      </c>
      <c r="D134" s="528">
        <v>0</v>
      </c>
      <c r="E134" s="528">
        <v>18000000</v>
      </c>
      <c r="F134" s="508">
        <f>+Cuncl!U167+MM!U167+BTO!U167+CORP!U167+'C+S'!U167+INFR!U167+'STR+DEV'!U167</f>
        <v>19062000</v>
      </c>
      <c r="G134" s="507">
        <f>+Cuncl!V167+MM!V167+BTO!V167+CORP!V167+'C+S'!V167+INFR!V167+'STR+DEV'!V167</f>
        <v>20148534</v>
      </c>
      <c r="I134" s="512"/>
    </row>
    <row r="135" spans="1:9" s="77" customFormat="1" hidden="1" x14ac:dyDescent="0.25">
      <c r="A135" s="529" t="s">
        <v>926</v>
      </c>
      <c r="B135" s="528">
        <v>0</v>
      </c>
      <c r="C135" s="528">
        <v>0</v>
      </c>
      <c r="D135" s="528">
        <v>0</v>
      </c>
      <c r="E135" s="528">
        <v>0</v>
      </c>
      <c r="F135" s="508">
        <f>+Cuncl!U168+MM!U168+BTO!U168+CORP!U168+'C+S'!U168+INFR!U168+'STR+DEV'!U168</f>
        <v>0</v>
      </c>
      <c r="G135" s="507">
        <f>+Cuncl!V168+MM!V168+BTO!V168+CORP!V168+'C+S'!V168+INFR!V168+'STR+DEV'!V168</f>
        <v>0</v>
      </c>
      <c r="I135" s="512"/>
    </row>
    <row r="136" spans="1:9" s="77" customFormat="1" x14ac:dyDescent="0.25">
      <c r="A136" s="529" t="s">
        <v>873</v>
      </c>
      <c r="B136" s="528">
        <v>0</v>
      </c>
      <c r="C136" s="528">
        <v>0</v>
      </c>
      <c r="D136" s="528">
        <v>2000000</v>
      </c>
      <c r="E136" s="528">
        <v>2000000</v>
      </c>
      <c r="F136" s="508">
        <f>+Cuncl!U169+MM!U169+BTO!U169+CORP!U169+'C+S'!U169+INFR!U169+'STR+DEV'!U169</f>
        <v>0</v>
      </c>
      <c r="G136" s="507">
        <f>+Cuncl!V169+MM!V169+BTO!V169+CORP!V169+'C+S'!V169+INFR!V169+'STR+DEV'!V169</f>
        <v>0</v>
      </c>
      <c r="I136" s="512"/>
    </row>
    <row r="137" spans="1:9" s="77" customFormat="1" hidden="1" x14ac:dyDescent="0.25">
      <c r="A137" s="529" t="s">
        <v>114</v>
      </c>
      <c r="B137" s="528">
        <v>0</v>
      </c>
      <c r="C137" s="528">
        <v>0</v>
      </c>
      <c r="D137" s="528">
        <v>0</v>
      </c>
      <c r="E137" s="528">
        <v>0</v>
      </c>
      <c r="F137" s="508">
        <f>+Cuncl!U170+MM!U170+BTO!U170+CORP!U170+'C+S'!U170+INFR!U170+'STR+DEV'!U170</f>
        <v>0</v>
      </c>
      <c r="G137" s="507">
        <f>+Cuncl!V170+MM!V170+BTO!V170+CORP!V170+'C+S'!V170+INFR!V170+'STR+DEV'!V170</f>
        <v>0</v>
      </c>
      <c r="I137" s="512"/>
    </row>
    <row r="138" spans="1:9" s="77" customFormat="1" hidden="1" x14ac:dyDescent="0.25">
      <c r="A138" s="529" t="s">
        <v>121</v>
      </c>
      <c r="B138" s="528">
        <v>700000</v>
      </c>
      <c r="C138" s="528">
        <v>-188358</v>
      </c>
      <c r="D138" s="528">
        <v>0</v>
      </c>
      <c r="E138" s="528">
        <v>700000</v>
      </c>
      <c r="F138" s="508">
        <f>+Cuncl!U171+MM!U171+BTO!U171+CORP!U171+'C+S'!U171+INFR!U171+'STR+DEV'!U171</f>
        <v>741300</v>
      </c>
      <c r="G138" s="507">
        <f>+Cuncl!V171+MM!V171+BTO!V171+CORP!V171+'C+S'!V171+INFR!V171+'STR+DEV'!V171</f>
        <v>783554.1</v>
      </c>
      <c r="I138" s="512"/>
    </row>
    <row r="139" spans="1:9" s="77" customFormat="1" hidden="1" x14ac:dyDescent="0.25">
      <c r="A139" s="529" t="s">
        <v>137</v>
      </c>
      <c r="B139" s="528">
        <v>0</v>
      </c>
      <c r="C139" s="528">
        <v>0</v>
      </c>
      <c r="D139" s="528">
        <v>0</v>
      </c>
      <c r="E139" s="528">
        <v>0</v>
      </c>
      <c r="F139" s="508">
        <f>+Cuncl!U172+MM!U172+BTO!U172+CORP!U172+'C+S'!U172+INFR!U172+'STR+DEV'!U172</f>
        <v>0</v>
      </c>
      <c r="G139" s="507">
        <f>+Cuncl!V172+MM!V172+BTO!V172+CORP!V172+'C+S'!V172+INFR!V172+'STR+DEV'!V172</f>
        <v>0</v>
      </c>
      <c r="I139" s="512"/>
    </row>
    <row r="140" spans="1:9" s="77" customFormat="1" hidden="1" x14ac:dyDescent="0.25">
      <c r="A140" s="529" t="s">
        <v>703</v>
      </c>
      <c r="B140" s="528">
        <v>6000000</v>
      </c>
      <c r="C140" s="528">
        <v>-266459</v>
      </c>
      <c r="D140" s="528">
        <v>0</v>
      </c>
      <c r="E140" s="528">
        <v>6000000</v>
      </c>
      <c r="F140" s="508">
        <f>+Cuncl!U173+MM!U173+BTO!U173+CORP!U173+'C+S'!U173+INFR!U173+'STR+DEV'!U173</f>
        <v>6354000</v>
      </c>
      <c r="G140" s="507">
        <f>+Cuncl!V173+MM!V173+BTO!V173+CORP!V173+'C+S'!V173+INFR!V173+'STR+DEV'!V173</f>
        <v>6716178</v>
      </c>
      <c r="I140" s="512"/>
    </row>
    <row r="141" spans="1:9" s="77" customFormat="1" hidden="1" x14ac:dyDescent="0.25">
      <c r="A141" s="529" t="s">
        <v>702</v>
      </c>
      <c r="B141" s="528">
        <v>0</v>
      </c>
      <c r="C141" s="528">
        <v>0</v>
      </c>
      <c r="D141" s="528">
        <v>0</v>
      </c>
      <c r="E141" s="528">
        <v>0</v>
      </c>
      <c r="F141" s="508">
        <f>+Cuncl!U174+MM!U174+BTO!U174+CORP!U174+'C+S'!U174+INFR!U174+'STR+DEV'!U174</f>
        <v>0</v>
      </c>
      <c r="G141" s="507">
        <f>+Cuncl!V174+MM!V174+BTO!V174+CORP!V174+'C+S'!V174+INFR!V174+'STR+DEV'!V174</f>
        <v>0</v>
      </c>
      <c r="I141" s="512"/>
    </row>
    <row r="142" spans="1:9" s="77" customFormat="1" hidden="1" x14ac:dyDescent="0.25">
      <c r="A142" s="529" t="s">
        <v>701</v>
      </c>
      <c r="B142" s="528">
        <v>0</v>
      </c>
      <c r="C142" s="528">
        <v>0</v>
      </c>
      <c r="D142" s="528">
        <v>0</v>
      </c>
      <c r="E142" s="528">
        <v>0</v>
      </c>
      <c r="F142" s="508">
        <f>+Cuncl!U175+MM!U175+BTO!U175+CORP!U175+'C+S'!U175+INFR!U175+'STR+DEV'!U175</f>
        <v>0</v>
      </c>
      <c r="G142" s="507">
        <f>+Cuncl!V175+MM!V175+BTO!V175+CORP!V175+'C+S'!V175+INFR!V175+'STR+DEV'!V175</f>
        <v>0</v>
      </c>
      <c r="I142" s="512"/>
    </row>
    <row r="143" spans="1:9" s="77" customFormat="1" x14ac:dyDescent="0.25">
      <c r="A143" s="529" t="s">
        <v>123</v>
      </c>
      <c r="B143" s="528">
        <v>9000000</v>
      </c>
      <c r="C143" s="528">
        <v>-726488</v>
      </c>
      <c r="D143" s="528">
        <v>-3000000</v>
      </c>
      <c r="E143" s="528">
        <v>6000000</v>
      </c>
      <c r="F143" s="508">
        <f>+Cuncl!U176+MM!U176+BTO!U176+CORP!U176+'C+S'!U176+INFR!U176+'STR+DEV'!U176</f>
        <v>9531000</v>
      </c>
      <c r="G143" s="507">
        <f>+Cuncl!V176+MM!V176+BTO!V176+CORP!V176+'C+S'!V176+INFR!V176+'STR+DEV'!V176</f>
        <v>10074267</v>
      </c>
      <c r="I143" s="512"/>
    </row>
    <row r="144" spans="1:9" s="77" customFormat="1" hidden="1" x14ac:dyDescent="0.25">
      <c r="A144" s="529" t="s">
        <v>122</v>
      </c>
      <c r="B144" s="528">
        <v>0</v>
      </c>
      <c r="C144" s="528">
        <v>0</v>
      </c>
      <c r="D144" s="528">
        <v>0</v>
      </c>
      <c r="E144" s="528">
        <v>0</v>
      </c>
      <c r="F144" s="508">
        <f>+Cuncl!U177+MM!U177+BTO!U177+CORP!U177+'C+S'!U177+INFR!U177+'STR+DEV'!U177</f>
        <v>2422049.2976362109</v>
      </c>
      <c r="G144" s="507">
        <f>+Cuncl!V177+MM!V177+BTO!V177+CORP!V177+'C+S'!V177+INFR!V177+'STR+DEV'!V177</f>
        <v>0</v>
      </c>
      <c r="I144" s="512"/>
    </row>
    <row r="145" spans="1:9" s="77" customFormat="1" hidden="1" x14ac:dyDescent="0.25">
      <c r="A145" s="529" t="s">
        <v>112</v>
      </c>
      <c r="B145" s="528">
        <v>0</v>
      </c>
      <c r="C145" s="528">
        <v>0</v>
      </c>
      <c r="D145" s="528">
        <v>0</v>
      </c>
      <c r="E145" s="528">
        <v>0</v>
      </c>
      <c r="F145" s="508">
        <f>+Cuncl!U178+MM!U178+BTO!U178+CORP!U178+'C+S'!U178+INFR!U178+'STR+DEV'!U178</f>
        <v>0</v>
      </c>
      <c r="G145" s="507">
        <f>+Cuncl!V178+MM!V178+BTO!V178+CORP!V178+'C+S'!V178+INFR!V178+'STR+DEV'!V178</f>
        <v>0</v>
      </c>
      <c r="I145" s="512"/>
    </row>
    <row r="146" spans="1:9" s="77" customFormat="1" hidden="1" x14ac:dyDescent="0.25">
      <c r="A146" s="529" t="s">
        <v>128</v>
      </c>
      <c r="B146" s="528">
        <v>42704000</v>
      </c>
      <c r="C146" s="528">
        <v>-20726587</v>
      </c>
      <c r="D146" s="528">
        <v>0</v>
      </c>
      <c r="E146" s="528">
        <v>42704000</v>
      </c>
      <c r="F146" s="508">
        <f>+Cuncl!U179+MM!U179+BTO!U179+CORP!U179+'C+S'!U179+INFR!U179+'STR+DEV'!U179</f>
        <v>45223536</v>
      </c>
      <c r="G146" s="507">
        <f>+Cuncl!V179+MM!V179+BTO!V179+CORP!V179+'C+S'!V179+INFR!V179+'STR+DEV'!V179</f>
        <v>47801277.551999994</v>
      </c>
      <c r="I146" s="512"/>
    </row>
    <row r="147" spans="1:9" s="77" customFormat="1" hidden="1" x14ac:dyDescent="0.25">
      <c r="A147" s="529" t="s">
        <v>124</v>
      </c>
      <c r="B147" s="528">
        <v>0</v>
      </c>
      <c r="C147" s="528">
        <v>0</v>
      </c>
      <c r="D147" s="528">
        <v>0</v>
      </c>
      <c r="E147" s="528">
        <v>0</v>
      </c>
      <c r="F147" s="508">
        <f>+Cuncl!U180+MM!U180+BTO!U180+CORP!U180+'C+S'!U180+INFR!U180+'STR+DEV'!U180</f>
        <v>0</v>
      </c>
      <c r="G147" s="507">
        <f>+Cuncl!V180+MM!V180+BTO!V180+CORP!V180+'C+S'!V180+INFR!V180+'STR+DEV'!V180</f>
        <v>0</v>
      </c>
      <c r="I147" s="512"/>
    </row>
    <row r="148" spans="1:9" s="77" customFormat="1" hidden="1" x14ac:dyDescent="0.25">
      <c r="A148" s="529" t="s">
        <v>136</v>
      </c>
      <c r="B148" s="528">
        <v>0</v>
      </c>
      <c r="C148" s="528">
        <v>0</v>
      </c>
      <c r="D148" s="528">
        <v>0</v>
      </c>
      <c r="E148" s="528">
        <v>0</v>
      </c>
      <c r="F148" s="508">
        <f>+Cuncl!U181+MM!U181+BTO!U181+CORP!U181+'C+S'!U181+INFR!U181+'STR+DEV'!U181</f>
        <v>0</v>
      </c>
      <c r="G148" s="507">
        <f>+Cuncl!V181+MM!V181+BTO!V181+CORP!V181+'C+S'!V181+INFR!V181+'STR+DEV'!V181</f>
        <v>0</v>
      </c>
      <c r="I148" s="512"/>
    </row>
    <row r="149" spans="1:9" s="77" customFormat="1" hidden="1" x14ac:dyDescent="0.25">
      <c r="A149" s="529" t="s">
        <v>125</v>
      </c>
      <c r="B149" s="528">
        <v>1200000</v>
      </c>
      <c r="C149" s="528">
        <v>-6320</v>
      </c>
      <c r="D149" s="528">
        <v>0</v>
      </c>
      <c r="E149" s="528">
        <v>1200000</v>
      </c>
      <c r="F149" s="508">
        <f>+Cuncl!U182+MM!U182+BTO!U182+CORP!U182+'C+S'!U182+INFR!U182+'STR+DEV'!U182</f>
        <v>1270800</v>
      </c>
      <c r="G149" s="507">
        <f>+Cuncl!V182+MM!V182+BTO!V182+CORP!V182+'C+S'!V182+INFR!V182+'STR+DEV'!V182</f>
        <v>1343235.5999999999</v>
      </c>
      <c r="I149" s="512"/>
    </row>
    <row r="150" spans="1:9" s="77" customFormat="1" hidden="1" x14ac:dyDescent="0.25">
      <c r="A150" s="529" t="s">
        <v>116</v>
      </c>
      <c r="B150" s="528">
        <v>0</v>
      </c>
      <c r="C150" s="528">
        <v>0</v>
      </c>
      <c r="D150" s="528">
        <v>0</v>
      </c>
      <c r="E150" s="528">
        <v>0</v>
      </c>
      <c r="F150" s="508">
        <f>+Cuncl!U183+MM!U183+BTO!U183+CORP!U183+'C+S'!U183+INFR!U183+'STR+DEV'!U183</f>
        <v>0</v>
      </c>
      <c r="G150" s="507">
        <f>+Cuncl!V183+MM!V183+BTO!V183+CORP!V183+'C+S'!V183+INFR!V183+'STR+DEV'!V183</f>
        <v>0</v>
      </c>
      <c r="I150" s="512"/>
    </row>
    <row r="151" spans="1:9" s="77" customFormat="1" hidden="1" x14ac:dyDescent="0.25">
      <c r="A151" s="529" t="s">
        <v>113</v>
      </c>
      <c r="B151" s="528">
        <v>0</v>
      </c>
      <c r="C151" s="528">
        <v>0</v>
      </c>
      <c r="D151" s="528">
        <v>0</v>
      </c>
      <c r="E151" s="528">
        <v>0</v>
      </c>
      <c r="F151" s="508">
        <f>+Cuncl!U184+MM!U184+BTO!U184+CORP!U184+'C+S'!U184+INFR!U184+'STR+DEV'!U184</f>
        <v>0</v>
      </c>
      <c r="G151" s="507">
        <f>+Cuncl!V184+MM!V184+BTO!V184+CORP!V184+'C+S'!V184+INFR!V184+'STR+DEV'!V184</f>
        <v>0</v>
      </c>
      <c r="I151" s="512"/>
    </row>
    <row r="152" spans="1:9" s="77" customFormat="1" hidden="1" x14ac:dyDescent="0.25">
      <c r="A152" s="529" t="s">
        <v>105</v>
      </c>
      <c r="B152" s="528">
        <v>0</v>
      </c>
      <c r="C152" s="528">
        <v>0</v>
      </c>
      <c r="D152" s="528">
        <v>0</v>
      </c>
      <c r="E152" s="528">
        <v>0</v>
      </c>
      <c r="F152" s="508">
        <f>+Cuncl!U185+MM!U185+BTO!U185+CORP!U185+'C+S'!U185+INFR!U185+'STR+DEV'!U185</f>
        <v>0</v>
      </c>
      <c r="G152" s="507">
        <f>+Cuncl!V185+MM!V185+BTO!V185+CORP!V185+'C+S'!V185+INFR!V185+'STR+DEV'!V185</f>
        <v>0</v>
      </c>
      <c r="I152" s="512"/>
    </row>
    <row r="153" spans="1:9" s="77" customFormat="1" hidden="1" x14ac:dyDescent="0.25">
      <c r="A153" s="529" t="s">
        <v>119</v>
      </c>
      <c r="B153" s="528">
        <v>0</v>
      </c>
      <c r="C153" s="528">
        <v>0</v>
      </c>
      <c r="D153" s="528">
        <v>0</v>
      </c>
      <c r="E153" s="528">
        <v>0</v>
      </c>
      <c r="F153" s="508">
        <f>+Cuncl!U186+MM!U186+BTO!U186+CORP!U186+'C+S'!U186+INFR!U186+'STR+DEV'!U186</f>
        <v>0</v>
      </c>
      <c r="G153" s="507">
        <f>+Cuncl!V186+MM!V186+BTO!V186+CORP!V186+'C+S'!V186+INFR!V186+'STR+DEV'!V186</f>
        <v>0</v>
      </c>
      <c r="I153" s="512"/>
    </row>
    <row r="154" spans="1:9" s="77" customFormat="1" hidden="1" x14ac:dyDescent="0.25">
      <c r="A154" s="529" t="s">
        <v>132</v>
      </c>
      <c r="B154" s="528">
        <v>0</v>
      </c>
      <c r="C154" s="528">
        <v>0</v>
      </c>
      <c r="D154" s="528">
        <v>0</v>
      </c>
      <c r="E154" s="528">
        <v>0</v>
      </c>
      <c r="F154" s="508">
        <f>+Cuncl!U187+MM!U187+BTO!U187+CORP!U187+'C+S'!U187+INFR!U187+'STR+DEV'!U187</f>
        <v>0</v>
      </c>
      <c r="G154" s="507">
        <f>+Cuncl!V187+MM!V187+BTO!V187+CORP!V187+'C+S'!V187+INFR!V187+'STR+DEV'!V187</f>
        <v>0</v>
      </c>
      <c r="I154" s="512"/>
    </row>
    <row r="155" spans="1:9" s="77" customFormat="1" hidden="1" x14ac:dyDescent="0.25">
      <c r="A155" s="529" t="s">
        <v>126</v>
      </c>
      <c r="B155" s="528">
        <v>0</v>
      </c>
      <c r="C155" s="528">
        <v>0</v>
      </c>
      <c r="D155" s="528">
        <v>0</v>
      </c>
      <c r="E155" s="528">
        <v>0</v>
      </c>
      <c r="F155" s="508">
        <f>+Cuncl!U188+MM!U188+BTO!U188+CORP!U188+'C+S'!U188+INFR!U188+'STR+DEV'!U188</f>
        <v>0</v>
      </c>
      <c r="G155" s="507">
        <f>+Cuncl!V188+MM!V188+BTO!V188+CORP!V188+'C+S'!V188+INFR!V188+'STR+DEV'!V188</f>
        <v>0</v>
      </c>
      <c r="I155" s="512"/>
    </row>
    <row r="156" spans="1:9" s="77" customFormat="1" hidden="1" x14ac:dyDescent="0.25">
      <c r="A156" s="529" t="s">
        <v>127</v>
      </c>
      <c r="B156" s="528">
        <v>0</v>
      </c>
      <c r="C156" s="528">
        <v>0</v>
      </c>
      <c r="D156" s="528">
        <v>0</v>
      </c>
      <c r="E156" s="528">
        <v>0</v>
      </c>
      <c r="F156" s="508">
        <f>+Cuncl!U189+MM!U189+BTO!U189+CORP!U189+'C+S'!U189+INFR!U189+'STR+DEV'!U189</f>
        <v>0</v>
      </c>
      <c r="G156" s="507">
        <f>+Cuncl!V189+MM!V189+BTO!V189+CORP!V189+'C+S'!V189+INFR!V189+'STR+DEV'!V189</f>
        <v>0</v>
      </c>
      <c r="I156" s="512"/>
    </row>
    <row r="157" spans="1:9" s="77" customFormat="1" hidden="1" x14ac:dyDescent="0.25">
      <c r="A157" s="529" t="s">
        <v>127</v>
      </c>
      <c r="B157" s="528">
        <v>0</v>
      </c>
      <c r="C157" s="528">
        <v>0</v>
      </c>
      <c r="D157" s="528">
        <v>0</v>
      </c>
      <c r="E157" s="528">
        <v>0</v>
      </c>
      <c r="F157" s="508">
        <f>+Cuncl!U190+MM!U190+BTO!U190+CORP!U190+'C+S'!U190+INFR!U190+'STR+DEV'!U190</f>
        <v>0</v>
      </c>
      <c r="G157" s="507">
        <f>+Cuncl!V190+MM!V190+BTO!V190+CORP!V190+'C+S'!V190+INFR!V190+'STR+DEV'!V190</f>
        <v>0</v>
      </c>
      <c r="I157" s="512"/>
    </row>
    <row r="158" spans="1:9" s="77" customFormat="1" hidden="1" x14ac:dyDescent="0.25">
      <c r="A158" s="529" t="s">
        <v>100</v>
      </c>
      <c r="B158" s="528">
        <v>3700000</v>
      </c>
      <c r="C158" s="528">
        <v>-282998</v>
      </c>
      <c r="D158" s="528">
        <v>0</v>
      </c>
      <c r="E158" s="528">
        <v>3700000</v>
      </c>
      <c r="F158" s="508">
        <f>+Cuncl!U191+MM!U191+BTO!U191+CORP!U191+'C+S'!U191+INFR!U191+'STR+DEV'!U191</f>
        <v>3918300</v>
      </c>
      <c r="G158" s="507">
        <f>+Cuncl!V191+MM!V191+BTO!V191+CORP!V191+'C+S'!V191+INFR!V191+'STR+DEV'!V191</f>
        <v>4141643.0999999996</v>
      </c>
      <c r="I158" s="512"/>
    </row>
    <row r="159" spans="1:9" s="77" customFormat="1" hidden="1" x14ac:dyDescent="0.25">
      <c r="A159" s="529" t="s">
        <v>131</v>
      </c>
      <c r="B159" s="528">
        <v>0</v>
      </c>
      <c r="C159" s="528">
        <v>0</v>
      </c>
      <c r="D159" s="528">
        <v>0</v>
      </c>
      <c r="E159" s="528">
        <v>0</v>
      </c>
      <c r="F159" s="508">
        <f>+Cuncl!U192+MM!U192+BTO!U192+CORP!U192+'C+S'!U192+INFR!U192+'STR+DEV'!U192</f>
        <v>0</v>
      </c>
      <c r="G159" s="507">
        <f>+Cuncl!V192+MM!V192+BTO!V192+CORP!V192+'C+S'!V192+INFR!V192+'STR+DEV'!V192</f>
        <v>0</v>
      </c>
      <c r="I159" s="512"/>
    </row>
    <row r="160" spans="1:9" s="77" customFormat="1" hidden="1" x14ac:dyDescent="0.25">
      <c r="A160" s="529" t="s">
        <v>117</v>
      </c>
      <c r="B160" s="528">
        <v>0</v>
      </c>
      <c r="C160" s="528">
        <v>0</v>
      </c>
      <c r="D160" s="528">
        <v>0</v>
      </c>
      <c r="E160" s="528">
        <v>0</v>
      </c>
      <c r="F160" s="508">
        <f>+Cuncl!U193+MM!U193+BTO!U193+CORP!U193+'C+S'!U193+INFR!U193+'STR+DEV'!U193</f>
        <v>0</v>
      </c>
      <c r="G160" s="507">
        <f>+Cuncl!V193+MM!V193+BTO!V193+CORP!V193+'C+S'!V193+INFR!V193+'STR+DEV'!V193</f>
        <v>0</v>
      </c>
      <c r="I160" s="512"/>
    </row>
    <row r="161" spans="1:9" s="77" customFormat="1" hidden="1" x14ac:dyDescent="0.25">
      <c r="A161" s="529" t="s">
        <v>130</v>
      </c>
      <c r="B161" s="528">
        <v>10000000</v>
      </c>
      <c r="C161" s="528">
        <v>0</v>
      </c>
      <c r="D161" s="528">
        <v>0</v>
      </c>
      <c r="E161" s="528">
        <v>10000000</v>
      </c>
      <c r="F161" s="508">
        <f>+Cuncl!U194+MM!U194+BTO!U194+CORP!U194+'C+S'!U194+INFR!U194+'STR+DEV'!U194</f>
        <v>10590000</v>
      </c>
      <c r="G161" s="507">
        <f>+Cuncl!V194+MM!V194+BTO!V194+CORP!V194+'C+S'!V194+INFR!V194+'STR+DEV'!V194</f>
        <v>11193630</v>
      </c>
      <c r="I161" s="512"/>
    </row>
    <row r="162" spans="1:9" s="77" customFormat="1" hidden="1" x14ac:dyDescent="0.25">
      <c r="A162" s="529" t="s">
        <v>129</v>
      </c>
      <c r="B162" s="528">
        <v>0</v>
      </c>
      <c r="C162" s="528">
        <v>0</v>
      </c>
      <c r="D162" s="528">
        <v>0</v>
      </c>
      <c r="E162" s="528">
        <v>0</v>
      </c>
      <c r="F162" s="508">
        <f>+Cuncl!U195+MM!U195+BTO!U195+CORP!U195+'C+S'!U195+INFR!U195+'STR+DEV'!U195</f>
        <v>0</v>
      </c>
      <c r="G162" s="507">
        <f>+Cuncl!V195+MM!V195+BTO!V195+CORP!V195+'C+S'!V195+INFR!V195+'STR+DEV'!V195</f>
        <v>0</v>
      </c>
      <c r="I162" s="512"/>
    </row>
    <row r="163" spans="1:9" s="77" customFormat="1" hidden="1" x14ac:dyDescent="0.25">
      <c r="A163" s="529" t="s">
        <v>134</v>
      </c>
      <c r="B163" s="528">
        <v>0</v>
      </c>
      <c r="C163" s="528">
        <v>0</v>
      </c>
      <c r="D163" s="528">
        <v>0</v>
      </c>
      <c r="E163" s="528">
        <v>0</v>
      </c>
      <c r="F163" s="508">
        <f>+Cuncl!U196+MM!U196+BTO!U196+CORP!U196+'C+S'!U196+INFR!U196+'STR+DEV'!U196</f>
        <v>0</v>
      </c>
      <c r="G163" s="507">
        <f>+Cuncl!V196+MM!V196+BTO!V196+CORP!V196+'C+S'!V196+INFR!V196+'STR+DEV'!V196</f>
        <v>0</v>
      </c>
      <c r="I163" s="512"/>
    </row>
    <row r="164" spans="1:9" s="77" customFormat="1" hidden="1" x14ac:dyDescent="0.25">
      <c r="A164" s="529" t="s">
        <v>135</v>
      </c>
      <c r="B164" s="528">
        <v>6300000</v>
      </c>
      <c r="C164" s="528">
        <v>0</v>
      </c>
      <c r="D164" s="528">
        <v>0</v>
      </c>
      <c r="E164" s="528">
        <v>6300000</v>
      </c>
      <c r="F164" s="508">
        <f>+Cuncl!U197+MM!U197+BTO!U197+CORP!U197+'C+S'!U197+INFR!U197+'STR+DEV'!U197</f>
        <v>6671700</v>
      </c>
      <c r="G164" s="507">
        <f>+Cuncl!V197+MM!V197+BTO!V197+CORP!V197+'C+S'!V197+INFR!V197+'STR+DEV'!V197</f>
        <v>7051986.8999999994</v>
      </c>
      <c r="I164" s="512"/>
    </row>
    <row r="165" spans="1:9" s="77" customFormat="1" hidden="1" x14ac:dyDescent="0.25">
      <c r="A165" s="529" t="s">
        <v>102</v>
      </c>
      <c r="B165" s="528">
        <v>0</v>
      </c>
      <c r="C165" s="528">
        <v>0</v>
      </c>
      <c r="D165" s="528">
        <v>0</v>
      </c>
      <c r="E165" s="528">
        <v>0</v>
      </c>
      <c r="F165" s="508">
        <f>+Cuncl!U198+MM!U198+BTO!U198+CORP!U198+'C+S'!U198+INFR!U198+'STR+DEV'!U198</f>
        <v>0</v>
      </c>
      <c r="G165" s="507">
        <f>+Cuncl!V198+MM!V198+BTO!V198+CORP!V198+'C+S'!V198+INFR!V198+'STR+DEV'!V198</f>
        <v>0</v>
      </c>
      <c r="I165" s="512"/>
    </row>
    <row r="166" spans="1:9" s="77" customFormat="1" ht="13.5" hidden="1" customHeight="1" x14ac:dyDescent="0.25">
      <c r="A166" s="529" t="s">
        <v>133</v>
      </c>
      <c r="B166" s="528">
        <v>0</v>
      </c>
      <c r="C166" s="528">
        <v>0</v>
      </c>
      <c r="D166" s="528">
        <v>0</v>
      </c>
      <c r="E166" s="528">
        <v>0</v>
      </c>
      <c r="F166" s="508">
        <f>+Cuncl!U199+MM!U199+BTO!U199+CORP!U199+'C+S'!U199+INFR!U199+'STR+DEV'!U199</f>
        <v>0</v>
      </c>
      <c r="G166" s="507">
        <f>+Cuncl!V199+MM!V199+BTO!V199+CORP!V199+'C+S'!V199+INFR!V199+'STR+DEV'!V199</f>
        <v>0</v>
      </c>
      <c r="I166" s="512"/>
    </row>
    <row r="167" spans="1:9" s="77" customFormat="1" x14ac:dyDescent="0.25">
      <c r="A167" s="529" t="s">
        <v>918</v>
      </c>
      <c r="B167" s="528">
        <v>16000000</v>
      </c>
      <c r="C167" s="528">
        <v>-3046624</v>
      </c>
      <c r="D167" s="528">
        <v>5000000</v>
      </c>
      <c r="E167" s="528">
        <v>21000000</v>
      </c>
      <c r="F167" s="508">
        <f>+Cuncl!U200+MM!U200+BTO!U200+CORP!U200+'C+S'!U200+INFR!U200+'STR+DEV'!U200</f>
        <v>16944000</v>
      </c>
      <c r="G167" s="507">
        <f>+Cuncl!V200+MM!V200+BTO!V200+CORP!V200+'C+S'!V200+INFR!V200+'STR+DEV'!V200</f>
        <v>17909808</v>
      </c>
      <c r="I167" s="512"/>
    </row>
    <row r="168" spans="1:9" s="77" customFormat="1" hidden="1" x14ac:dyDescent="0.25">
      <c r="A168" s="529"/>
      <c r="B168" s="528">
        <v>0</v>
      </c>
      <c r="C168" s="528">
        <v>0</v>
      </c>
      <c r="D168" s="528">
        <v>0</v>
      </c>
      <c r="E168" s="528">
        <v>0</v>
      </c>
      <c r="F168" s="508">
        <f>+Cuncl!U201+MM!U201+BTO!U201+CORP!U201+'C+S'!U201+INFR!U201+'STR+DEV'!U201</f>
        <v>0</v>
      </c>
      <c r="G168" s="507">
        <f>+Cuncl!V201+MM!V201+BTO!V201+CORP!V201+'C+S'!V201+INFR!V201+'STR+DEV'!V201</f>
        <v>0</v>
      </c>
      <c r="I168" s="512"/>
    </row>
    <row r="169" spans="1:9" s="77" customFormat="1" hidden="1" x14ac:dyDescent="0.25">
      <c r="A169" s="529"/>
      <c r="B169" s="528">
        <v>0</v>
      </c>
      <c r="C169" s="528">
        <v>0</v>
      </c>
      <c r="D169" s="528">
        <v>0</v>
      </c>
      <c r="E169" s="528">
        <v>0</v>
      </c>
      <c r="F169" s="508">
        <f>+Cuncl!U202+MM!U202+BTO!U202+CORP!U202+'C+S'!U202+INFR!U202+'STR+DEV'!U202</f>
        <v>0</v>
      </c>
      <c r="G169" s="507">
        <f>+Cuncl!V202+MM!V202+BTO!V202+CORP!V202+'C+S'!V202+INFR!V202+'STR+DEV'!V202</f>
        <v>0</v>
      </c>
      <c r="I169" s="512"/>
    </row>
    <row r="170" spans="1:9" s="77" customFormat="1" hidden="1" x14ac:dyDescent="0.25">
      <c r="A170" s="529"/>
      <c r="B170" s="528">
        <v>0</v>
      </c>
      <c r="C170" s="528">
        <v>0</v>
      </c>
      <c r="D170" s="528">
        <v>0</v>
      </c>
      <c r="E170" s="528">
        <v>0</v>
      </c>
      <c r="F170" s="508">
        <f>+Cuncl!U203+MM!U203+BTO!U203+CORP!U203+'C+S'!U203+INFR!U203+'STR+DEV'!U203</f>
        <v>0</v>
      </c>
      <c r="G170" s="507">
        <f>+Cuncl!V203+MM!V203+BTO!V203+CORP!V203+'C+S'!V203+INFR!V203+'STR+DEV'!V203</f>
        <v>0</v>
      </c>
      <c r="I170" s="512"/>
    </row>
    <row r="171" spans="1:9" s="77" customFormat="1" hidden="1" x14ac:dyDescent="0.25">
      <c r="A171" s="529"/>
      <c r="B171" s="528">
        <v>0</v>
      </c>
      <c r="C171" s="528">
        <v>0</v>
      </c>
      <c r="D171" s="528">
        <v>0</v>
      </c>
      <c r="E171" s="528">
        <v>0</v>
      </c>
      <c r="F171" s="508">
        <f>+Cuncl!U204+MM!U204+BTO!U204+CORP!U204+'C+S'!U204+INFR!U204+'STR+DEV'!U204</f>
        <v>0</v>
      </c>
      <c r="G171" s="507">
        <f>+Cuncl!V204+MM!V204+BTO!V204+CORP!V204+'C+S'!V204+INFR!V204+'STR+DEV'!V204</f>
        <v>0</v>
      </c>
      <c r="I171" s="512"/>
    </row>
    <row r="172" spans="1:9" s="77" customFormat="1" hidden="1" x14ac:dyDescent="0.25">
      <c r="A172" s="529"/>
      <c r="B172" s="528">
        <v>0</v>
      </c>
      <c r="C172" s="528">
        <v>0</v>
      </c>
      <c r="D172" s="528">
        <v>0</v>
      </c>
      <c r="E172" s="528">
        <v>0</v>
      </c>
      <c r="F172" s="508">
        <f>+Cuncl!U205+MM!U205+BTO!U205+CORP!U205+'C+S'!U205+INFR!U205+'STR+DEV'!U205</f>
        <v>0</v>
      </c>
      <c r="G172" s="507">
        <f>+Cuncl!V205+MM!V205+BTO!V205+CORP!V205+'C+S'!V205+INFR!V205+'STR+DEV'!V205</f>
        <v>0</v>
      </c>
      <c r="I172" s="512"/>
    </row>
    <row r="173" spans="1:9" s="77" customFormat="1" hidden="1" x14ac:dyDescent="0.25">
      <c r="A173" s="529"/>
      <c r="B173" s="528">
        <v>0</v>
      </c>
      <c r="C173" s="528">
        <v>0</v>
      </c>
      <c r="D173" s="528">
        <v>0</v>
      </c>
      <c r="E173" s="528">
        <v>0</v>
      </c>
      <c r="F173" s="508">
        <f>+Cuncl!U206+MM!U206+BTO!U206+CORP!U206+'C+S'!U206+INFR!U206+'STR+DEV'!U206</f>
        <v>0</v>
      </c>
      <c r="G173" s="507">
        <f>+Cuncl!V206+MM!V206+BTO!V206+CORP!V206+'C+S'!V206+INFR!V206+'STR+DEV'!V206</f>
        <v>0</v>
      </c>
      <c r="I173" s="512"/>
    </row>
    <row r="174" spans="1:9" s="77" customFormat="1" hidden="1" x14ac:dyDescent="0.25">
      <c r="A174" s="529"/>
      <c r="B174" s="528">
        <v>0</v>
      </c>
      <c r="C174" s="528">
        <v>0</v>
      </c>
      <c r="D174" s="528">
        <v>0</v>
      </c>
      <c r="E174" s="528">
        <v>0</v>
      </c>
      <c r="F174" s="508">
        <f>+Cuncl!U207+MM!U207+BTO!U207+CORP!U207+'C+S'!U207+INFR!U207+'STR+DEV'!U207</f>
        <v>0</v>
      </c>
      <c r="G174" s="507">
        <f>+Cuncl!V207+MM!V207+BTO!V207+CORP!V207+'C+S'!V207+INFR!V207+'STR+DEV'!V207</f>
        <v>0</v>
      </c>
      <c r="I174" s="512"/>
    </row>
    <row r="175" spans="1:9" s="77" customFormat="1" hidden="1" x14ac:dyDescent="0.25">
      <c r="A175" s="529"/>
      <c r="B175" s="528">
        <v>0</v>
      </c>
      <c r="C175" s="528">
        <v>0</v>
      </c>
      <c r="D175" s="528">
        <v>0</v>
      </c>
      <c r="E175" s="528">
        <v>0</v>
      </c>
      <c r="F175" s="508">
        <f>+Cuncl!U208+MM!U208+BTO!U208+CORP!U208+'C+S'!U208+INFR!U208+'STR+DEV'!U208</f>
        <v>0</v>
      </c>
      <c r="G175" s="507">
        <f>+Cuncl!V208+MM!V208+BTO!V208+CORP!V208+'C+S'!V208+INFR!V208+'STR+DEV'!V208</f>
        <v>0</v>
      </c>
      <c r="I175" s="512"/>
    </row>
    <row r="176" spans="1:9" s="77" customFormat="1" x14ac:dyDescent="0.25">
      <c r="A176" s="529" t="s">
        <v>691</v>
      </c>
      <c r="B176" s="528">
        <v>561180</v>
      </c>
      <c r="C176" s="528">
        <v>0</v>
      </c>
      <c r="D176" s="528">
        <v>-500000</v>
      </c>
      <c r="E176" s="528">
        <v>61180</v>
      </c>
      <c r="F176" s="508">
        <f>+Cuncl!U209+MM!U209+BTO!U209+CORP!U209+'C+S'!U209+INFR!U209+'STR+DEV'!U209</f>
        <v>594289.62</v>
      </c>
      <c r="G176" s="507">
        <f>+Cuncl!V209+MM!V209+BTO!V209+CORP!V209+'C+S'!V209+INFR!V209+'STR+DEV'!V209</f>
        <v>628164.12833999994</v>
      </c>
      <c r="I176" s="512"/>
    </row>
    <row r="177" spans="1:9" s="77" customFormat="1" x14ac:dyDescent="0.25">
      <c r="A177" s="533" t="s">
        <v>141</v>
      </c>
      <c r="B177" s="534">
        <v>145145180</v>
      </c>
      <c r="C177" s="534">
        <v>-34296796</v>
      </c>
      <c r="D177" s="534">
        <v>1100000</v>
      </c>
      <c r="E177" s="534">
        <v>146245180</v>
      </c>
      <c r="F177" s="511">
        <f>SUM(F128:F176)</f>
        <v>155622474.91763622</v>
      </c>
      <c r="G177" s="511">
        <f>SUM(G128:G176)</f>
        <v>144147561.46544135</v>
      </c>
      <c r="I177" s="496"/>
    </row>
    <row r="178" spans="1:9" x14ac:dyDescent="0.25">
      <c r="A178" s="535"/>
      <c r="B178" s="536"/>
      <c r="C178" s="535"/>
      <c r="D178" s="535"/>
      <c r="E178" s="535"/>
    </row>
    <row r="179" spans="1:9" x14ac:dyDescent="0.25">
      <c r="A179" s="530" t="s">
        <v>626</v>
      </c>
      <c r="B179" s="532"/>
      <c r="C179" s="527"/>
      <c r="D179" s="527"/>
      <c r="E179" s="527"/>
    </row>
    <row r="180" spans="1:9" ht="15.75" hidden="1" thickTop="1" x14ac:dyDescent="0.25">
      <c r="A180" s="527" t="s">
        <v>627</v>
      </c>
      <c r="B180" s="528">
        <v>220281.59999999998</v>
      </c>
      <c r="C180" s="528">
        <v>-140501</v>
      </c>
      <c r="D180" s="528">
        <v>0</v>
      </c>
      <c r="E180" s="528">
        <v>220281.59999999998</v>
      </c>
      <c r="F180" s="510">
        <f>+Cuncl!U215+MM!U215+BTO!U215+CORP!U215+'C+S'!U215+INFR!U215+'STR+DEV'!U215</f>
        <v>233278.21439999997</v>
      </c>
      <c r="G180" s="509">
        <f>+Cuncl!V215+MM!V215+BTO!V215+CORP!V215+'C+S'!V215+INFR!V215+'STR+DEV'!V215</f>
        <v>246575.07262079994</v>
      </c>
    </row>
    <row r="181" spans="1:9" x14ac:dyDescent="0.25">
      <c r="A181" s="527" t="s">
        <v>628</v>
      </c>
      <c r="B181" s="528">
        <v>12000000</v>
      </c>
      <c r="C181" s="528">
        <v>-7435466</v>
      </c>
      <c r="D181" s="528">
        <v>1000000</v>
      </c>
      <c r="E181" s="528">
        <v>13000000</v>
      </c>
      <c r="F181" s="508">
        <f>+Cuncl!U216+MM!U216+BTO!U216+CORP!U216+'C+S'!U216+INFR!U216+'STR+DEV'!U216</f>
        <v>15485231.93</v>
      </c>
      <c r="G181" s="507">
        <f>+Cuncl!V216+MM!V216+BTO!V216+CORP!V216+'C+S'!V216+INFR!V216+'STR+DEV'!V216</f>
        <v>15643534.15</v>
      </c>
    </row>
    <row r="182" spans="1:9" hidden="1" x14ac:dyDescent="0.25">
      <c r="A182" s="527" t="s">
        <v>698</v>
      </c>
      <c r="B182" s="528">
        <v>150000</v>
      </c>
      <c r="C182" s="528">
        <v>-48953</v>
      </c>
      <c r="D182" s="528">
        <v>0</v>
      </c>
      <c r="E182" s="528">
        <v>150000</v>
      </c>
      <c r="F182" s="508">
        <f>+Cuncl!U217+MM!U217+BTO!U217+CORP!U217+'C+S'!U217+INFR!U217+'STR+DEV'!U217</f>
        <v>158850</v>
      </c>
      <c r="G182" s="507">
        <f>+Cuncl!V217+MM!V217+BTO!V217+CORP!V217+'C+S'!V217+INFR!V217+'STR+DEV'!V217</f>
        <v>167904.44999999998</v>
      </c>
    </row>
    <row r="183" spans="1:9" hidden="1" x14ac:dyDescent="0.25">
      <c r="A183" s="527" t="s">
        <v>667</v>
      </c>
      <c r="B183" s="528">
        <v>0</v>
      </c>
      <c r="C183" s="528">
        <v>0</v>
      </c>
      <c r="D183" s="528">
        <v>0</v>
      </c>
      <c r="E183" s="528">
        <v>0</v>
      </c>
      <c r="F183" s="508">
        <f>+Cuncl!U218+MM!U218+BTO!U218+CORP!U218+'C+S'!U218+INFR!U218+'STR+DEV'!U218</f>
        <v>0</v>
      </c>
      <c r="G183" s="507">
        <f>+Cuncl!V218+MM!V218+BTO!V218+CORP!V218+'C+S'!V218+INFR!V218+'STR+DEV'!V218</f>
        <v>0</v>
      </c>
    </row>
    <row r="184" spans="1:9" hidden="1" x14ac:dyDescent="0.25">
      <c r="A184" s="527" t="s">
        <v>685</v>
      </c>
      <c r="B184" s="528">
        <v>0</v>
      </c>
      <c r="C184" s="528">
        <v>0</v>
      </c>
      <c r="D184" s="528">
        <v>0</v>
      </c>
      <c r="E184" s="528">
        <v>0</v>
      </c>
      <c r="F184" s="508">
        <f>+Cuncl!U219+MM!U219+BTO!U219+CORP!U219+'C+S'!U219+INFR!U219+'STR+DEV'!U219</f>
        <v>0</v>
      </c>
      <c r="G184" s="507">
        <f>+Cuncl!V219+MM!V219+BTO!V219+CORP!V219+'C+S'!V219+INFR!V219+'STR+DEV'!V219</f>
        <v>0</v>
      </c>
    </row>
    <row r="185" spans="1:9" hidden="1" x14ac:dyDescent="0.25">
      <c r="A185" s="527" t="s">
        <v>683</v>
      </c>
      <c r="B185" s="528">
        <v>0</v>
      </c>
      <c r="C185" s="528">
        <v>0</v>
      </c>
      <c r="D185" s="528">
        <v>0</v>
      </c>
      <c r="E185" s="528">
        <v>0</v>
      </c>
      <c r="F185" s="508">
        <f>+Cuncl!U220+MM!U220+BTO!U220+CORP!U220+'C+S'!U220+INFR!U220+'STR+DEV'!U220</f>
        <v>0</v>
      </c>
      <c r="G185" s="507">
        <f>+Cuncl!V220+MM!V220+BTO!V220+CORP!V220+'C+S'!V220+INFR!V220+'STR+DEV'!V220</f>
        <v>0</v>
      </c>
    </row>
    <row r="186" spans="1:9" hidden="1" x14ac:dyDescent="0.25">
      <c r="A186" s="527" t="s">
        <v>637</v>
      </c>
      <c r="B186" s="528">
        <v>18000000</v>
      </c>
      <c r="C186" s="528">
        <v>-18000000</v>
      </c>
      <c r="D186" s="528">
        <v>0</v>
      </c>
      <c r="E186" s="528">
        <v>18000000</v>
      </c>
      <c r="F186" s="508">
        <f>+Cuncl!U221+MM!U221+BTO!U221+CORP!U221+'C+S'!U221+INFR!U221+'STR+DEV'!U221</f>
        <v>25000000</v>
      </c>
      <c r="G186" s="507">
        <f>+Cuncl!V221+MM!V221+BTO!V221+CORP!V221+'C+S'!V221+INFR!V221+'STR+DEV'!V221</f>
        <v>25000000</v>
      </c>
    </row>
    <row r="187" spans="1:9" hidden="1" x14ac:dyDescent="0.25">
      <c r="A187" s="527" t="s">
        <v>684</v>
      </c>
      <c r="B187" s="528">
        <v>0</v>
      </c>
      <c r="C187" s="528">
        <v>0</v>
      </c>
      <c r="D187" s="528">
        <v>0</v>
      </c>
      <c r="E187" s="528">
        <v>0</v>
      </c>
      <c r="F187" s="508">
        <f>+Cuncl!U222+MM!U222+BTO!U222+CORP!U222+'C+S'!U222+INFR!U222+'STR+DEV'!U222</f>
        <v>0</v>
      </c>
      <c r="G187" s="507">
        <f>+Cuncl!V222+MM!V222+BTO!V222+CORP!V222+'C+S'!V222+INFR!V222+'STR+DEV'!V222</f>
        <v>0</v>
      </c>
    </row>
    <row r="188" spans="1:9" hidden="1" x14ac:dyDescent="0.25">
      <c r="A188" s="527" t="s">
        <v>663</v>
      </c>
      <c r="B188" s="528">
        <v>0</v>
      </c>
      <c r="C188" s="528">
        <v>0</v>
      </c>
      <c r="D188" s="528">
        <v>0</v>
      </c>
      <c r="E188" s="528">
        <v>0</v>
      </c>
      <c r="F188" s="508">
        <f>+Cuncl!U223+MM!U223+BTO!U223+CORP!U223+'C+S'!U223+INFR!U223+'STR+DEV'!U223</f>
        <v>0</v>
      </c>
      <c r="G188" s="507">
        <f>+Cuncl!V223+MM!V223+BTO!V223+CORP!V223+'C+S'!V223+INFR!V223+'STR+DEV'!V223</f>
        <v>0</v>
      </c>
    </row>
    <row r="189" spans="1:9" hidden="1" x14ac:dyDescent="0.25">
      <c r="A189" s="527" t="s">
        <v>640</v>
      </c>
      <c r="B189" s="528">
        <v>0</v>
      </c>
      <c r="C189" s="528">
        <v>0</v>
      </c>
      <c r="D189" s="528">
        <v>0</v>
      </c>
      <c r="E189" s="528">
        <v>0</v>
      </c>
      <c r="F189" s="508">
        <f>+Cuncl!U224+MM!U224+BTO!U224+CORP!U224+'C+S'!U224+INFR!U224+'STR+DEV'!U224</f>
        <v>0</v>
      </c>
      <c r="G189" s="507">
        <f>+Cuncl!V224+MM!V224+BTO!V224+CORP!V224+'C+S'!V224+INFR!V224+'STR+DEV'!V224</f>
        <v>0</v>
      </c>
    </row>
    <row r="190" spans="1:9" hidden="1" x14ac:dyDescent="0.25">
      <c r="A190" s="527" t="s">
        <v>634</v>
      </c>
      <c r="B190" s="528">
        <v>200197000</v>
      </c>
      <c r="C190" s="528">
        <v>-149392000</v>
      </c>
      <c r="D190" s="528">
        <v>0</v>
      </c>
      <c r="E190" s="528">
        <v>200197000</v>
      </c>
      <c r="F190" s="508">
        <f>+Cuncl!U225+MM!U225+BTO!U225+CORP!U225+'C+S'!U225+INFR!U225+'STR+DEV'!U225</f>
        <v>201455000</v>
      </c>
      <c r="G190" s="507">
        <f>+Cuncl!V225+MM!V225+BTO!V225+CORP!V225+'C+S'!V225+INFR!V225+'STR+DEV'!V225</f>
        <v>196020000</v>
      </c>
    </row>
    <row r="191" spans="1:9" hidden="1" x14ac:dyDescent="0.25">
      <c r="A191" s="527" t="s">
        <v>635</v>
      </c>
      <c r="B191" s="528">
        <v>0</v>
      </c>
      <c r="C191" s="528">
        <v>0</v>
      </c>
      <c r="D191" s="528">
        <v>0</v>
      </c>
      <c r="E191" s="528">
        <v>0</v>
      </c>
      <c r="F191" s="508">
        <f>+Cuncl!U226+MM!U226+BTO!U226+CORP!U226+'C+S'!U226+INFR!U226+'STR+DEV'!U226</f>
        <v>0</v>
      </c>
      <c r="G191" s="507">
        <f>+Cuncl!V226+MM!V226+BTO!V226+CORP!V226+'C+S'!V226+INFR!V226+'STR+DEV'!V226</f>
        <v>0</v>
      </c>
    </row>
    <row r="192" spans="1:9" hidden="1" x14ac:dyDescent="0.25">
      <c r="A192" s="527" t="s">
        <v>636</v>
      </c>
      <c r="B192" s="528">
        <v>0</v>
      </c>
      <c r="C192" s="528">
        <v>0</v>
      </c>
      <c r="D192" s="528">
        <v>0</v>
      </c>
      <c r="E192" s="528">
        <v>0</v>
      </c>
      <c r="F192" s="508">
        <f>+Cuncl!U227+MM!U227+BTO!U227+CORP!U227+'C+S'!U227+INFR!U227+'STR+DEV'!U227</f>
        <v>0</v>
      </c>
      <c r="G192" s="507">
        <f>+Cuncl!V227+MM!V227+BTO!V227+CORP!V227+'C+S'!V227+INFR!V227+'STR+DEV'!V227</f>
        <v>0</v>
      </c>
    </row>
    <row r="193" spans="1:7" hidden="1" x14ac:dyDescent="0.25">
      <c r="A193" s="527" t="s">
        <v>638</v>
      </c>
      <c r="B193" s="528">
        <v>1600000</v>
      </c>
      <c r="C193" s="528">
        <v>-1600000</v>
      </c>
      <c r="D193" s="528">
        <v>0</v>
      </c>
      <c r="E193" s="528">
        <v>1600000</v>
      </c>
      <c r="F193" s="508">
        <f>+Cuncl!U228+MM!U228+BTO!U228+CORP!U228+'C+S'!U228+INFR!U228+'STR+DEV'!U228</f>
        <v>1625000</v>
      </c>
      <c r="G193" s="507">
        <f>+Cuncl!V228+MM!V228+BTO!V228+CORP!V228+'C+S'!V228+INFR!V228+'STR+DEV'!V228</f>
        <v>1700000</v>
      </c>
    </row>
    <row r="194" spans="1:7" hidden="1" x14ac:dyDescent="0.25">
      <c r="A194" s="527" t="s">
        <v>642</v>
      </c>
      <c r="B194" s="528">
        <v>0</v>
      </c>
      <c r="C194" s="528">
        <v>0</v>
      </c>
      <c r="D194" s="528">
        <v>0</v>
      </c>
      <c r="E194" s="528">
        <v>0</v>
      </c>
      <c r="F194" s="508">
        <f>+Cuncl!U229+MM!U229+BTO!U229+CORP!U229+'C+S'!U229+INFR!U229+'STR+DEV'!U229</f>
        <v>0</v>
      </c>
      <c r="G194" s="507">
        <f>+Cuncl!V229+MM!V229+BTO!V229+CORP!V229+'C+S'!V229+INFR!V229+'STR+DEV'!V229</f>
        <v>0</v>
      </c>
    </row>
    <row r="195" spans="1:7" hidden="1" x14ac:dyDescent="0.25">
      <c r="A195" s="527" t="s">
        <v>644</v>
      </c>
      <c r="B195" s="528">
        <v>22028.16</v>
      </c>
      <c r="C195" s="528">
        <v>-14928</v>
      </c>
      <c r="D195" s="528">
        <v>0</v>
      </c>
      <c r="E195" s="528">
        <v>22028.16</v>
      </c>
      <c r="F195" s="508">
        <f>+Cuncl!U230+MM!U230+BTO!U230+CORP!U230+'C+S'!U230+INFR!U230+'STR+DEV'!U230</f>
        <v>23327.82144</v>
      </c>
      <c r="G195" s="507">
        <f>+Cuncl!V230+MM!V230+BTO!V230+CORP!V230+'C+S'!V230+INFR!V230+'STR+DEV'!V230</f>
        <v>24657.507262079998</v>
      </c>
    </row>
    <row r="196" spans="1:7" hidden="1" x14ac:dyDescent="0.25">
      <c r="A196" s="527" t="s">
        <v>675</v>
      </c>
      <c r="B196" s="528">
        <v>1036000</v>
      </c>
      <c r="C196" s="528">
        <v>-725000</v>
      </c>
      <c r="D196" s="528">
        <v>0</v>
      </c>
      <c r="E196" s="528">
        <v>1036000</v>
      </c>
      <c r="F196" s="508">
        <f>+Cuncl!U231+MM!U231+BTO!U231+CORP!U231+'C+S'!U231+INFR!U231+'STR+DEV'!U231</f>
        <v>0</v>
      </c>
      <c r="G196" s="507">
        <f>+Cuncl!V231+MM!V231+BTO!V231+CORP!V231+'C+S'!V231+INFR!V231+'STR+DEV'!V231</f>
        <v>0</v>
      </c>
    </row>
    <row r="197" spans="1:7" hidden="1" x14ac:dyDescent="0.25">
      <c r="A197" s="527" t="s">
        <v>645</v>
      </c>
      <c r="B197" s="528">
        <v>0</v>
      </c>
      <c r="C197" s="528">
        <v>0</v>
      </c>
      <c r="D197" s="528">
        <v>0</v>
      </c>
      <c r="E197" s="528">
        <v>0</v>
      </c>
      <c r="F197" s="508">
        <f>+Cuncl!U232+MM!U232+BTO!U232+CORP!U232+'C+S'!U232+INFR!U232+'STR+DEV'!U232</f>
        <v>0</v>
      </c>
      <c r="G197" s="507">
        <f>+Cuncl!V232+MM!V232+BTO!V232+CORP!V232+'C+S'!V232+INFR!V232+'STR+DEV'!V232</f>
        <v>0</v>
      </c>
    </row>
    <row r="198" spans="1:7" hidden="1" x14ac:dyDescent="0.25">
      <c r="A198" s="527" t="s">
        <v>646</v>
      </c>
      <c r="B198" s="528">
        <v>0</v>
      </c>
      <c r="C198" s="528">
        <v>0</v>
      </c>
      <c r="D198" s="528">
        <v>0</v>
      </c>
      <c r="E198" s="528">
        <v>0</v>
      </c>
      <c r="F198" s="508">
        <f>+Cuncl!U233+MM!U233+BTO!U233+CORP!U233+'C+S'!U233+INFR!U233+'STR+DEV'!U233</f>
        <v>0</v>
      </c>
      <c r="G198" s="507">
        <f>+Cuncl!V233+MM!V233+BTO!V233+CORP!V233+'C+S'!V233+INFR!V233+'STR+DEV'!V233</f>
        <v>0</v>
      </c>
    </row>
    <row r="199" spans="1:7" hidden="1" x14ac:dyDescent="0.25">
      <c r="A199" s="527" t="s">
        <v>647</v>
      </c>
      <c r="B199" s="528">
        <v>0</v>
      </c>
      <c r="C199" s="528">
        <v>0</v>
      </c>
      <c r="D199" s="528">
        <v>0</v>
      </c>
      <c r="E199" s="528">
        <v>0</v>
      </c>
      <c r="F199" s="508">
        <f>+Cuncl!U234+MM!U234+BTO!U234+CORP!U234+'C+S'!U234+INFR!U234+'STR+DEV'!U234</f>
        <v>0</v>
      </c>
      <c r="G199" s="507">
        <f>+Cuncl!V234+MM!V234+BTO!V234+CORP!V234+'C+S'!V234+INFR!V234+'STR+DEV'!V234</f>
        <v>0</v>
      </c>
    </row>
    <row r="200" spans="1:7" hidden="1" x14ac:dyDescent="0.25">
      <c r="A200" s="527" t="s">
        <v>647</v>
      </c>
      <c r="B200" s="528">
        <v>0</v>
      </c>
      <c r="C200" s="528">
        <v>0</v>
      </c>
      <c r="D200" s="528">
        <v>0</v>
      </c>
      <c r="E200" s="528">
        <v>0</v>
      </c>
      <c r="F200" s="508">
        <f>+Cuncl!U235+MM!U235+BTO!U235+CORP!U235+'C+S'!U235+INFR!U235+'STR+DEV'!U235</f>
        <v>0</v>
      </c>
      <c r="G200" s="507">
        <f>+Cuncl!V235+MM!V235+BTO!V235+CORP!V235+'C+S'!V235+INFR!V235+'STR+DEV'!V235</f>
        <v>0</v>
      </c>
    </row>
    <row r="201" spans="1:7" hidden="1" x14ac:dyDescent="0.25">
      <c r="A201" s="527" t="s">
        <v>674</v>
      </c>
      <c r="B201" s="528">
        <v>0</v>
      </c>
      <c r="C201" s="528">
        <v>0</v>
      </c>
      <c r="D201" s="528">
        <v>0</v>
      </c>
      <c r="E201" s="528">
        <v>0</v>
      </c>
      <c r="F201" s="508">
        <f>+Cuncl!U236+MM!U236+BTO!U236+CORP!U236+'C+S'!U236+INFR!U236+'STR+DEV'!U236</f>
        <v>0</v>
      </c>
      <c r="G201" s="507">
        <f>+Cuncl!V236+MM!V236+BTO!V236+CORP!V236+'C+S'!V236+INFR!V236+'STR+DEV'!V236</f>
        <v>0</v>
      </c>
    </row>
    <row r="202" spans="1:7" hidden="1" x14ac:dyDescent="0.25">
      <c r="A202" s="527" t="s">
        <v>648</v>
      </c>
      <c r="B202" s="528">
        <v>0</v>
      </c>
      <c r="C202" s="528">
        <v>0</v>
      </c>
      <c r="D202" s="528">
        <v>0</v>
      </c>
      <c r="E202" s="528">
        <v>0</v>
      </c>
      <c r="F202" s="508">
        <f>+Cuncl!U237+MM!U237+BTO!U237+CORP!U237+'C+S'!U237+INFR!U237+'STR+DEV'!U237</f>
        <v>0</v>
      </c>
      <c r="G202" s="507">
        <f>+Cuncl!V237+MM!V237+BTO!V237+CORP!V237+'C+S'!V237+INFR!V237+'STR+DEV'!V237</f>
        <v>0</v>
      </c>
    </row>
    <row r="203" spans="1:7" hidden="1" x14ac:dyDescent="0.25">
      <c r="A203" s="527" t="s">
        <v>639</v>
      </c>
      <c r="B203" s="528">
        <v>0</v>
      </c>
      <c r="C203" s="528">
        <v>0</v>
      </c>
      <c r="D203" s="528">
        <v>0</v>
      </c>
      <c r="E203" s="528">
        <v>0</v>
      </c>
      <c r="F203" s="508">
        <f>+Cuncl!U238+MM!U238+BTO!U238+CORP!U238+'C+S'!U238+INFR!U238+'STR+DEV'!U238</f>
        <v>0</v>
      </c>
      <c r="G203" s="507">
        <f>+Cuncl!V238+MM!V238+BTO!V238+CORP!V238+'C+S'!V238+INFR!V238+'STR+DEV'!V238</f>
        <v>0</v>
      </c>
    </row>
    <row r="204" spans="1:7" hidden="1" x14ac:dyDescent="0.25">
      <c r="A204" s="527" t="s">
        <v>657</v>
      </c>
      <c r="B204" s="528">
        <v>0</v>
      </c>
      <c r="C204" s="528">
        <v>0</v>
      </c>
      <c r="D204" s="528">
        <v>0</v>
      </c>
      <c r="E204" s="528">
        <v>0</v>
      </c>
      <c r="F204" s="508">
        <f>+Cuncl!U239+MM!U239+BTO!U239+CORP!U239+'C+S'!U239+INFR!U239+'STR+DEV'!U239</f>
        <v>0</v>
      </c>
      <c r="G204" s="507">
        <f>+Cuncl!V239+MM!V239+BTO!V239+CORP!V239+'C+S'!V239+INFR!V239+'STR+DEV'!V239</f>
        <v>0</v>
      </c>
    </row>
    <row r="205" spans="1:7" hidden="1" x14ac:dyDescent="0.25">
      <c r="A205" s="527" t="s">
        <v>657</v>
      </c>
      <c r="B205" s="528">
        <v>10000000</v>
      </c>
      <c r="C205" s="528">
        <v>-10000000</v>
      </c>
      <c r="D205" s="528">
        <v>0</v>
      </c>
      <c r="E205" s="528">
        <v>10000000</v>
      </c>
      <c r="F205" s="508">
        <f>+Cuncl!U240+MM!U240+BTO!U240+CORP!U240+'C+S'!U240+INFR!U240+'STR+DEV'!U240</f>
        <v>16061205.35</v>
      </c>
      <c r="G205" s="507">
        <f>+Cuncl!V240+MM!V240+BTO!V240+CORP!V240+'C+S'!V240+INFR!V240+'STR+DEV'!V240</f>
        <v>16373064.050000001</v>
      </c>
    </row>
    <row r="206" spans="1:7" hidden="1" x14ac:dyDescent="0.25">
      <c r="A206" s="527" t="s">
        <v>630</v>
      </c>
      <c r="B206" s="528">
        <v>17000000</v>
      </c>
      <c r="C206" s="528">
        <v>-4481948</v>
      </c>
      <c r="D206" s="528">
        <v>0</v>
      </c>
      <c r="E206" s="528">
        <v>17000000</v>
      </c>
      <c r="F206" s="508">
        <f>+Cuncl!U241+MM!U241+BTO!U241+CORP!U241+'C+S'!U241+INFR!U241+'STR+DEV'!U241</f>
        <v>18003000</v>
      </c>
      <c r="G206" s="507">
        <f>+Cuncl!V241+MM!V241+BTO!V241+CORP!V241+'C+S'!V241+INFR!V241+'STR+DEV'!V241</f>
        <v>19029171</v>
      </c>
    </row>
    <row r="207" spans="1:7" hidden="1" x14ac:dyDescent="0.25">
      <c r="A207" s="527" t="s">
        <v>632</v>
      </c>
      <c r="B207" s="528">
        <v>10430</v>
      </c>
      <c r="C207" s="528">
        <v>0</v>
      </c>
      <c r="D207" s="528">
        <v>0</v>
      </c>
      <c r="E207" s="528">
        <v>10430</v>
      </c>
      <c r="F207" s="508">
        <f>+Cuncl!U242+MM!U242+BTO!U242+CORP!U242+'C+S'!U242+INFR!U242+'STR+DEV'!U242</f>
        <v>11045.369999999999</v>
      </c>
      <c r="G207" s="507">
        <f>+Cuncl!V242+MM!V242+BTO!V242+CORP!V242+'C+S'!V242+INFR!V242+'STR+DEV'!V242</f>
        <v>11674.956089999998</v>
      </c>
    </row>
    <row r="208" spans="1:7" x14ac:dyDescent="0.25">
      <c r="A208" s="527" t="s">
        <v>699</v>
      </c>
      <c r="B208" s="528">
        <v>112000</v>
      </c>
      <c r="C208" s="528">
        <v>-3070175</v>
      </c>
      <c r="D208" s="528">
        <v>3500000</v>
      </c>
      <c r="E208" s="528">
        <v>3612000</v>
      </c>
      <c r="F208" s="508">
        <f>+Cuncl!U243+MM!U243+BTO!U243+CORP!U243+'C+S'!U243+INFR!U243+'STR+DEV'!U243</f>
        <v>118608</v>
      </c>
      <c r="G208" s="507">
        <f>+Cuncl!V243+MM!V243+BTO!V243+CORP!V243+'C+S'!V243+INFR!V243+'STR+DEV'!V243</f>
        <v>125368.65599999999</v>
      </c>
    </row>
    <row r="209" spans="1:7" hidden="1" x14ac:dyDescent="0.25">
      <c r="A209" s="527" t="s">
        <v>700</v>
      </c>
      <c r="B209" s="528">
        <v>312900</v>
      </c>
      <c r="C209" s="528">
        <v>0</v>
      </c>
      <c r="D209" s="528">
        <v>0</v>
      </c>
      <c r="E209" s="528">
        <v>312900</v>
      </c>
      <c r="F209" s="508">
        <f>+Cuncl!U244+MM!U244+BTO!U244+CORP!U244+'C+S'!U244+INFR!U244+'STR+DEV'!U244</f>
        <v>331361.09999999998</v>
      </c>
      <c r="G209" s="507">
        <f>+Cuncl!V244+MM!V244+BTO!V244+CORP!V244+'C+S'!V244+INFR!V244+'STR+DEV'!V244</f>
        <v>350248.68269999995</v>
      </c>
    </row>
    <row r="210" spans="1:7" x14ac:dyDescent="0.25">
      <c r="A210" s="527" t="s">
        <v>649</v>
      </c>
      <c r="B210" s="528">
        <v>2607500</v>
      </c>
      <c r="C210" s="528">
        <v>-2323424</v>
      </c>
      <c r="D210" s="528">
        <v>1000000</v>
      </c>
      <c r="E210" s="528">
        <v>3607500</v>
      </c>
      <c r="F210" s="508">
        <f>+Cuncl!U245+MM!U245+BTO!U245+CORP!U245+'C+S'!U245+INFR!U245+'STR+DEV'!U245</f>
        <v>2761342.5</v>
      </c>
      <c r="G210" s="507">
        <f>+Cuncl!V245+MM!V245+BTO!V245+CORP!V245+'C+S'!V245+INFR!V245+'STR+DEV'!V245</f>
        <v>2761342.5</v>
      </c>
    </row>
    <row r="211" spans="1:7" hidden="1" x14ac:dyDescent="0.25">
      <c r="A211" s="527" t="s">
        <v>650</v>
      </c>
      <c r="B211" s="528">
        <v>0</v>
      </c>
      <c r="C211" s="528">
        <v>0</v>
      </c>
      <c r="D211" s="528">
        <v>0</v>
      </c>
      <c r="E211" s="528">
        <v>0</v>
      </c>
      <c r="F211" s="508">
        <f>+Cuncl!U246+MM!U246+BTO!U246+CORP!U246+'C+S'!U246+INFR!U246+'STR+DEV'!U246</f>
        <v>0</v>
      </c>
      <c r="G211" s="507">
        <f>+Cuncl!V246+MM!V246+BTO!V246+CORP!V246+'C+S'!V246+INFR!V246+'STR+DEV'!V246</f>
        <v>0</v>
      </c>
    </row>
    <row r="212" spans="1:7" hidden="1" x14ac:dyDescent="0.25">
      <c r="A212" s="527" t="s">
        <v>653</v>
      </c>
      <c r="B212" s="528">
        <v>0</v>
      </c>
      <c r="C212" s="528">
        <v>0</v>
      </c>
      <c r="D212" s="528">
        <v>0</v>
      </c>
      <c r="E212" s="528">
        <v>0</v>
      </c>
      <c r="F212" s="508">
        <f>+Cuncl!U247+MM!U247+BTO!U247+CORP!U247+'C+S'!U247+INFR!U247+'STR+DEV'!U247</f>
        <v>0</v>
      </c>
      <c r="G212" s="507">
        <f>+Cuncl!V247+MM!V247+BTO!V247+CORP!V247+'C+S'!V247+INFR!V247+'STR+DEV'!V247</f>
        <v>0</v>
      </c>
    </row>
    <row r="213" spans="1:7" hidden="1" x14ac:dyDescent="0.25">
      <c r="A213" s="527" t="s">
        <v>34</v>
      </c>
      <c r="B213" s="528">
        <v>0</v>
      </c>
      <c r="C213" s="528">
        <v>0</v>
      </c>
      <c r="D213" s="528">
        <v>0</v>
      </c>
      <c r="E213" s="528">
        <v>0</v>
      </c>
      <c r="F213" s="508">
        <f>+Cuncl!U248+MM!U248+BTO!U248+CORP!U248+'C+S'!U248+INFR!U248+'STR+DEV'!U248</f>
        <v>0</v>
      </c>
      <c r="G213" s="507">
        <f>+Cuncl!V248+MM!V248+BTO!V248+CORP!V248+'C+S'!V248+INFR!V248+'STR+DEV'!V248</f>
        <v>0</v>
      </c>
    </row>
    <row r="214" spans="1:7" hidden="1" x14ac:dyDescent="0.25">
      <c r="A214" s="527" t="s">
        <v>643</v>
      </c>
      <c r="B214" s="528">
        <v>700000</v>
      </c>
      <c r="C214" s="528">
        <v>-276076</v>
      </c>
      <c r="D214" s="528">
        <v>0</v>
      </c>
      <c r="E214" s="528">
        <v>700000</v>
      </c>
      <c r="F214" s="508">
        <f>+Cuncl!U249+MM!U249+BTO!U249+CORP!U249+'C+S'!U249+INFR!U249+'STR+DEV'!U249</f>
        <v>741300</v>
      </c>
      <c r="G214" s="507">
        <f>+Cuncl!V249+MM!V249+BTO!V249+CORP!V249+'C+S'!V249+INFR!V249+'STR+DEV'!V249</f>
        <v>783554.1</v>
      </c>
    </row>
    <row r="215" spans="1:7" hidden="1" x14ac:dyDescent="0.25">
      <c r="A215" s="527" t="s">
        <v>631</v>
      </c>
      <c r="B215" s="528">
        <v>189126.71999999997</v>
      </c>
      <c r="C215" s="528">
        <v>-210372</v>
      </c>
      <c r="D215" s="528">
        <v>0</v>
      </c>
      <c r="E215" s="528">
        <v>189126.71999999997</v>
      </c>
      <c r="F215" s="508">
        <f>+Cuncl!U250+MM!U250+BTO!U250+CORP!U250+'C+S'!U250+INFR!U250+'STR+DEV'!U250</f>
        <v>200285.19647999996</v>
      </c>
      <c r="G215" s="507">
        <f>+Cuncl!V250+MM!V250+BTO!V250+CORP!V250+'C+S'!V250+INFR!V250+'STR+DEV'!V250</f>
        <v>211701.45267935994</v>
      </c>
    </row>
    <row r="216" spans="1:7" hidden="1" x14ac:dyDescent="0.25">
      <c r="A216" s="527" t="s">
        <v>90</v>
      </c>
      <c r="B216" s="528">
        <v>724000</v>
      </c>
      <c r="C216" s="528">
        <v>-724000</v>
      </c>
      <c r="D216" s="528">
        <v>0</v>
      </c>
      <c r="E216" s="528">
        <v>724000</v>
      </c>
      <c r="F216" s="508">
        <f>+Cuncl!U251+MM!U251+BTO!U251+CORP!U251+'C+S'!U251+INFR!U251+'STR+DEV'!U251</f>
        <v>766716</v>
      </c>
      <c r="G216" s="507">
        <f>+Cuncl!V251+MM!V251+BTO!V251+CORP!V251+'C+S'!V251+INFR!V251+'STR+DEV'!V251</f>
        <v>810418.81199999992</v>
      </c>
    </row>
    <row r="217" spans="1:7" hidden="1" x14ac:dyDescent="0.25">
      <c r="A217" s="527" t="s">
        <v>641</v>
      </c>
      <c r="B217" s="528">
        <v>0</v>
      </c>
      <c r="C217" s="528">
        <v>0</v>
      </c>
      <c r="D217" s="528">
        <v>0</v>
      </c>
      <c r="E217" s="528">
        <v>0</v>
      </c>
      <c r="F217" s="508">
        <f>+Cuncl!U252+MM!U252+BTO!U252+CORP!U252+'C+S'!U252+INFR!U252+'STR+DEV'!U252</f>
        <v>0</v>
      </c>
      <c r="G217" s="507">
        <f>+Cuncl!V252+MM!V252+BTO!V252+CORP!V252+'C+S'!V252+INFR!V252+'STR+DEV'!V252</f>
        <v>0</v>
      </c>
    </row>
    <row r="218" spans="1:7" hidden="1" x14ac:dyDescent="0.25">
      <c r="A218" s="527" t="s">
        <v>641</v>
      </c>
      <c r="B218" s="528">
        <v>0</v>
      </c>
      <c r="C218" s="528">
        <v>0</v>
      </c>
      <c r="D218" s="528">
        <v>0</v>
      </c>
      <c r="E218" s="528">
        <v>0</v>
      </c>
      <c r="F218" s="508">
        <f>+Cuncl!U253+MM!U253+BTO!U253+CORP!U253+'C+S'!U253+INFR!U253+'STR+DEV'!U253</f>
        <v>0</v>
      </c>
      <c r="G218" s="507">
        <f>+Cuncl!V253+MM!V253+BTO!V253+CORP!V253+'C+S'!V253+INFR!V253+'STR+DEV'!V253</f>
        <v>0</v>
      </c>
    </row>
    <row r="219" spans="1:7" hidden="1" x14ac:dyDescent="0.25">
      <c r="A219" s="527" t="s">
        <v>652</v>
      </c>
      <c r="B219" s="528">
        <v>0</v>
      </c>
      <c r="C219" s="528">
        <v>0</v>
      </c>
      <c r="D219" s="528">
        <v>0</v>
      </c>
      <c r="E219" s="528">
        <v>0</v>
      </c>
      <c r="F219" s="508">
        <f>+Cuncl!U254+MM!U254+BTO!U254+CORP!U254+'C+S'!U254+INFR!U254+'STR+DEV'!U254</f>
        <v>0</v>
      </c>
      <c r="G219" s="507">
        <f>+Cuncl!V254+MM!V254+BTO!V254+CORP!V254+'C+S'!V254+INFR!V254+'STR+DEV'!V254</f>
        <v>0</v>
      </c>
    </row>
    <row r="220" spans="1:7" hidden="1" x14ac:dyDescent="0.25">
      <c r="A220" s="527" t="s">
        <v>659</v>
      </c>
      <c r="B220" s="528">
        <v>52704000</v>
      </c>
      <c r="C220" s="528">
        <v>-33393000</v>
      </c>
      <c r="D220" s="528">
        <v>0</v>
      </c>
      <c r="E220" s="528">
        <v>52704000</v>
      </c>
      <c r="F220" s="508">
        <f>+Cuncl!U255+MM!U255+BTO!U255+CORP!U255+'C+S'!U255+INFR!U255+'STR+DEV'!U255</f>
        <v>54762000</v>
      </c>
      <c r="G220" s="507">
        <f>+Cuncl!V255+MM!V255+BTO!V255+CORP!V255+'C+S'!V255+INFR!V255+'STR+DEV'!V255</f>
        <v>57848000</v>
      </c>
    </row>
    <row r="221" spans="1:7" hidden="1" x14ac:dyDescent="0.25">
      <c r="A221" s="527" t="s">
        <v>658</v>
      </c>
      <c r="B221" s="528">
        <v>930000</v>
      </c>
      <c r="C221" s="528">
        <v>-930000</v>
      </c>
      <c r="D221" s="528">
        <v>0</v>
      </c>
      <c r="E221" s="528">
        <v>930000</v>
      </c>
      <c r="F221" s="508">
        <f>+Cuncl!U256+MM!U256+BTO!U256+CORP!U256+'C+S'!U256+INFR!U256+'STR+DEV'!U256</f>
        <v>957000</v>
      </c>
      <c r="G221" s="507">
        <f>+Cuncl!V256+MM!V256+BTO!V256+CORP!V256+'C+S'!V256+INFR!V256+'STR+DEV'!V256</f>
        <v>1033000</v>
      </c>
    </row>
    <row r="222" spans="1:7" hidden="1" x14ac:dyDescent="0.25">
      <c r="A222" s="527" t="s">
        <v>51</v>
      </c>
      <c r="B222" s="528">
        <v>0</v>
      </c>
      <c r="C222" s="528">
        <v>0</v>
      </c>
      <c r="D222" s="528">
        <v>0</v>
      </c>
      <c r="E222" s="528">
        <v>0</v>
      </c>
      <c r="F222" s="508">
        <f>+Cuncl!U257+MM!U257+BTO!U257+CORP!U257+'C+S'!U257+INFR!U257+'STR+DEV'!U257</f>
        <v>0</v>
      </c>
      <c r="G222" s="507">
        <f>+Cuncl!V257+MM!V257+BTO!V257+CORP!V257+'C+S'!V257+INFR!V257+'STR+DEV'!V257</f>
        <v>0</v>
      </c>
    </row>
    <row r="223" spans="1:7" hidden="1" x14ac:dyDescent="0.25">
      <c r="A223" s="527" t="s">
        <v>655</v>
      </c>
      <c r="B223" s="528">
        <v>8000000</v>
      </c>
      <c r="C223" s="528">
        <v>0</v>
      </c>
      <c r="D223" s="528">
        <v>0</v>
      </c>
      <c r="E223" s="528">
        <v>8000000</v>
      </c>
      <c r="F223" s="508">
        <f>+Cuncl!U258+MM!U258+BTO!U258+CORP!U258+'C+S'!U258+INFR!U258+'STR+DEV'!U258</f>
        <v>8472000</v>
      </c>
      <c r="G223" s="507">
        <f>+Cuncl!V258+MM!V258+BTO!V258+CORP!V258+'C+S'!V258+INFR!V258+'STR+DEV'!V258</f>
        <v>8472000</v>
      </c>
    </row>
    <row r="224" spans="1:7" hidden="1" x14ac:dyDescent="0.25">
      <c r="A224" s="527" t="s">
        <v>660</v>
      </c>
      <c r="B224" s="528">
        <v>3304224</v>
      </c>
      <c r="C224" s="528">
        <v>-1449473</v>
      </c>
      <c r="D224" s="528">
        <v>0</v>
      </c>
      <c r="E224" s="528">
        <v>3304224</v>
      </c>
      <c r="F224" s="508">
        <f>+Cuncl!U259+MM!U259+BTO!U259+CORP!U259+'C+S'!U259+INFR!U259+'STR+DEV'!U259</f>
        <v>3499173.216</v>
      </c>
      <c r="G224" s="507">
        <f>+Cuncl!V259+MM!V259+BTO!V259+CORP!V259+'C+S'!V259+INFR!V259+'STR+DEV'!V259</f>
        <v>3698626.0893119997</v>
      </c>
    </row>
    <row r="225" spans="1:7" hidden="1" x14ac:dyDescent="0.25">
      <c r="A225" s="527" t="s">
        <v>654</v>
      </c>
      <c r="B225" s="528">
        <v>0</v>
      </c>
      <c r="C225" s="528">
        <v>0</v>
      </c>
      <c r="D225" s="528">
        <v>0</v>
      </c>
      <c r="E225" s="528">
        <v>0</v>
      </c>
      <c r="F225" s="508">
        <f>+Cuncl!U260+MM!U260+BTO!U260+CORP!U260+'C+S'!U260+INFR!U260+'STR+DEV'!U260</f>
        <v>0</v>
      </c>
      <c r="G225" s="507">
        <f>+Cuncl!V260+MM!V260+BTO!V260+CORP!V260+'C+S'!V260+INFR!V260+'STR+DEV'!V260</f>
        <v>0</v>
      </c>
    </row>
    <row r="226" spans="1:7" hidden="1" x14ac:dyDescent="0.25">
      <c r="A226" s="527" t="s">
        <v>696</v>
      </c>
      <c r="B226" s="528">
        <v>45000</v>
      </c>
      <c r="C226" s="528">
        <v>0</v>
      </c>
      <c r="D226" s="528">
        <v>0</v>
      </c>
      <c r="E226" s="528">
        <v>45000</v>
      </c>
      <c r="F226" s="508">
        <f>+Cuncl!U261+MM!U261+BTO!U261+CORP!U261+'C+S'!U261+INFR!U261+'STR+DEV'!U261</f>
        <v>45000</v>
      </c>
      <c r="G226" s="507">
        <f>+Cuncl!V261+MM!V261+BTO!V261+CORP!V261+'C+S'!V261+INFR!V261+'STR+DEV'!V261</f>
        <v>45000</v>
      </c>
    </row>
    <row r="227" spans="1:7" hidden="1" x14ac:dyDescent="0.25">
      <c r="A227" s="527" t="s">
        <v>665</v>
      </c>
      <c r="B227" s="528">
        <v>0</v>
      </c>
      <c r="C227" s="528">
        <v>0</v>
      </c>
      <c r="D227" s="528">
        <v>0</v>
      </c>
      <c r="E227" s="528">
        <v>0</v>
      </c>
      <c r="F227" s="508">
        <f>+Cuncl!U262+MM!U262+BTO!U262+CORP!U262+'C+S'!U262+INFR!U262+'STR+DEV'!U262</f>
        <v>0</v>
      </c>
      <c r="G227" s="507">
        <f>+Cuncl!V262+MM!V262+BTO!V262+CORP!V262+'C+S'!V262+INFR!V262+'STR+DEV'!V262</f>
        <v>0</v>
      </c>
    </row>
    <row r="228" spans="1:7" hidden="1" x14ac:dyDescent="0.25">
      <c r="A228" s="527" t="s">
        <v>666</v>
      </c>
      <c r="B228" s="528">
        <v>0</v>
      </c>
      <c r="C228" s="528">
        <v>0</v>
      </c>
      <c r="D228" s="528">
        <v>0</v>
      </c>
      <c r="E228" s="528">
        <v>0</v>
      </c>
      <c r="F228" s="508">
        <f>+Cuncl!U263+MM!U263+BTO!U263+CORP!U263+'C+S'!U263+INFR!U263+'STR+DEV'!U263</f>
        <v>0</v>
      </c>
      <c r="G228" s="507">
        <f>+Cuncl!V263+MM!V263+BTO!V263+CORP!V263+'C+S'!V263+INFR!V263+'STR+DEV'!V263</f>
        <v>0</v>
      </c>
    </row>
    <row r="229" spans="1:7" hidden="1" x14ac:dyDescent="0.25">
      <c r="A229" s="527" t="s">
        <v>661</v>
      </c>
      <c r="B229" s="528">
        <v>0</v>
      </c>
      <c r="C229" s="528">
        <v>0</v>
      </c>
      <c r="D229" s="528">
        <v>0</v>
      </c>
      <c r="E229" s="528">
        <v>0</v>
      </c>
      <c r="F229" s="508">
        <f>+Cuncl!U264+MM!U264+BTO!U264+CORP!U264+'C+S'!U264+INFR!U264+'STR+DEV'!U264</f>
        <v>0</v>
      </c>
      <c r="G229" s="507">
        <f>+Cuncl!V264+MM!V264+BTO!V264+CORP!V264+'C+S'!V264+INFR!V264+'STR+DEV'!V264</f>
        <v>0</v>
      </c>
    </row>
    <row r="230" spans="1:7" hidden="1" x14ac:dyDescent="0.25">
      <c r="A230" s="527" t="s">
        <v>662</v>
      </c>
      <c r="B230" s="528">
        <v>0</v>
      </c>
      <c r="C230" s="528">
        <v>0</v>
      </c>
      <c r="D230" s="528">
        <v>0</v>
      </c>
      <c r="E230" s="528">
        <v>0</v>
      </c>
      <c r="F230" s="508">
        <f>+Cuncl!U265+MM!U265+BTO!U265+CORP!U265+'C+S'!U265+INFR!U265+'STR+DEV'!U265</f>
        <v>0</v>
      </c>
      <c r="G230" s="507">
        <f>+Cuncl!V265+MM!V265+BTO!V265+CORP!V265+'C+S'!V265+INFR!V265+'STR+DEV'!V265</f>
        <v>0</v>
      </c>
    </row>
    <row r="231" spans="1:7" hidden="1" x14ac:dyDescent="0.25">
      <c r="A231" s="527" t="s">
        <v>679</v>
      </c>
      <c r="B231" s="528">
        <v>0</v>
      </c>
      <c r="C231" s="528">
        <v>0</v>
      </c>
      <c r="D231" s="528">
        <v>0</v>
      </c>
      <c r="E231" s="528">
        <v>0</v>
      </c>
      <c r="F231" s="508">
        <f>+Cuncl!U266+MM!U266+BTO!U266+CORP!U266+'C+S'!U266+INFR!U266+'STR+DEV'!U266</f>
        <v>0</v>
      </c>
      <c r="G231" s="507">
        <f>+Cuncl!V266+MM!V266+BTO!V266+CORP!V266+'C+S'!V266+INFR!V266+'STR+DEV'!V266</f>
        <v>0</v>
      </c>
    </row>
    <row r="232" spans="1:7" hidden="1" x14ac:dyDescent="0.25">
      <c r="A232" s="527" t="s">
        <v>664</v>
      </c>
      <c r="B232" s="528">
        <v>52149.999999999993</v>
      </c>
      <c r="C232" s="528">
        <v>-3253</v>
      </c>
      <c r="D232" s="528">
        <v>0</v>
      </c>
      <c r="E232" s="528">
        <v>52149.999999999993</v>
      </c>
      <c r="F232" s="508">
        <f>+Cuncl!U267+MM!U267+BTO!U267+CORP!U267+'C+S'!U267+INFR!U267+'STR+DEV'!U267</f>
        <v>55226.849999999991</v>
      </c>
      <c r="G232" s="507">
        <f>+Cuncl!V267+MM!V267+BTO!V267+CORP!V267+'C+S'!V267+INFR!V267+'STR+DEV'!V267</f>
        <v>58374.780449999984</v>
      </c>
    </row>
    <row r="233" spans="1:7" hidden="1" x14ac:dyDescent="0.25">
      <c r="A233" s="527" t="s">
        <v>59</v>
      </c>
      <c r="B233" s="528">
        <v>0</v>
      </c>
      <c r="C233" s="528">
        <v>0</v>
      </c>
      <c r="D233" s="528">
        <v>0</v>
      </c>
      <c r="E233" s="528">
        <v>0</v>
      </c>
      <c r="F233" s="508">
        <f>+Cuncl!U268+MM!U268+BTO!U268+CORP!U268+'C+S'!U268+INFR!U268+'STR+DEV'!U268</f>
        <v>0</v>
      </c>
      <c r="G233" s="507">
        <f>+Cuncl!V268+MM!V268+BTO!V268+CORP!V268+'C+S'!V268+INFR!V268+'STR+DEV'!V268</f>
        <v>0</v>
      </c>
    </row>
    <row r="234" spans="1:7" hidden="1" x14ac:dyDescent="0.25">
      <c r="A234" s="527" t="s">
        <v>668</v>
      </c>
      <c r="B234" s="528">
        <v>0</v>
      </c>
      <c r="C234" s="528">
        <v>0</v>
      </c>
      <c r="D234" s="528">
        <v>0</v>
      </c>
      <c r="E234" s="528">
        <v>0</v>
      </c>
      <c r="F234" s="508">
        <f>+Cuncl!U269+MM!U269+BTO!U269+CORP!U269+'C+S'!U269+INFR!U269+'STR+DEV'!U269</f>
        <v>0</v>
      </c>
      <c r="G234" s="507">
        <f>+Cuncl!V269+MM!V269+BTO!V269+CORP!V269+'C+S'!V269+INFR!V269+'STR+DEV'!V269</f>
        <v>0</v>
      </c>
    </row>
    <row r="235" spans="1:7" hidden="1" x14ac:dyDescent="0.25">
      <c r="A235" s="527" t="s">
        <v>669</v>
      </c>
      <c r="B235" s="528">
        <v>0</v>
      </c>
      <c r="C235" s="528">
        <v>0</v>
      </c>
      <c r="D235" s="528">
        <v>0</v>
      </c>
      <c r="E235" s="528">
        <v>0</v>
      </c>
      <c r="F235" s="508">
        <f>+Cuncl!U270+MM!U270+BTO!U270+CORP!U270+'C+S'!U270+INFR!U270+'STR+DEV'!U270</f>
        <v>0</v>
      </c>
      <c r="G235" s="507">
        <f>+Cuncl!V270+MM!V270+BTO!V270+CORP!V270+'C+S'!V270+INFR!V270+'STR+DEV'!V270</f>
        <v>0</v>
      </c>
    </row>
    <row r="236" spans="1:7" hidden="1" x14ac:dyDescent="0.25">
      <c r="A236" s="527" t="s">
        <v>677</v>
      </c>
      <c r="B236" s="528">
        <v>881126.39999999991</v>
      </c>
      <c r="C236" s="528">
        <v>-471973</v>
      </c>
      <c r="D236" s="528">
        <v>0</v>
      </c>
      <c r="E236" s="528">
        <v>881126.39999999991</v>
      </c>
      <c r="F236" s="508">
        <f>+Cuncl!U271+MM!U271+BTO!U271+CORP!U271+'C+S'!U271+INFR!U271+'STR+DEV'!U271</f>
        <v>933112.85759999987</v>
      </c>
      <c r="G236" s="507">
        <f>+Cuncl!V271+MM!V271+BTO!V271+CORP!V271+'C+S'!V271+INFR!V271+'STR+DEV'!V271</f>
        <v>986300.29048319976</v>
      </c>
    </row>
    <row r="237" spans="1:7" hidden="1" x14ac:dyDescent="0.25">
      <c r="A237" s="527" t="s">
        <v>670</v>
      </c>
      <c r="B237" s="528">
        <v>0</v>
      </c>
      <c r="C237" s="528">
        <v>0</v>
      </c>
      <c r="D237" s="528">
        <v>0</v>
      </c>
      <c r="E237" s="528">
        <v>0</v>
      </c>
      <c r="F237" s="508">
        <f>+Cuncl!U272+MM!U272+BTO!U272+CORP!U272+'C+S'!U272+INFR!U272+'STR+DEV'!U272</f>
        <v>0</v>
      </c>
      <c r="G237" s="507">
        <f>+Cuncl!V272+MM!V272+BTO!V272+CORP!V272+'C+S'!V272+INFR!V272+'STR+DEV'!V272</f>
        <v>0</v>
      </c>
    </row>
    <row r="238" spans="1:7" x14ac:dyDescent="0.25">
      <c r="A238" s="527" t="s">
        <v>671</v>
      </c>
      <c r="B238" s="528">
        <v>0</v>
      </c>
      <c r="C238" s="528">
        <v>0</v>
      </c>
      <c r="D238" s="528">
        <v>5000</v>
      </c>
      <c r="E238" s="528">
        <f>+D238</f>
        <v>5000</v>
      </c>
      <c r="F238" s="508">
        <f>+Cuncl!U273+MM!U273+BTO!U273+CORP!U273+'C+S'!U273+INFR!U273+'STR+DEV'!U273</f>
        <v>0</v>
      </c>
      <c r="G238" s="507">
        <f>+Cuncl!V273+MM!V273+BTO!V273+CORP!V273+'C+S'!V273+INFR!V273+'STR+DEV'!V273</f>
        <v>0</v>
      </c>
    </row>
    <row r="239" spans="1:7" hidden="1" x14ac:dyDescent="0.25">
      <c r="A239" s="527" t="s">
        <v>672</v>
      </c>
      <c r="B239" s="528">
        <v>0</v>
      </c>
      <c r="C239" s="528">
        <v>0</v>
      </c>
      <c r="D239" s="528">
        <v>0</v>
      </c>
      <c r="E239" s="528">
        <v>0</v>
      </c>
      <c r="F239" s="508">
        <f>+Cuncl!U274+MM!U274+BTO!U274+CORP!U274+'C+S'!U274+INFR!U274+'STR+DEV'!U274</f>
        <v>0</v>
      </c>
      <c r="G239" s="507">
        <f>+Cuncl!V274+MM!V274+BTO!V274+CORP!V274+'C+S'!V274+INFR!V274+'STR+DEV'!V274</f>
        <v>0</v>
      </c>
    </row>
    <row r="240" spans="1:7" hidden="1" x14ac:dyDescent="0.25">
      <c r="A240" s="527" t="s">
        <v>633</v>
      </c>
      <c r="B240" s="528">
        <v>6792.9025499999998</v>
      </c>
      <c r="C240" s="528">
        <v>-10609</v>
      </c>
      <c r="D240" s="528">
        <v>0</v>
      </c>
      <c r="E240" s="528">
        <v>6792.9025499999998</v>
      </c>
      <c r="F240" s="508">
        <f>+Cuncl!U275+MM!U275+BTO!U275+CORP!U275+'C+S'!U275+INFR!U275+'STR+DEV'!U275</f>
        <v>7193.6838004499996</v>
      </c>
      <c r="G240" s="507">
        <f>+Cuncl!V275+MM!V275+BTO!V275+CORP!V275+'C+S'!V275+INFR!V275+'STR+DEV'!V275</f>
        <v>7603.7237770756492</v>
      </c>
    </row>
    <row r="241" spans="1:7" hidden="1" x14ac:dyDescent="0.25">
      <c r="A241" s="527" t="s">
        <v>673</v>
      </c>
      <c r="B241" s="528">
        <v>0</v>
      </c>
      <c r="C241" s="528">
        <v>-457281</v>
      </c>
      <c r="D241" s="528">
        <v>0</v>
      </c>
      <c r="E241" s="528">
        <v>0</v>
      </c>
      <c r="F241" s="508">
        <f>+Cuncl!U276+MM!U276+BTO!U276+CORP!U276+'C+S'!U276+INFR!U276+'STR+DEV'!U276</f>
        <v>0</v>
      </c>
      <c r="G241" s="507">
        <f>+Cuncl!V276+MM!V276+BTO!V276+CORP!V276+'C+S'!V276+INFR!V276+'STR+DEV'!V276</f>
        <v>0</v>
      </c>
    </row>
    <row r="242" spans="1:7" hidden="1" x14ac:dyDescent="0.25">
      <c r="A242" s="527" t="s">
        <v>676</v>
      </c>
      <c r="B242" s="528">
        <v>0</v>
      </c>
      <c r="C242" s="528">
        <v>0</v>
      </c>
      <c r="D242" s="528">
        <v>0</v>
      </c>
      <c r="E242" s="528">
        <v>0</v>
      </c>
      <c r="F242" s="508">
        <f>+Cuncl!U277+MM!U277+BTO!U277+CORP!U277+'C+S'!U277+INFR!U277+'STR+DEV'!U277</f>
        <v>0</v>
      </c>
      <c r="G242" s="507">
        <f>+Cuncl!V277+MM!V277+BTO!V277+CORP!V277+'C+S'!V277+INFR!V277+'STR+DEV'!V277</f>
        <v>0</v>
      </c>
    </row>
    <row r="243" spans="1:7" hidden="1" x14ac:dyDescent="0.25">
      <c r="A243" s="527" t="s">
        <v>678</v>
      </c>
      <c r="B243" s="528">
        <v>0</v>
      </c>
      <c r="C243" s="528">
        <v>0</v>
      </c>
      <c r="D243" s="528">
        <v>0</v>
      </c>
      <c r="E243" s="528">
        <v>0</v>
      </c>
      <c r="F243" s="508">
        <f>+Cuncl!U278+MM!U278+BTO!U278+CORP!U278+'C+S'!U278+INFR!U278+'STR+DEV'!U278</f>
        <v>0</v>
      </c>
      <c r="G243" s="507">
        <f>+Cuncl!V278+MM!V278+BTO!V278+CORP!V278+'C+S'!V278+INFR!V278+'STR+DEV'!V278</f>
        <v>0</v>
      </c>
    </row>
    <row r="244" spans="1:7" hidden="1" x14ac:dyDescent="0.25">
      <c r="A244" s="527" t="s">
        <v>651</v>
      </c>
      <c r="B244" s="528">
        <v>0</v>
      </c>
      <c r="C244" s="528">
        <v>0</v>
      </c>
      <c r="D244" s="528">
        <v>0</v>
      </c>
      <c r="E244" s="528">
        <v>0</v>
      </c>
      <c r="F244" s="508">
        <f>+Cuncl!U279+MM!U279+BTO!U279+CORP!U279+'C+S'!U279+INFR!U279+'STR+DEV'!U279</f>
        <v>0</v>
      </c>
      <c r="G244" s="507">
        <f>+Cuncl!V279+MM!V279+BTO!V279+CORP!V279+'C+S'!V279+INFR!V279+'STR+DEV'!V279</f>
        <v>0</v>
      </c>
    </row>
    <row r="245" spans="1:7" hidden="1" x14ac:dyDescent="0.25">
      <c r="A245" s="527" t="s">
        <v>32</v>
      </c>
      <c r="B245" s="528">
        <v>0</v>
      </c>
      <c r="C245" s="528">
        <v>0</v>
      </c>
      <c r="D245" s="528">
        <v>0</v>
      </c>
      <c r="E245" s="528">
        <v>0</v>
      </c>
      <c r="F245" s="508">
        <f>+Cuncl!U280+MM!U280+BTO!U280+CORP!U280+'C+S'!U280+INFR!U280+'STR+DEV'!U280</f>
        <v>0</v>
      </c>
      <c r="G245" s="507">
        <f>+Cuncl!V280+MM!V280+BTO!V280+CORP!V280+'C+S'!V280+INFR!V280+'STR+DEV'!V280</f>
        <v>0</v>
      </c>
    </row>
    <row r="246" spans="1:7" hidden="1" x14ac:dyDescent="0.25">
      <c r="A246" s="527" t="s">
        <v>72</v>
      </c>
      <c r="B246" s="528">
        <v>71794.904999999999</v>
      </c>
      <c r="C246" s="528">
        <v>0</v>
      </c>
      <c r="D246" s="528">
        <v>0</v>
      </c>
      <c r="E246" s="528">
        <v>71794.904999999999</v>
      </c>
      <c r="F246" s="508">
        <f>+Cuncl!U281+MM!U281+BTO!U281+CORP!U281+'C+S'!U281+INFR!U281+'STR+DEV'!U281</f>
        <v>76030.804394999999</v>
      </c>
      <c r="G246" s="507">
        <f>+Cuncl!V281+MM!V281+BTO!V281+CORP!V281+'C+S'!V281+INFR!V281+'STR+DEV'!V281</f>
        <v>80364.560245514993</v>
      </c>
    </row>
    <row r="247" spans="1:7" hidden="1" x14ac:dyDescent="0.25">
      <c r="A247" s="527" t="s">
        <v>682</v>
      </c>
      <c r="B247" s="528">
        <v>200000</v>
      </c>
      <c r="C247" s="528">
        <v>-35127</v>
      </c>
      <c r="D247" s="528">
        <v>0</v>
      </c>
      <c r="E247" s="528">
        <v>200000</v>
      </c>
      <c r="F247" s="508">
        <f>+Cuncl!U282+MM!U282+BTO!U282+CORP!U282+'C+S'!U282+INFR!U282+'STR+DEV'!U282</f>
        <v>211800</v>
      </c>
      <c r="G247" s="507">
        <f>+Cuncl!V282+MM!V282+BTO!V282+CORP!V282+'C+S'!V282+INFR!V282+'STR+DEV'!V282</f>
        <v>223872.59999999998</v>
      </c>
    </row>
    <row r="248" spans="1:7" hidden="1" x14ac:dyDescent="0.25">
      <c r="A248" s="527" t="s">
        <v>656</v>
      </c>
      <c r="B248" s="528">
        <v>0</v>
      </c>
      <c r="C248" s="528">
        <v>0</v>
      </c>
      <c r="D248" s="528">
        <v>0</v>
      </c>
      <c r="E248" s="528">
        <v>0</v>
      </c>
      <c r="F248" s="508">
        <f>+Cuncl!U283+MM!U283+BTO!U283+CORP!U283+'C+S'!U283+INFR!U283+'STR+DEV'!U283</f>
        <v>0</v>
      </c>
      <c r="G248" s="507">
        <f>+Cuncl!V283+MM!V283+BTO!V283+CORP!V283+'C+S'!V283+INFR!V283+'STR+DEV'!V283</f>
        <v>0</v>
      </c>
    </row>
    <row r="249" spans="1:7" hidden="1" x14ac:dyDescent="0.25">
      <c r="A249" s="527" t="s">
        <v>681</v>
      </c>
      <c r="B249" s="528">
        <v>834399.99999999988</v>
      </c>
      <c r="C249" s="528">
        <v>-138955</v>
      </c>
      <c r="D249" s="528">
        <v>0</v>
      </c>
      <c r="E249" s="528">
        <v>834399.99999999988</v>
      </c>
      <c r="F249" s="508">
        <f>+Cuncl!U284+MM!U284+BTO!U284+CORP!U284+'C+S'!U284+INFR!U284+'STR+DEV'!U284</f>
        <v>883629.59999999986</v>
      </c>
      <c r="G249" s="507">
        <f>+Cuncl!V284+MM!V284+BTO!V284+CORP!V284+'C+S'!V284+INFR!V284+'STR+DEV'!V284</f>
        <v>933996.48719999974</v>
      </c>
    </row>
    <row r="250" spans="1:7" hidden="1" x14ac:dyDescent="0.25">
      <c r="A250" s="527" t="s">
        <v>629</v>
      </c>
      <c r="B250" s="528">
        <v>0</v>
      </c>
      <c r="C250" s="528">
        <v>0</v>
      </c>
      <c r="D250" s="528">
        <v>0</v>
      </c>
      <c r="E250" s="528">
        <v>0</v>
      </c>
      <c r="F250" s="508">
        <f>+Cuncl!U285+MM!U285+BTO!U285+CORP!U285+'C+S'!U285+INFR!U285+'STR+DEV'!U285</f>
        <v>0</v>
      </c>
      <c r="G250" s="507">
        <f>+Cuncl!V285+MM!V285+BTO!V285+CORP!V285+'C+S'!V285+INFR!V285+'STR+DEV'!V285</f>
        <v>0</v>
      </c>
    </row>
    <row r="251" spans="1:7" hidden="1" x14ac:dyDescent="0.25">
      <c r="A251" s="527" t="s">
        <v>629</v>
      </c>
      <c r="B251" s="528">
        <v>0</v>
      </c>
      <c r="C251" s="528">
        <v>0</v>
      </c>
      <c r="D251" s="528">
        <v>0</v>
      </c>
      <c r="E251" s="528">
        <v>0</v>
      </c>
      <c r="F251" s="508">
        <f>+Cuncl!U286+MM!U286+BTO!U286+CORP!U286+'C+S'!U286+INFR!U286+'STR+DEV'!U286</f>
        <v>0</v>
      </c>
      <c r="G251" s="507">
        <f>+Cuncl!V286+MM!V286+BTO!V286+CORP!V286+'C+S'!V286+INFR!V286+'STR+DEV'!V286</f>
        <v>0</v>
      </c>
    </row>
    <row r="252" spans="1:7" hidden="1" x14ac:dyDescent="0.25">
      <c r="A252" s="527" t="s">
        <v>680</v>
      </c>
      <c r="B252" s="528">
        <v>0</v>
      </c>
      <c r="C252" s="528">
        <v>0</v>
      </c>
      <c r="D252" s="528">
        <v>0</v>
      </c>
      <c r="E252" s="528">
        <v>0</v>
      </c>
      <c r="F252" s="508">
        <f>+Cuncl!U287+MM!U287+BTO!U287+CORP!U287+'C+S'!U287+INFR!U287+'STR+DEV'!U287</f>
        <v>0</v>
      </c>
      <c r="G252" s="507">
        <f>+Cuncl!V287+MM!V287+BTO!V287+CORP!V287+'C+S'!V287+INFR!V287+'STR+DEV'!V287</f>
        <v>0</v>
      </c>
    </row>
    <row r="253" spans="1:7" x14ac:dyDescent="0.25">
      <c r="A253" s="527" t="s">
        <v>918</v>
      </c>
      <c r="B253" s="528">
        <v>7000000</v>
      </c>
      <c r="C253" s="528">
        <v>0</v>
      </c>
      <c r="D253" s="528">
        <f>+'C+S'!S288</f>
        <v>-5676815</v>
      </c>
      <c r="E253" s="528">
        <f>+'C+S'!T288</f>
        <v>1323185</v>
      </c>
      <c r="F253" s="508">
        <f>+Cuncl!U288+MM!U288+BTO!U288+CORP!U288+'C+S'!U288+INFR!U288+'STR+DEV'!U288</f>
        <v>7413000</v>
      </c>
      <c r="G253" s="507">
        <f>+Cuncl!V288+MM!V288+BTO!V288+CORP!V288+'C+S'!V288+INFR!V288+'STR+DEV'!V288</f>
        <v>7835541</v>
      </c>
    </row>
    <row r="254" spans="1:7" x14ac:dyDescent="0.25">
      <c r="A254" s="537" t="s">
        <v>686</v>
      </c>
      <c r="B254" s="538">
        <v>338910754.68754995</v>
      </c>
      <c r="C254" s="538">
        <v>-235332514</v>
      </c>
      <c r="D254" s="538">
        <v>1060000</v>
      </c>
      <c r="E254" s="538">
        <v>339970754.68754995</v>
      </c>
      <c r="F254" s="261">
        <f>SUM(F180:F253)</f>
        <v>360290718.49411553</v>
      </c>
      <c r="G254" s="261">
        <f>SUM(G180:G253)</f>
        <v>360481894.92082</v>
      </c>
    </row>
  </sheetData>
  <pageMargins left="0.7" right="0.7" top="0.75" bottom="0.75" header="0.3" footer="0.3"/>
  <pageSetup paperSize="9" scale="81" orientation="portrait" r:id="rId1"/>
  <colBreaks count="1" manualBreakCount="1">
    <brk id="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8"/>
  <sheetViews>
    <sheetView view="pageBreakPreview" topLeftCell="A14" zoomScaleNormal="100" zoomScaleSheetLayoutView="100" workbookViewId="0">
      <selection activeCell="B25" sqref="A25:C40"/>
    </sheetView>
  </sheetViews>
  <sheetFormatPr defaultRowHeight="15" x14ac:dyDescent="0.25"/>
  <cols>
    <col min="1" max="1" width="38.7109375" bestFit="1" customWidth="1"/>
    <col min="2" max="2" width="21.5703125" customWidth="1"/>
    <col min="3" max="3" width="20" customWidth="1"/>
  </cols>
  <sheetData>
    <row r="1" spans="1:3" ht="21" x14ac:dyDescent="0.35">
      <c r="A1" s="42" t="s">
        <v>693</v>
      </c>
    </row>
    <row r="2" spans="1:3" s="121" customFormat="1" ht="15.75" x14ac:dyDescent="0.25">
      <c r="A2" s="43" t="s">
        <v>777</v>
      </c>
    </row>
    <row r="4" spans="1:3" ht="18.75" x14ac:dyDescent="0.3">
      <c r="A4" s="144" t="s">
        <v>730</v>
      </c>
      <c r="B4" s="140"/>
      <c r="C4" s="139"/>
    </row>
    <row r="5" spans="1:3" s="121" customFormat="1" x14ac:dyDescent="0.25">
      <c r="A5" s="136" t="s">
        <v>739</v>
      </c>
      <c r="B5" s="137">
        <v>3</v>
      </c>
      <c r="C5" s="136" t="s">
        <v>749</v>
      </c>
    </row>
    <row r="6" spans="1:3" s="121" customFormat="1" x14ac:dyDescent="0.25">
      <c r="A6" s="138" t="s">
        <v>740</v>
      </c>
      <c r="B6" s="137">
        <v>29</v>
      </c>
      <c r="C6" s="136" t="s">
        <v>749</v>
      </c>
    </row>
    <row r="7" spans="1:3" s="121" customFormat="1" x14ac:dyDescent="0.25">
      <c r="A7" s="136" t="s">
        <v>741</v>
      </c>
      <c r="B7" s="137">
        <v>14</v>
      </c>
      <c r="C7" s="136" t="s">
        <v>749</v>
      </c>
    </row>
    <row r="8" spans="1:3" s="121" customFormat="1" x14ac:dyDescent="0.25">
      <c r="A8" s="138" t="s">
        <v>742</v>
      </c>
      <c r="B8" s="137">
        <v>18</v>
      </c>
      <c r="C8" s="136" t="s">
        <v>749</v>
      </c>
    </row>
    <row r="9" spans="1:3" s="121" customFormat="1" x14ac:dyDescent="0.25">
      <c r="A9" s="138" t="s">
        <v>743</v>
      </c>
      <c r="B9" s="137">
        <v>20</v>
      </c>
      <c r="C9" s="136" t="s">
        <v>749</v>
      </c>
    </row>
    <row r="10" spans="1:3" s="121" customFormat="1" x14ac:dyDescent="0.25">
      <c r="A10" s="138" t="s">
        <v>744</v>
      </c>
      <c r="B10" s="137">
        <v>24</v>
      </c>
      <c r="C10" s="136" t="s">
        <v>749</v>
      </c>
    </row>
    <row r="11" spans="1:3" s="121" customFormat="1" x14ac:dyDescent="0.25">
      <c r="A11" s="138" t="s">
        <v>745</v>
      </c>
      <c r="B11" s="137">
        <v>8</v>
      </c>
      <c r="C11" s="136" t="s">
        <v>749</v>
      </c>
    </row>
    <row r="12" spans="1:3" s="121" customFormat="1" x14ac:dyDescent="0.25">
      <c r="A12" s="138" t="s">
        <v>746</v>
      </c>
      <c r="B12" s="137">
        <v>1</v>
      </c>
      <c r="C12" s="136" t="s">
        <v>749</v>
      </c>
    </row>
    <row r="13" spans="1:3" s="121" customFormat="1" x14ac:dyDescent="0.25">
      <c r="A13" s="138" t="s">
        <v>747</v>
      </c>
      <c r="B13" s="137">
        <v>30</v>
      </c>
      <c r="C13" s="136" t="s">
        <v>749</v>
      </c>
    </row>
    <row r="14" spans="1:3" s="121" customFormat="1" x14ac:dyDescent="0.25">
      <c r="A14" s="138" t="s">
        <v>748</v>
      </c>
      <c r="B14" s="137">
        <v>10</v>
      </c>
      <c r="C14" s="136" t="s">
        <v>749</v>
      </c>
    </row>
    <row r="15" spans="1:3" s="121" customFormat="1" x14ac:dyDescent="0.25">
      <c r="A15" s="141" t="s">
        <v>750</v>
      </c>
      <c r="B15" s="142" t="s">
        <v>764</v>
      </c>
      <c r="C15" s="142">
        <v>45594000</v>
      </c>
    </row>
    <row r="16" spans="1:3" s="53" customFormat="1" x14ac:dyDescent="0.25">
      <c r="B16" s="143"/>
    </row>
    <row r="17" spans="1:3" ht="18.75" x14ac:dyDescent="0.3">
      <c r="A17" s="144" t="s">
        <v>138</v>
      </c>
      <c r="B17" s="140"/>
      <c r="C17" s="140"/>
    </row>
    <row r="18" spans="1:3" s="121" customFormat="1" x14ac:dyDescent="0.25">
      <c r="A18" s="136" t="s">
        <v>752</v>
      </c>
      <c r="B18" s="136"/>
      <c r="C18" s="136" t="s">
        <v>757</v>
      </c>
    </row>
    <row r="19" spans="1:3" s="121" customFormat="1" x14ac:dyDescent="0.25">
      <c r="A19" s="136" t="s">
        <v>753</v>
      </c>
      <c r="B19" s="136"/>
      <c r="C19" s="136" t="s">
        <v>757</v>
      </c>
    </row>
    <row r="20" spans="1:3" s="121" customFormat="1" x14ac:dyDescent="0.25">
      <c r="A20" s="136" t="s">
        <v>754</v>
      </c>
      <c r="B20" s="136"/>
      <c r="C20" s="136" t="s">
        <v>757</v>
      </c>
    </row>
    <row r="21" spans="1:3" s="121" customFormat="1" x14ac:dyDescent="0.25">
      <c r="A21" s="136" t="s">
        <v>755</v>
      </c>
      <c r="B21" s="136"/>
      <c r="C21" s="136" t="s">
        <v>757</v>
      </c>
    </row>
    <row r="22" spans="1:3" s="121" customFormat="1" x14ac:dyDescent="0.25">
      <c r="A22" s="136" t="s">
        <v>756</v>
      </c>
      <c r="B22" s="136"/>
      <c r="C22" s="136" t="s">
        <v>757</v>
      </c>
    </row>
    <row r="23" spans="1:3" s="53" customFormat="1" x14ac:dyDescent="0.25">
      <c r="A23" s="141" t="s">
        <v>751</v>
      </c>
      <c r="B23" s="143"/>
      <c r="C23" s="142">
        <v>5000000</v>
      </c>
    </row>
    <row r="24" spans="1:3" s="53" customFormat="1" x14ac:dyDescent="0.25">
      <c r="B24" s="143"/>
    </row>
    <row r="25" spans="1:3" ht="18.75" x14ac:dyDescent="0.3">
      <c r="A25" s="144" t="s">
        <v>731</v>
      </c>
      <c r="B25" s="144"/>
      <c r="C25" s="144"/>
    </row>
    <row r="26" spans="1:3" x14ac:dyDescent="0.25">
      <c r="A26" s="136" t="s">
        <v>759</v>
      </c>
      <c r="B26" s="137">
        <v>4</v>
      </c>
      <c r="C26" s="136" t="s">
        <v>760</v>
      </c>
    </row>
    <row r="27" spans="1:3" s="121" customFormat="1" x14ac:dyDescent="0.25">
      <c r="A27" s="136" t="s">
        <v>759</v>
      </c>
      <c r="B27" s="137">
        <v>13</v>
      </c>
      <c r="C27" s="136" t="s">
        <v>760</v>
      </c>
    </row>
    <row r="28" spans="1:3" s="121" customFormat="1" x14ac:dyDescent="0.25">
      <c r="A28" s="136" t="s">
        <v>759</v>
      </c>
      <c r="B28" s="137">
        <v>19</v>
      </c>
      <c r="C28" s="136" t="s">
        <v>760</v>
      </c>
    </row>
    <row r="29" spans="1:3" s="121" customFormat="1" x14ac:dyDescent="0.25">
      <c r="A29" s="136" t="s">
        <v>759</v>
      </c>
      <c r="B29" s="137">
        <v>21</v>
      </c>
      <c r="C29" s="136" t="s">
        <v>760</v>
      </c>
    </row>
    <row r="30" spans="1:3" s="121" customFormat="1" x14ac:dyDescent="0.25">
      <c r="A30" s="136" t="s">
        <v>759</v>
      </c>
      <c r="B30" s="137">
        <v>22</v>
      </c>
      <c r="C30" s="136" t="s">
        <v>760</v>
      </c>
    </row>
    <row r="31" spans="1:3" s="121" customFormat="1" x14ac:dyDescent="0.25">
      <c r="A31" s="136" t="s">
        <v>759</v>
      </c>
      <c r="B31" s="137">
        <v>26</v>
      </c>
      <c r="C31" s="136" t="s">
        <v>760</v>
      </c>
    </row>
    <row r="32" spans="1:3" s="121" customFormat="1" x14ac:dyDescent="0.25">
      <c r="A32" s="141" t="s">
        <v>758</v>
      </c>
      <c r="B32" s="141"/>
      <c r="C32" s="145">
        <v>10000000</v>
      </c>
    </row>
    <row r="33" spans="1:3" s="53" customFormat="1" x14ac:dyDescent="0.25">
      <c r="B33" s="143"/>
    </row>
    <row r="34" spans="1:3" s="121" customFormat="1" ht="18.75" x14ac:dyDescent="0.3">
      <c r="A34" s="144" t="s">
        <v>732</v>
      </c>
      <c r="B34" s="144"/>
      <c r="C34" s="144"/>
    </row>
    <row r="35" spans="1:3" s="121" customFormat="1" x14ac:dyDescent="0.25">
      <c r="A35" s="546" t="s">
        <v>762</v>
      </c>
      <c r="B35" s="547"/>
      <c r="C35" s="548"/>
    </row>
    <row r="36" spans="1:3" s="121" customFormat="1" x14ac:dyDescent="0.25">
      <c r="A36" s="141" t="s">
        <v>761</v>
      </c>
      <c r="B36" s="141"/>
      <c r="C36" s="145">
        <v>30000000</v>
      </c>
    </row>
    <row r="37" spans="1:3" s="53" customFormat="1" ht="18.75" x14ac:dyDescent="0.3">
      <c r="A37" s="146"/>
      <c r="B37" s="146"/>
      <c r="C37" s="146"/>
    </row>
    <row r="38" spans="1:3" ht="18.75" x14ac:dyDescent="0.3">
      <c r="A38" s="144" t="s">
        <v>135</v>
      </c>
      <c r="B38" s="144">
        <v>6600000</v>
      </c>
      <c r="C38" s="144"/>
    </row>
    <row r="39" spans="1:3" s="121" customFormat="1" x14ac:dyDescent="0.25">
      <c r="A39" s="546" t="s">
        <v>765</v>
      </c>
      <c r="B39" s="548"/>
      <c r="C39" s="136" t="s">
        <v>766</v>
      </c>
    </row>
    <row r="40" spans="1:3" s="121" customFormat="1" x14ac:dyDescent="0.25">
      <c r="A40" s="546" t="s">
        <v>767</v>
      </c>
      <c r="B40" s="548"/>
      <c r="C40" s="136" t="s">
        <v>768</v>
      </c>
    </row>
    <row r="41" spans="1:3" s="121" customFormat="1" x14ac:dyDescent="0.25">
      <c r="A41" s="141" t="s">
        <v>763</v>
      </c>
      <c r="B41" s="141"/>
      <c r="C41" s="145">
        <v>6600000</v>
      </c>
    </row>
    <row r="42" spans="1:3" s="53" customFormat="1" ht="18.75" x14ac:dyDescent="0.3">
      <c r="A42" s="146"/>
      <c r="B42" s="146"/>
      <c r="C42" s="146"/>
    </row>
    <row r="43" spans="1:3" ht="18.75" x14ac:dyDescent="0.3">
      <c r="A43" s="144" t="s">
        <v>733</v>
      </c>
      <c r="B43" s="144"/>
      <c r="C43" s="144"/>
    </row>
    <row r="44" spans="1:3" s="121" customFormat="1" x14ac:dyDescent="0.25">
      <c r="A44" s="546" t="s">
        <v>769</v>
      </c>
      <c r="B44" s="548"/>
      <c r="C44" s="136" t="s">
        <v>770</v>
      </c>
    </row>
    <row r="45" spans="1:3" s="53" customFormat="1" x14ac:dyDescent="0.25">
      <c r="A45" s="141" t="s">
        <v>710</v>
      </c>
      <c r="C45" s="145">
        <v>500000</v>
      </c>
    </row>
    <row r="46" spans="1:3" s="53" customFormat="1" ht="18.75" x14ac:dyDescent="0.3">
      <c r="A46" s="146"/>
      <c r="B46" s="146"/>
      <c r="C46" s="146"/>
    </row>
    <row r="47" spans="1:3" ht="18.75" x14ac:dyDescent="0.3">
      <c r="A47" s="144" t="s">
        <v>734</v>
      </c>
      <c r="B47" s="144"/>
      <c r="C47" s="144"/>
    </row>
    <row r="48" spans="1:3" s="121" customFormat="1" x14ac:dyDescent="0.25">
      <c r="A48" s="543" t="s">
        <v>771</v>
      </c>
      <c r="B48" s="544"/>
      <c r="C48" s="545"/>
    </row>
    <row r="49" spans="1:5" s="121" customFormat="1" x14ac:dyDescent="0.25">
      <c r="A49" s="141" t="s">
        <v>710</v>
      </c>
      <c r="B49" s="53"/>
      <c r="C49" s="145">
        <v>5381900</v>
      </c>
    </row>
    <row r="50" spans="1:5" s="53" customFormat="1" x14ac:dyDescent="0.25">
      <c r="A50" s="147"/>
      <c r="B50" s="147"/>
      <c r="C50" s="147"/>
    </row>
    <row r="51" spans="1:5" ht="18.75" x14ac:dyDescent="0.3">
      <c r="A51" s="144" t="s">
        <v>125</v>
      </c>
      <c r="B51" s="144"/>
      <c r="C51" s="144"/>
      <c r="D51" s="141"/>
      <c r="E51" s="145"/>
    </row>
    <row r="52" spans="1:5" s="121" customFormat="1" x14ac:dyDescent="0.25">
      <c r="A52" s="543" t="s">
        <v>772</v>
      </c>
      <c r="B52" s="544"/>
      <c r="C52" s="545"/>
      <c r="D52" s="141"/>
      <c r="E52" s="145"/>
    </row>
    <row r="53" spans="1:5" s="121" customFormat="1" x14ac:dyDescent="0.25">
      <c r="A53" s="141" t="s">
        <v>710</v>
      </c>
      <c r="B53" s="53"/>
      <c r="C53" s="145">
        <v>900000</v>
      </c>
      <c r="D53" s="141"/>
      <c r="E53" s="145"/>
    </row>
    <row r="54" spans="1:5" s="121" customFormat="1" x14ac:dyDescent="0.25">
      <c r="A54" s="141"/>
      <c r="B54" s="53"/>
      <c r="C54" s="145"/>
      <c r="D54" s="141"/>
      <c r="E54" s="145"/>
    </row>
    <row r="55" spans="1:5" ht="18.75" x14ac:dyDescent="0.3">
      <c r="A55" s="144" t="s">
        <v>735</v>
      </c>
      <c r="B55" s="144"/>
      <c r="C55" s="144"/>
    </row>
    <row r="56" spans="1:5" s="121" customFormat="1" x14ac:dyDescent="0.25">
      <c r="A56" s="543" t="s">
        <v>760</v>
      </c>
      <c r="B56" s="544"/>
      <c r="C56" s="545"/>
    </row>
    <row r="57" spans="1:5" s="121" customFormat="1" x14ac:dyDescent="0.25">
      <c r="A57" s="141" t="s">
        <v>710</v>
      </c>
      <c r="B57" s="53"/>
      <c r="C57" s="145">
        <v>2500000</v>
      </c>
    </row>
    <row r="58" spans="1:5" s="121" customFormat="1" x14ac:dyDescent="0.25">
      <c r="A58" s="141"/>
      <c r="B58" s="53"/>
      <c r="C58" s="145"/>
    </row>
    <row r="59" spans="1:5" ht="18.75" x14ac:dyDescent="0.3">
      <c r="A59" s="144" t="s">
        <v>736</v>
      </c>
      <c r="B59" s="144"/>
      <c r="C59" s="148">
        <v>500000</v>
      </c>
    </row>
    <row r="60" spans="1:5" ht="18.75" x14ac:dyDescent="0.3">
      <c r="A60" s="144" t="s">
        <v>701</v>
      </c>
      <c r="B60" s="144" t="s">
        <v>756</v>
      </c>
      <c r="C60" s="148">
        <v>500000</v>
      </c>
    </row>
    <row r="61" spans="1:5" s="121" customFormat="1" ht="18.75" x14ac:dyDescent="0.3">
      <c r="A61" s="144" t="s">
        <v>778</v>
      </c>
      <c r="B61" s="144"/>
      <c r="C61" s="148">
        <v>3000000</v>
      </c>
    </row>
    <row r="62" spans="1:5" ht="18.75" x14ac:dyDescent="0.3">
      <c r="A62" s="144" t="s">
        <v>702</v>
      </c>
      <c r="B62" s="144" t="s">
        <v>773</v>
      </c>
      <c r="C62" s="148">
        <v>2000000</v>
      </c>
    </row>
    <row r="63" spans="1:5" ht="18.75" x14ac:dyDescent="0.3">
      <c r="A63" s="144" t="s">
        <v>737</v>
      </c>
      <c r="B63" s="144" t="s">
        <v>774</v>
      </c>
      <c r="C63" s="148">
        <v>1500000</v>
      </c>
    </row>
    <row r="64" spans="1:5" ht="37.5" x14ac:dyDescent="0.3">
      <c r="A64" s="144" t="s">
        <v>100</v>
      </c>
      <c r="B64" s="149" t="s">
        <v>775</v>
      </c>
      <c r="C64" s="148">
        <v>1000000</v>
      </c>
    </row>
    <row r="65" spans="1:3" ht="18.75" x14ac:dyDescent="0.3">
      <c r="A65" s="144" t="s">
        <v>738</v>
      </c>
      <c r="B65" s="144" t="s">
        <v>776</v>
      </c>
      <c r="C65" s="148">
        <v>5000000</v>
      </c>
    </row>
    <row r="66" spans="1:3" x14ac:dyDescent="0.25">
      <c r="A66" s="121"/>
      <c r="B66" s="135"/>
    </row>
    <row r="67" spans="1:3" x14ac:dyDescent="0.25">
      <c r="A67" s="121"/>
      <c r="B67" s="135"/>
    </row>
    <row r="68" spans="1:3" x14ac:dyDescent="0.25">
      <c r="A68" s="121"/>
      <c r="B68" s="135"/>
    </row>
  </sheetData>
  <mergeCells count="7">
    <mergeCell ref="A52:C52"/>
    <mergeCell ref="A56:C56"/>
    <mergeCell ref="A35:C35"/>
    <mergeCell ref="A39:B39"/>
    <mergeCell ref="A40:B40"/>
    <mergeCell ref="A44:B44"/>
    <mergeCell ref="A48:C48"/>
  </mergeCells>
  <pageMargins left="0.7" right="0.7" top="0.75" bottom="0.75" header="0.3" footer="0.3"/>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5"/>
  <sheetViews>
    <sheetView view="pageBreakPreview" zoomScaleNormal="100" zoomScaleSheetLayoutView="100" workbookViewId="0">
      <selection activeCell="I2" sqref="I2"/>
    </sheetView>
  </sheetViews>
  <sheetFormatPr defaultRowHeight="15" x14ac:dyDescent="0.25"/>
  <cols>
    <col min="1" max="1" width="9.140625" style="121"/>
    <col min="2" max="2" width="42.42578125" style="121" bestFit="1" customWidth="1"/>
    <col min="3" max="3" width="14.7109375" style="121" customWidth="1"/>
    <col min="4" max="4" width="22.28515625" style="121" bestFit="1" customWidth="1"/>
    <col min="5" max="5" width="9.140625" style="121"/>
    <col min="6" max="6" width="22.28515625" style="121" bestFit="1" customWidth="1"/>
    <col min="7" max="8" width="9.140625" style="121"/>
    <col min="9" max="9" width="13.42578125" style="121" bestFit="1" customWidth="1"/>
    <col min="10" max="10" width="14.28515625" style="121" hidden="1" customWidth="1"/>
    <col min="11" max="16384" width="9.140625" style="121"/>
  </cols>
  <sheetData>
    <row r="1" spans="2:6" ht="15.75" thickBot="1" x14ac:dyDescent="0.3"/>
    <row r="2" spans="2:6" ht="33.75" x14ac:dyDescent="0.5">
      <c r="B2" s="549" t="s">
        <v>821</v>
      </c>
      <c r="C2" s="550"/>
      <c r="D2" s="550"/>
      <c r="E2" s="550"/>
      <c r="F2" s="551"/>
    </row>
    <row r="3" spans="2:6" x14ac:dyDescent="0.25">
      <c r="B3" s="174"/>
      <c r="C3" s="175"/>
      <c r="D3" s="176"/>
      <c r="E3" s="176"/>
      <c r="F3" s="177"/>
    </row>
    <row r="4" spans="2:6" x14ac:dyDescent="0.25">
      <c r="B4" s="174"/>
      <c r="C4" s="175"/>
      <c r="D4" s="176"/>
      <c r="E4" s="176"/>
      <c r="F4" s="177"/>
    </row>
    <row r="5" spans="2:6" x14ac:dyDescent="0.25">
      <c r="B5" s="174"/>
      <c r="C5" s="175"/>
      <c r="D5" s="176"/>
      <c r="E5" s="176"/>
      <c r="F5" s="177"/>
    </row>
    <row r="6" spans="2:6" x14ac:dyDescent="0.25">
      <c r="B6" s="174"/>
      <c r="C6" s="175"/>
      <c r="D6" s="176"/>
      <c r="E6" s="176"/>
      <c r="F6" s="177"/>
    </row>
    <row r="7" spans="2:6" x14ac:dyDescent="0.25">
      <c r="B7" s="174"/>
      <c r="C7" s="175"/>
      <c r="D7" s="176"/>
      <c r="E7" s="176"/>
      <c r="F7" s="177"/>
    </row>
    <row r="8" spans="2:6" x14ac:dyDescent="0.25">
      <c r="B8" s="174"/>
      <c r="C8" s="175"/>
      <c r="D8" s="176"/>
      <c r="E8" s="176"/>
      <c r="F8" s="177"/>
    </row>
    <row r="9" spans="2:6" ht="20.25" x14ac:dyDescent="0.3">
      <c r="B9" s="552" t="s">
        <v>822</v>
      </c>
      <c r="C9" s="553"/>
      <c r="D9" s="553"/>
      <c r="E9" s="553"/>
      <c r="F9" s="554"/>
    </row>
    <row r="10" spans="2:6" x14ac:dyDescent="0.25">
      <c r="B10" s="236"/>
      <c r="C10" s="237"/>
      <c r="D10" s="237"/>
      <c r="E10" s="237"/>
      <c r="F10" s="238"/>
    </row>
    <row r="11" spans="2:6" ht="15.75" x14ac:dyDescent="0.25">
      <c r="B11" s="555" t="s">
        <v>930</v>
      </c>
      <c r="C11" s="556"/>
      <c r="D11" s="556"/>
      <c r="E11" s="556"/>
      <c r="F11" s="557"/>
    </row>
    <row r="12" spans="2:6" x14ac:dyDescent="0.25">
      <c r="B12" s="174"/>
      <c r="C12" s="176"/>
      <c r="D12" s="176"/>
      <c r="E12" s="176"/>
      <c r="F12" s="177"/>
    </row>
    <row r="13" spans="2:6" x14ac:dyDescent="0.25">
      <c r="B13" s="558" t="s">
        <v>929</v>
      </c>
      <c r="C13" s="559"/>
      <c r="D13" s="559"/>
      <c r="E13" s="559"/>
      <c r="F13" s="560"/>
    </row>
    <row r="14" spans="2:6" x14ac:dyDescent="0.25">
      <c r="B14" s="558"/>
      <c r="C14" s="559"/>
      <c r="D14" s="559"/>
      <c r="E14" s="559"/>
      <c r="F14" s="560"/>
    </row>
    <row r="15" spans="2:6" x14ac:dyDescent="0.25">
      <c r="B15" s="558"/>
      <c r="C15" s="559"/>
      <c r="D15" s="559"/>
      <c r="E15" s="559"/>
      <c r="F15" s="560"/>
    </row>
    <row r="16" spans="2:6" x14ac:dyDescent="0.25">
      <c r="B16" s="174"/>
      <c r="C16" s="176"/>
      <c r="D16" s="176"/>
      <c r="E16" s="176"/>
      <c r="F16" s="177"/>
    </row>
    <row r="17" spans="2:10" s="1" customFormat="1" x14ac:dyDescent="0.25">
      <c r="B17" s="178" t="s">
        <v>876</v>
      </c>
      <c r="C17" s="54"/>
      <c r="D17" s="179" t="s">
        <v>823</v>
      </c>
      <c r="E17" s="54"/>
      <c r="F17" s="180" t="s">
        <v>824</v>
      </c>
    </row>
    <row r="18" spans="2:10" x14ac:dyDescent="0.25">
      <c r="B18" s="174" t="s">
        <v>825</v>
      </c>
      <c r="C18" s="176"/>
      <c r="D18" s="70">
        <f>+Cuncl!O212</f>
        <v>20904006.030000001</v>
      </c>
      <c r="E18" s="176"/>
      <c r="F18" s="181">
        <f>+Cuncl!O289</f>
        <v>11197000</v>
      </c>
    </row>
    <row r="19" spans="2:10" x14ac:dyDescent="0.25">
      <c r="B19" s="174" t="s">
        <v>826</v>
      </c>
      <c r="C19" s="176"/>
      <c r="D19" s="70">
        <f>+MM!O212-MM!O210</f>
        <v>22394114.034617603</v>
      </c>
      <c r="E19" s="176"/>
      <c r="F19" s="181">
        <f>+MM!O289</f>
        <v>45000</v>
      </c>
    </row>
    <row r="20" spans="2:10" x14ac:dyDescent="0.25">
      <c r="B20" s="174" t="s">
        <v>827</v>
      </c>
      <c r="C20" s="176"/>
      <c r="D20" s="70">
        <f>+BTO!O212</f>
        <v>21565745.320679791</v>
      </c>
      <c r="E20" s="176"/>
      <c r="F20" s="181">
        <f>+BTO!O289</f>
        <v>224137500</v>
      </c>
    </row>
    <row r="21" spans="2:10" x14ac:dyDescent="0.25">
      <c r="B21" s="174" t="s">
        <v>828</v>
      </c>
      <c r="C21" s="176"/>
      <c r="D21" s="70">
        <f>+CORP!O212-CORP!O210</f>
        <v>28666791.264757991</v>
      </c>
      <c r="E21" s="176"/>
      <c r="F21" s="181">
        <f>+CORP!O289</f>
        <v>189126.71999999997</v>
      </c>
    </row>
    <row r="22" spans="2:10" x14ac:dyDescent="0.25">
      <c r="B22" s="174" t="s">
        <v>829</v>
      </c>
      <c r="C22" s="176"/>
      <c r="D22" s="70">
        <f>+'C+S'!O212-'C+S'!O210</f>
        <v>42584329.332000002</v>
      </c>
      <c r="E22" s="176"/>
      <c r="F22" s="181">
        <f>+'C+S'!O289</f>
        <v>12817928.560000001</v>
      </c>
    </row>
    <row r="23" spans="2:10" x14ac:dyDescent="0.25">
      <c r="B23" s="174" t="s">
        <v>830</v>
      </c>
      <c r="C23" s="176"/>
      <c r="D23" s="70">
        <f>+INFR!O212-INFR!O210</f>
        <v>46913988.486297429</v>
      </c>
      <c r="E23" s="176"/>
      <c r="F23" s="181">
        <f>+INFR!O289</f>
        <v>88940000</v>
      </c>
      <c r="J23" s="244"/>
    </row>
    <row r="24" spans="2:10" x14ac:dyDescent="0.25">
      <c r="B24" s="174" t="s">
        <v>831</v>
      </c>
      <c r="C24" s="176"/>
      <c r="D24" s="70">
        <f>+'STR+DEV'!O212-'STR+DEV'!O210+J27</f>
        <v>13359104.402506985</v>
      </c>
      <c r="E24" s="176"/>
      <c r="F24" s="181">
        <f>+'STR+DEV'!O289</f>
        <v>1584199.4075500001</v>
      </c>
    </row>
    <row r="25" spans="2:10" s="1" customFormat="1" x14ac:dyDescent="0.25">
      <c r="B25" s="178"/>
      <c r="C25" s="54"/>
      <c r="D25" s="172">
        <f>SUM(D18:D24)</f>
        <v>196388078.87085977</v>
      </c>
      <c r="E25" s="54"/>
      <c r="F25" s="182">
        <f>SUM(F18:F24)</f>
        <v>338910754.68754995</v>
      </c>
      <c r="I25" s="269"/>
    </row>
    <row r="26" spans="2:10" x14ac:dyDescent="0.25">
      <c r="B26" s="174"/>
      <c r="C26" s="176"/>
      <c r="D26" s="176"/>
      <c r="E26" s="176"/>
      <c r="F26" s="177"/>
    </row>
    <row r="27" spans="2:10" x14ac:dyDescent="0.25">
      <c r="B27" s="178" t="s">
        <v>832</v>
      </c>
      <c r="C27" s="176"/>
      <c r="D27" s="69">
        <f>+Smry!O210</f>
        <v>0</v>
      </c>
      <c r="E27" s="176"/>
      <c r="F27" s="177"/>
      <c r="J27" s="273">
        <v>2622504.20292449</v>
      </c>
    </row>
    <row r="28" spans="2:10" x14ac:dyDescent="0.25">
      <c r="B28" s="174"/>
      <c r="C28" s="176"/>
      <c r="D28" s="176"/>
      <c r="E28" s="176"/>
      <c r="F28" s="177"/>
    </row>
    <row r="29" spans="2:10" ht="15.75" thickBot="1" x14ac:dyDescent="0.3">
      <c r="B29" s="178" t="s">
        <v>833</v>
      </c>
      <c r="C29" s="176"/>
      <c r="D29" s="173">
        <f>+D27+D25</f>
        <v>196388078.87085977</v>
      </c>
      <c r="E29" s="176"/>
      <c r="F29" s="177"/>
    </row>
    <row r="30" spans="2:10" ht="15.75" thickTop="1" x14ac:dyDescent="0.25">
      <c r="B30" s="174"/>
      <c r="C30" s="176"/>
      <c r="D30" s="176"/>
      <c r="E30" s="176"/>
      <c r="F30" s="181"/>
    </row>
    <row r="31" spans="2:10" x14ac:dyDescent="0.25">
      <c r="B31" s="178" t="s">
        <v>874</v>
      </c>
      <c r="C31" s="176"/>
      <c r="D31" s="176"/>
      <c r="E31" s="176"/>
      <c r="F31" s="181"/>
    </row>
    <row r="32" spans="2:10" x14ac:dyDescent="0.25">
      <c r="B32" s="174" t="s">
        <v>936</v>
      </c>
      <c r="C32" s="176"/>
      <c r="D32" s="241">
        <f>+Smry!J295</f>
        <v>2000000</v>
      </c>
      <c r="E32" s="176"/>
      <c r="F32" s="181"/>
    </row>
    <row r="33" spans="2:6" x14ac:dyDescent="0.25">
      <c r="B33" s="174" t="s">
        <v>937</v>
      </c>
      <c r="C33" s="176"/>
      <c r="D33" s="241">
        <f>+Smry!J296</f>
        <v>30000000</v>
      </c>
      <c r="E33" s="176"/>
      <c r="F33" s="181"/>
    </row>
    <row r="34" spans="2:6" ht="15.75" thickBot="1" x14ac:dyDescent="0.3">
      <c r="B34" s="178" t="s">
        <v>875</v>
      </c>
      <c r="C34" s="176"/>
      <c r="D34" s="242">
        <f>SUM(D32:D33)</f>
        <v>32000000</v>
      </c>
      <c r="E34" s="176"/>
      <c r="F34" s="181"/>
    </row>
    <row r="35" spans="2:6" ht="15.75" thickTop="1" x14ac:dyDescent="0.25">
      <c r="B35" s="174"/>
      <c r="C35" s="176"/>
      <c r="D35" s="176"/>
      <c r="E35" s="176"/>
      <c r="F35" s="181"/>
    </row>
    <row r="36" spans="2:6" ht="32.25" customHeight="1" x14ac:dyDescent="0.25">
      <c r="B36" s="561" t="s">
        <v>938</v>
      </c>
      <c r="C36" s="562"/>
      <c r="D36" s="562"/>
      <c r="E36" s="562"/>
      <c r="F36" s="563"/>
    </row>
    <row r="37" spans="2:6" ht="15" customHeight="1" x14ac:dyDescent="0.25">
      <c r="B37" s="174"/>
      <c r="C37" s="176"/>
      <c r="D37" s="176"/>
      <c r="E37" s="176"/>
      <c r="F37" s="177"/>
    </row>
    <row r="38" spans="2:6" x14ac:dyDescent="0.25">
      <c r="B38" s="178" t="s">
        <v>826</v>
      </c>
      <c r="C38" s="176"/>
      <c r="D38" s="54"/>
      <c r="E38" s="176"/>
      <c r="F38" s="243" t="s">
        <v>826</v>
      </c>
    </row>
    <row r="39" spans="2:6" x14ac:dyDescent="0.25">
      <c r="B39" s="178" t="s">
        <v>836</v>
      </c>
      <c r="C39" s="176"/>
      <c r="D39" s="176"/>
      <c r="E39" s="176"/>
      <c r="F39" s="180" t="s">
        <v>834</v>
      </c>
    </row>
    <row r="40" spans="2:6" x14ac:dyDescent="0.25">
      <c r="B40" s="178" t="s">
        <v>837</v>
      </c>
      <c r="C40" s="176"/>
      <c r="D40" s="176"/>
      <c r="E40" s="176"/>
      <c r="F40" s="180" t="s">
        <v>835</v>
      </c>
    </row>
    <row r="41" spans="2:6" x14ac:dyDescent="0.25">
      <c r="B41" s="174"/>
      <c r="C41" s="176"/>
      <c r="D41" s="176"/>
      <c r="E41" s="176"/>
      <c r="F41" s="177"/>
    </row>
    <row r="42" spans="2:6" x14ac:dyDescent="0.25">
      <c r="B42" s="178" t="s">
        <v>838</v>
      </c>
      <c r="C42" s="176"/>
      <c r="D42" s="176"/>
      <c r="E42" s="176"/>
      <c r="F42" s="177"/>
    </row>
    <row r="43" spans="2:6" x14ac:dyDescent="0.25">
      <c r="B43" s="174"/>
      <c r="C43" s="176"/>
      <c r="D43" s="176"/>
      <c r="E43" s="176"/>
      <c r="F43" s="177"/>
    </row>
    <row r="44" spans="2:6" x14ac:dyDescent="0.25">
      <c r="B44" s="178" t="s">
        <v>839</v>
      </c>
      <c r="C44" s="176"/>
      <c r="D44" s="176"/>
      <c r="E44" s="176"/>
      <c r="F44" s="177"/>
    </row>
    <row r="45" spans="2:6" ht="15.75" thickBot="1" x14ac:dyDescent="0.3">
      <c r="B45" s="183" t="s">
        <v>295</v>
      </c>
      <c r="C45" s="184"/>
      <c r="D45" s="184"/>
      <c r="E45" s="184"/>
      <c r="F45" s="185"/>
    </row>
  </sheetData>
  <mergeCells count="5">
    <mergeCell ref="B2:F2"/>
    <mergeCell ref="B9:F9"/>
    <mergeCell ref="B11:F11"/>
    <mergeCell ref="B13:F15"/>
    <mergeCell ref="B36:F36"/>
  </mergeCells>
  <pageMargins left="0.7" right="0.7" top="0.75" bottom="0.75" header="0.3" footer="0.3"/>
  <pageSetup scale="7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92"/>
  <sheetViews>
    <sheetView view="pageBreakPreview" zoomScaleNormal="100" zoomScaleSheetLayoutView="100" workbookViewId="0">
      <selection activeCell="S131" sqref="S131"/>
    </sheetView>
  </sheetViews>
  <sheetFormatPr defaultRowHeight="15" x14ac:dyDescent="0.25"/>
  <cols>
    <col min="1" max="1" width="41" style="290" bestFit="1" customWidth="1"/>
    <col min="2" max="2" width="15" style="290" hidden="1" customWidth="1"/>
    <col min="3" max="3" width="12.85546875" style="290" hidden="1" customWidth="1"/>
    <col min="4" max="4" width="14.7109375" style="290" hidden="1" customWidth="1"/>
    <col min="5" max="7" width="15" style="290" hidden="1" customWidth="1"/>
    <col min="8" max="8" width="15" style="288" hidden="1" customWidth="1"/>
    <col min="9" max="9" width="15" style="290" hidden="1" customWidth="1"/>
    <col min="10" max="10" width="15" style="288" hidden="1" customWidth="1"/>
    <col min="11" max="12" width="15" style="290" hidden="1" customWidth="1"/>
    <col min="13" max="13" width="14.28515625" style="290" hidden="1" customWidth="1"/>
    <col min="14" max="14" width="15" style="290" hidden="1" customWidth="1"/>
    <col min="15" max="15" width="14.28515625" style="290" bestFit="1" customWidth="1"/>
    <col min="16" max="20" width="14.28515625" style="290" customWidth="1"/>
    <col min="21" max="21" width="15.85546875" style="290" customWidth="1"/>
    <col min="22" max="22" width="16.28515625" style="290" customWidth="1"/>
    <col min="23" max="23" width="1.7109375" style="290" customWidth="1"/>
    <col min="24" max="24" width="9.140625" style="290"/>
    <col min="25" max="25" width="13.7109375" style="290" bestFit="1" customWidth="1"/>
    <col min="26" max="26" width="12.5703125" style="290" bestFit="1" customWidth="1"/>
    <col min="27" max="27" width="11.5703125" style="290" bestFit="1" customWidth="1"/>
    <col min="28" max="16384" width="9.140625" style="290"/>
  </cols>
  <sheetData>
    <row r="1" spans="1:26" x14ac:dyDescent="0.25">
      <c r="A1" s="285" t="s">
        <v>693</v>
      </c>
    </row>
    <row r="2" spans="1:26" x14ac:dyDescent="0.25">
      <c r="A2" s="285" t="s">
        <v>927</v>
      </c>
    </row>
    <row r="3" spans="1:26" x14ac:dyDescent="0.25">
      <c r="A3" s="285" t="s">
        <v>862</v>
      </c>
    </row>
    <row r="4" spans="1:26" ht="15.75" thickBot="1" x14ac:dyDescent="0.3"/>
    <row r="5" spans="1:26" ht="46.5" thickTop="1" thickBot="1" x14ac:dyDescent="0.3">
      <c r="A5" s="292" t="s">
        <v>167</v>
      </c>
      <c r="B5" s="423" t="s">
        <v>171</v>
      </c>
      <c r="C5" s="423" t="s">
        <v>169</v>
      </c>
      <c r="D5" s="424" t="s">
        <v>170</v>
      </c>
      <c r="E5" s="424" t="s">
        <v>854</v>
      </c>
      <c r="F5" s="424" t="s">
        <v>855</v>
      </c>
      <c r="G5" s="424" t="s">
        <v>856</v>
      </c>
      <c r="H5" s="296" t="s">
        <v>857</v>
      </c>
      <c r="I5" s="424" t="s">
        <v>858</v>
      </c>
      <c r="J5" s="296" t="s">
        <v>859</v>
      </c>
      <c r="K5" s="424" t="s">
        <v>692</v>
      </c>
      <c r="L5" s="424" t="s">
        <v>694</v>
      </c>
      <c r="M5" s="296" t="s">
        <v>859</v>
      </c>
      <c r="N5" s="296" t="s">
        <v>917</v>
      </c>
      <c r="O5" s="296" t="s">
        <v>941</v>
      </c>
      <c r="P5" s="296" t="s">
        <v>855</v>
      </c>
      <c r="Q5" s="296" t="s">
        <v>942</v>
      </c>
      <c r="R5" s="296" t="s">
        <v>943</v>
      </c>
      <c r="S5" s="296" t="s">
        <v>944</v>
      </c>
      <c r="T5" s="296" t="s">
        <v>945</v>
      </c>
      <c r="U5" s="296" t="s">
        <v>946</v>
      </c>
      <c r="V5" s="296" t="s">
        <v>947</v>
      </c>
    </row>
    <row r="6" spans="1:26" ht="15.75" thickTop="1" x14ac:dyDescent="0.25"/>
    <row r="7" spans="1:26" ht="15.75" thickBot="1" x14ac:dyDescent="0.3">
      <c r="A7" s="298" t="s">
        <v>142</v>
      </c>
    </row>
    <row r="8" spans="1:26" ht="15.75" thickTop="1" x14ac:dyDescent="0.25">
      <c r="A8" s="299" t="s">
        <v>143</v>
      </c>
      <c r="B8" s="425">
        <v>11225539.124607936</v>
      </c>
      <c r="C8" s="426"/>
      <c r="D8" s="427">
        <v>7510385.9100000001</v>
      </c>
      <c r="E8" s="427">
        <f>+'New Councillors'!D22*1.07</f>
        <v>11666489.002500001</v>
      </c>
      <c r="F8" s="427"/>
      <c r="G8" s="427">
        <v>4694524.79</v>
      </c>
      <c r="H8" s="305">
        <f>E8+F8-G8</f>
        <v>6971964.2125000013</v>
      </c>
      <c r="I8" s="427"/>
      <c r="J8" s="305">
        <f>SUM(H8:I8)</f>
        <v>6971964.2125000013</v>
      </c>
      <c r="K8" s="427">
        <f>+E8*1.054</f>
        <v>12296479.408635002</v>
      </c>
      <c r="L8" s="428">
        <f>+K8*1.054</f>
        <v>12960489.296701292</v>
      </c>
      <c r="M8" s="308">
        <f>+G8+J8</f>
        <v>11666489.002500001</v>
      </c>
      <c r="N8" s="308">
        <v>7546508</v>
      </c>
      <c r="O8" s="308">
        <f>+M8</f>
        <v>11666489.002500001</v>
      </c>
      <c r="P8" s="308"/>
      <c r="Q8" s="274">
        <v>-6070599</v>
      </c>
      <c r="R8" s="308">
        <f>SUM(O8:Q8)</f>
        <v>5595890.0025000013</v>
      </c>
      <c r="S8" s="308">
        <v>1024995</v>
      </c>
      <c r="T8" s="308">
        <f>+O8+P8+S8</f>
        <v>12691484.002500001</v>
      </c>
      <c r="U8" s="309">
        <f>+O8*1.059</f>
        <v>12354811.8536475</v>
      </c>
      <c r="V8" s="409">
        <f>+U8*1.057</f>
        <v>13059036.129305407</v>
      </c>
      <c r="Y8" s="489"/>
      <c r="Z8" s="489"/>
    </row>
    <row r="9" spans="1:26" hidden="1" x14ac:dyDescent="0.25">
      <c r="A9" s="310" t="s">
        <v>144</v>
      </c>
      <c r="B9" s="429"/>
      <c r="C9" s="430"/>
      <c r="D9" s="320"/>
      <c r="E9" s="320"/>
      <c r="F9" s="320"/>
      <c r="G9" s="320"/>
      <c r="H9" s="316">
        <f t="shared" ref="H9:H29" si="0">E9+F9-G9</f>
        <v>0</v>
      </c>
      <c r="I9" s="320"/>
      <c r="J9" s="316">
        <f>SUM(H9:I9)</f>
        <v>0</v>
      </c>
      <c r="K9" s="320"/>
      <c r="L9" s="431"/>
      <c r="M9" s="319">
        <f>+G9+J9</f>
        <v>0</v>
      </c>
      <c r="N9" s="319"/>
      <c r="O9" s="413"/>
      <c r="P9" s="413"/>
      <c r="Q9" s="281"/>
      <c r="R9" s="413"/>
      <c r="S9" s="413"/>
      <c r="T9" s="413"/>
      <c r="U9" s="320">
        <f>+O9*1.059</f>
        <v>0</v>
      </c>
      <c r="V9" s="410">
        <f>+U9*1.057</f>
        <v>0</v>
      </c>
    </row>
    <row r="10" spans="1:26" hidden="1" x14ac:dyDescent="0.25">
      <c r="A10" s="310" t="s">
        <v>145</v>
      </c>
      <c r="B10" s="429"/>
      <c r="C10" s="430"/>
      <c r="D10" s="320"/>
      <c r="E10" s="320"/>
      <c r="F10" s="320"/>
      <c r="G10" s="320"/>
      <c r="H10" s="316">
        <f t="shared" si="0"/>
        <v>0</v>
      </c>
      <c r="I10" s="320"/>
      <c r="J10" s="316">
        <f t="shared" ref="J10:J30" si="1">SUM(H10:I10)</f>
        <v>0</v>
      </c>
      <c r="K10" s="320"/>
      <c r="L10" s="431"/>
      <c r="M10" s="319">
        <f t="shared" ref="M10:M29" si="2">+G10+J10</f>
        <v>0</v>
      </c>
      <c r="N10" s="319"/>
      <c r="O10" s="413"/>
      <c r="P10" s="413"/>
      <c r="Q10" s="281"/>
      <c r="R10" s="413"/>
      <c r="S10" s="413"/>
      <c r="T10" s="413"/>
      <c r="U10" s="320">
        <f t="shared" ref="U10:U29" si="3">+O10*1.059</f>
        <v>0</v>
      </c>
      <c r="V10" s="410">
        <f t="shared" ref="V10:V29" si="4">+U10*1.057</f>
        <v>0</v>
      </c>
    </row>
    <row r="11" spans="1:26" hidden="1" x14ac:dyDescent="0.25">
      <c r="A11" s="310" t="s">
        <v>146</v>
      </c>
      <c r="B11" s="429"/>
      <c r="C11" s="430"/>
      <c r="D11" s="320"/>
      <c r="E11" s="320"/>
      <c r="F11" s="320"/>
      <c r="G11" s="320"/>
      <c r="H11" s="316">
        <f t="shared" si="0"/>
        <v>0</v>
      </c>
      <c r="I11" s="320"/>
      <c r="J11" s="316">
        <f t="shared" si="1"/>
        <v>0</v>
      </c>
      <c r="K11" s="320"/>
      <c r="L11" s="431"/>
      <c r="M11" s="319">
        <f t="shared" si="2"/>
        <v>0</v>
      </c>
      <c r="N11" s="319"/>
      <c r="O11" s="413"/>
      <c r="P11" s="413"/>
      <c r="Q11" s="281"/>
      <c r="R11" s="413"/>
      <c r="S11" s="413"/>
      <c r="T11" s="413"/>
      <c r="U11" s="320">
        <f t="shared" si="3"/>
        <v>0</v>
      </c>
      <c r="V11" s="410">
        <f t="shared" si="4"/>
        <v>0</v>
      </c>
    </row>
    <row r="12" spans="1:26" hidden="1" x14ac:dyDescent="0.25">
      <c r="A12" s="310" t="s">
        <v>147</v>
      </c>
      <c r="B12" s="429"/>
      <c r="C12" s="430"/>
      <c r="D12" s="320"/>
      <c r="E12" s="320"/>
      <c r="F12" s="320"/>
      <c r="G12" s="320"/>
      <c r="H12" s="316">
        <f t="shared" si="0"/>
        <v>0</v>
      </c>
      <c r="I12" s="320"/>
      <c r="J12" s="316">
        <f t="shared" si="1"/>
        <v>0</v>
      </c>
      <c r="K12" s="320"/>
      <c r="L12" s="431"/>
      <c r="M12" s="319">
        <f t="shared" si="2"/>
        <v>0</v>
      </c>
      <c r="N12" s="319"/>
      <c r="O12" s="413"/>
      <c r="P12" s="413"/>
      <c r="Q12" s="281"/>
      <c r="R12" s="413"/>
      <c r="S12" s="413"/>
      <c r="T12" s="413"/>
      <c r="U12" s="320">
        <f t="shared" si="3"/>
        <v>0</v>
      </c>
      <c r="V12" s="410">
        <f t="shared" si="4"/>
        <v>0</v>
      </c>
    </row>
    <row r="13" spans="1:26" hidden="1" x14ac:dyDescent="0.25">
      <c r="A13" s="310" t="s">
        <v>148</v>
      </c>
      <c r="B13" s="429"/>
      <c r="C13" s="430"/>
      <c r="D13" s="320"/>
      <c r="E13" s="320"/>
      <c r="F13" s="320"/>
      <c r="G13" s="320"/>
      <c r="H13" s="316">
        <f t="shared" si="0"/>
        <v>0</v>
      </c>
      <c r="I13" s="320"/>
      <c r="J13" s="316">
        <f t="shared" si="1"/>
        <v>0</v>
      </c>
      <c r="K13" s="320"/>
      <c r="L13" s="431"/>
      <c r="M13" s="319">
        <f t="shared" si="2"/>
        <v>0</v>
      </c>
      <c r="N13" s="319"/>
      <c r="O13" s="413"/>
      <c r="P13" s="413"/>
      <c r="Q13" s="281"/>
      <c r="R13" s="413"/>
      <c r="S13" s="413"/>
      <c r="T13" s="413"/>
      <c r="U13" s="320">
        <f t="shared" si="3"/>
        <v>0</v>
      </c>
      <c r="V13" s="410">
        <f t="shared" si="4"/>
        <v>0</v>
      </c>
    </row>
    <row r="14" spans="1:26" x14ac:dyDescent="0.25">
      <c r="A14" s="310" t="s">
        <v>149</v>
      </c>
      <c r="B14" s="429">
        <v>3602192.967124314</v>
      </c>
      <c r="C14" s="430"/>
      <c r="D14" s="320">
        <v>2283540.2999999998</v>
      </c>
      <c r="E14" s="320">
        <f>+'New Councillors'!E22*1.07</f>
        <v>3888829.6675000004</v>
      </c>
      <c r="F14" s="320"/>
      <c r="G14" s="320">
        <v>1300044.08</v>
      </c>
      <c r="H14" s="316">
        <f t="shared" si="0"/>
        <v>2588785.5875000004</v>
      </c>
      <c r="I14" s="320"/>
      <c r="J14" s="316">
        <f t="shared" si="1"/>
        <v>2588785.5875000004</v>
      </c>
      <c r="K14" s="320">
        <f>+E14*1.054</f>
        <v>4098826.4695450007</v>
      </c>
      <c r="L14" s="431">
        <f>+K14*1.054</f>
        <v>4320163.0989004308</v>
      </c>
      <c r="M14" s="319">
        <f t="shared" si="2"/>
        <v>3888829.6675000004</v>
      </c>
      <c r="N14" s="319">
        <v>2078778</v>
      </c>
      <c r="O14" s="319">
        <f>+M14</f>
        <v>3888829.6675000004</v>
      </c>
      <c r="P14" s="319"/>
      <c r="Q14" s="277">
        <v>-1636145</v>
      </c>
      <c r="R14" s="319">
        <f>SUM(O14:Q14)</f>
        <v>2252684.6675000004</v>
      </c>
      <c r="S14" s="319">
        <v>-365357</v>
      </c>
      <c r="T14" s="319">
        <f>+O14+P14+S14</f>
        <v>3523472.6675000004</v>
      </c>
      <c r="U14" s="320">
        <f t="shared" si="3"/>
        <v>4118270.6178825004</v>
      </c>
      <c r="V14" s="410">
        <f t="shared" si="4"/>
        <v>4353012.0431018025</v>
      </c>
      <c r="Y14" s="489"/>
      <c r="Z14" s="489"/>
    </row>
    <row r="15" spans="1:26" x14ac:dyDescent="0.25">
      <c r="A15" s="310" t="s">
        <v>150</v>
      </c>
      <c r="B15" s="429">
        <v>70614.671399999948</v>
      </c>
      <c r="C15" s="430"/>
      <c r="D15" s="432">
        <v>557631</v>
      </c>
      <c r="E15" s="320">
        <f>+'New Councillors'!F22*1.07</f>
        <v>1362054.36</v>
      </c>
      <c r="F15" s="320"/>
      <c r="G15" s="320">
        <v>533873</v>
      </c>
      <c r="H15" s="316">
        <f t="shared" si="0"/>
        <v>828181.3600000001</v>
      </c>
      <c r="I15" s="320"/>
      <c r="J15" s="316">
        <f t="shared" si="1"/>
        <v>828181.3600000001</v>
      </c>
      <c r="K15" s="320">
        <f>+E15*1.054</f>
        <v>1435605.2954400002</v>
      </c>
      <c r="L15" s="431">
        <f>+K15*1.054</f>
        <v>1513127.9813937603</v>
      </c>
      <c r="M15" s="319">
        <f t="shared" si="2"/>
        <v>1362054.36</v>
      </c>
      <c r="N15" s="319">
        <v>855588</v>
      </c>
      <c r="O15" s="319">
        <f>+M15</f>
        <v>1362054.36</v>
      </c>
      <c r="P15" s="319"/>
      <c r="Q15" s="277">
        <v>-641691</v>
      </c>
      <c r="R15" s="319">
        <f>SUM(O15:Q15)</f>
        <v>720363.3600000001</v>
      </c>
      <c r="S15" s="319">
        <v>-89106</v>
      </c>
      <c r="T15" s="319">
        <f>+O15+P15+S15</f>
        <v>1272948.3600000001</v>
      </c>
      <c r="U15" s="320">
        <f t="shared" si="3"/>
        <v>1442415.56724</v>
      </c>
      <c r="V15" s="410">
        <f t="shared" si="4"/>
        <v>1524633.25457268</v>
      </c>
      <c r="Y15" s="489"/>
      <c r="Z15" s="489"/>
    </row>
    <row r="16" spans="1:26" hidden="1" x14ac:dyDescent="0.25">
      <c r="A16" s="310" t="s">
        <v>151</v>
      </c>
      <c r="B16" s="429">
        <v>0</v>
      </c>
      <c r="C16" s="430"/>
      <c r="D16" s="432"/>
      <c r="E16" s="433"/>
      <c r="F16" s="433"/>
      <c r="G16" s="433"/>
      <c r="H16" s="316">
        <f t="shared" si="0"/>
        <v>0</v>
      </c>
      <c r="I16" s="433"/>
      <c r="J16" s="316">
        <f t="shared" si="1"/>
        <v>0</v>
      </c>
      <c r="K16" s="320"/>
      <c r="L16" s="431"/>
      <c r="M16" s="319">
        <f t="shared" si="2"/>
        <v>0</v>
      </c>
      <c r="N16" s="319"/>
      <c r="O16" s="413"/>
      <c r="P16" s="413"/>
      <c r="Q16" s="281"/>
      <c r="R16" s="413"/>
      <c r="S16" s="413"/>
      <c r="T16" s="413"/>
      <c r="U16" s="320">
        <f t="shared" si="3"/>
        <v>0</v>
      </c>
      <c r="V16" s="410">
        <f t="shared" si="4"/>
        <v>0</v>
      </c>
    </row>
    <row r="17" spans="1:27" hidden="1" x14ac:dyDescent="0.25">
      <c r="A17" s="310" t="s">
        <v>152</v>
      </c>
      <c r="B17" s="429">
        <v>0</v>
      </c>
      <c r="C17" s="430"/>
      <c r="D17" s="432"/>
      <c r="E17" s="433"/>
      <c r="F17" s="433"/>
      <c r="G17" s="433"/>
      <c r="H17" s="316">
        <f t="shared" si="0"/>
        <v>0</v>
      </c>
      <c r="I17" s="433"/>
      <c r="J17" s="316">
        <f t="shared" si="1"/>
        <v>0</v>
      </c>
      <c r="K17" s="320"/>
      <c r="L17" s="431"/>
      <c r="M17" s="319">
        <f t="shared" si="2"/>
        <v>0</v>
      </c>
      <c r="N17" s="319"/>
      <c r="O17" s="413"/>
      <c r="P17" s="413"/>
      <c r="Q17" s="281"/>
      <c r="R17" s="413"/>
      <c r="S17" s="413"/>
      <c r="T17" s="413"/>
      <c r="U17" s="320">
        <f t="shared" si="3"/>
        <v>0</v>
      </c>
      <c r="V17" s="410">
        <f t="shared" si="4"/>
        <v>0</v>
      </c>
    </row>
    <row r="18" spans="1:27" hidden="1" x14ac:dyDescent="0.25">
      <c r="A18" s="310" t="s">
        <v>153</v>
      </c>
      <c r="B18" s="429">
        <v>0</v>
      </c>
      <c r="C18" s="430"/>
      <c r="D18" s="432"/>
      <c r="E18" s="433"/>
      <c r="F18" s="433"/>
      <c r="G18" s="433"/>
      <c r="H18" s="316">
        <f t="shared" si="0"/>
        <v>0</v>
      </c>
      <c r="I18" s="433"/>
      <c r="J18" s="316">
        <f t="shared" si="1"/>
        <v>0</v>
      </c>
      <c r="K18" s="320"/>
      <c r="L18" s="431"/>
      <c r="M18" s="319">
        <f t="shared" si="2"/>
        <v>0</v>
      </c>
      <c r="N18" s="319"/>
      <c r="O18" s="413"/>
      <c r="P18" s="413"/>
      <c r="Q18" s="281"/>
      <c r="R18" s="413"/>
      <c r="S18" s="413"/>
      <c r="T18" s="413"/>
      <c r="U18" s="320">
        <f t="shared" si="3"/>
        <v>0</v>
      </c>
      <c r="V18" s="410">
        <f t="shared" si="4"/>
        <v>0</v>
      </c>
    </row>
    <row r="19" spans="1:27" hidden="1" x14ac:dyDescent="0.25">
      <c r="A19" s="310" t="s">
        <v>154</v>
      </c>
      <c r="B19" s="429">
        <v>0</v>
      </c>
      <c r="C19" s="430"/>
      <c r="D19" s="432"/>
      <c r="E19" s="433"/>
      <c r="F19" s="433"/>
      <c r="G19" s="433"/>
      <c r="H19" s="316">
        <f t="shared" si="0"/>
        <v>0</v>
      </c>
      <c r="I19" s="433"/>
      <c r="J19" s="316">
        <f t="shared" si="1"/>
        <v>0</v>
      </c>
      <c r="K19" s="320"/>
      <c r="L19" s="431"/>
      <c r="M19" s="319">
        <f t="shared" si="2"/>
        <v>0</v>
      </c>
      <c r="N19" s="319"/>
      <c r="O19" s="413"/>
      <c r="P19" s="413"/>
      <c r="Q19" s="281"/>
      <c r="R19" s="413"/>
      <c r="S19" s="413"/>
      <c r="T19" s="413"/>
      <c r="U19" s="320">
        <f t="shared" si="3"/>
        <v>0</v>
      </c>
      <c r="V19" s="410">
        <f t="shared" si="4"/>
        <v>0</v>
      </c>
    </row>
    <row r="20" spans="1:27" hidden="1" x14ac:dyDescent="0.25">
      <c r="A20" s="310" t="s">
        <v>155</v>
      </c>
      <c r="B20" s="429">
        <v>0</v>
      </c>
      <c r="C20" s="430"/>
      <c r="D20" s="432"/>
      <c r="E20" s="433"/>
      <c r="F20" s="433"/>
      <c r="G20" s="433"/>
      <c r="H20" s="316">
        <f t="shared" si="0"/>
        <v>0</v>
      </c>
      <c r="I20" s="433"/>
      <c r="J20" s="316">
        <f t="shared" si="1"/>
        <v>0</v>
      </c>
      <c r="K20" s="320"/>
      <c r="L20" s="431"/>
      <c r="M20" s="319">
        <f t="shared" si="2"/>
        <v>0</v>
      </c>
      <c r="N20" s="319"/>
      <c r="O20" s="413"/>
      <c r="P20" s="413"/>
      <c r="Q20" s="281"/>
      <c r="R20" s="413"/>
      <c r="S20" s="413"/>
      <c r="T20" s="413"/>
      <c r="U20" s="320">
        <f t="shared" si="3"/>
        <v>0</v>
      </c>
      <c r="V20" s="410">
        <f t="shared" si="4"/>
        <v>0</v>
      </c>
    </row>
    <row r="21" spans="1:27" hidden="1" x14ac:dyDescent="0.25">
      <c r="A21" s="310" t="s">
        <v>156</v>
      </c>
      <c r="B21" s="429">
        <v>0</v>
      </c>
      <c r="C21" s="430"/>
      <c r="D21" s="432"/>
      <c r="E21" s="433"/>
      <c r="F21" s="433"/>
      <c r="G21" s="433"/>
      <c r="H21" s="316">
        <f t="shared" si="0"/>
        <v>0</v>
      </c>
      <c r="I21" s="433"/>
      <c r="J21" s="316">
        <f t="shared" si="1"/>
        <v>0</v>
      </c>
      <c r="K21" s="320"/>
      <c r="L21" s="431"/>
      <c r="M21" s="319">
        <f t="shared" si="2"/>
        <v>0</v>
      </c>
      <c r="N21" s="319"/>
      <c r="O21" s="413"/>
      <c r="P21" s="413"/>
      <c r="Q21" s="281"/>
      <c r="R21" s="413"/>
      <c r="S21" s="413"/>
      <c r="T21" s="413"/>
      <c r="U21" s="320">
        <f t="shared" si="3"/>
        <v>0</v>
      </c>
      <c r="V21" s="410">
        <f t="shared" si="4"/>
        <v>0</v>
      </c>
    </row>
    <row r="22" spans="1:27" hidden="1" x14ac:dyDescent="0.25">
      <c r="A22" s="310" t="s">
        <v>157</v>
      </c>
      <c r="B22" s="429">
        <v>0</v>
      </c>
      <c r="C22" s="430"/>
      <c r="D22" s="432"/>
      <c r="E22" s="433"/>
      <c r="F22" s="433"/>
      <c r="G22" s="433"/>
      <c r="H22" s="316">
        <f t="shared" si="0"/>
        <v>0</v>
      </c>
      <c r="I22" s="433"/>
      <c r="J22" s="316">
        <f t="shared" si="1"/>
        <v>0</v>
      </c>
      <c r="K22" s="320"/>
      <c r="L22" s="431"/>
      <c r="M22" s="319">
        <f t="shared" si="2"/>
        <v>0</v>
      </c>
      <c r="N22" s="319"/>
      <c r="O22" s="413"/>
      <c r="P22" s="413"/>
      <c r="Q22" s="281"/>
      <c r="R22" s="413"/>
      <c r="S22" s="413"/>
      <c r="T22" s="413"/>
      <c r="U22" s="320">
        <f t="shared" si="3"/>
        <v>0</v>
      </c>
      <c r="V22" s="410">
        <f t="shared" si="4"/>
        <v>0</v>
      </c>
    </row>
    <row r="23" spans="1:27" hidden="1" x14ac:dyDescent="0.25">
      <c r="A23" s="310" t="s">
        <v>158</v>
      </c>
      <c r="B23" s="429">
        <v>0</v>
      </c>
      <c r="C23" s="430"/>
      <c r="D23" s="432"/>
      <c r="E23" s="433"/>
      <c r="F23" s="433"/>
      <c r="G23" s="433"/>
      <c r="H23" s="316">
        <f t="shared" si="0"/>
        <v>0</v>
      </c>
      <c r="I23" s="433"/>
      <c r="J23" s="316">
        <f t="shared" si="1"/>
        <v>0</v>
      </c>
      <c r="K23" s="320"/>
      <c r="L23" s="431"/>
      <c r="M23" s="319">
        <f t="shared" si="2"/>
        <v>0</v>
      </c>
      <c r="N23" s="319"/>
      <c r="O23" s="413"/>
      <c r="P23" s="413"/>
      <c r="Q23" s="281"/>
      <c r="R23" s="413"/>
      <c r="S23" s="413"/>
      <c r="T23" s="413"/>
      <c r="U23" s="320">
        <f t="shared" si="3"/>
        <v>0</v>
      </c>
      <c r="V23" s="410">
        <f t="shared" si="4"/>
        <v>0</v>
      </c>
    </row>
    <row r="24" spans="1:27" hidden="1" x14ac:dyDescent="0.25">
      <c r="A24" s="310" t="s">
        <v>159</v>
      </c>
      <c r="B24" s="429">
        <v>0</v>
      </c>
      <c r="C24" s="430"/>
      <c r="D24" s="432"/>
      <c r="E24" s="433"/>
      <c r="F24" s="433"/>
      <c r="G24" s="433"/>
      <c r="H24" s="316">
        <f t="shared" si="0"/>
        <v>0</v>
      </c>
      <c r="I24" s="433"/>
      <c r="J24" s="316">
        <f t="shared" si="1"/>
        <v>0</v>
      </c>
      <c r="K24" s="320"/>
      <c r="L24" s="431"/>
      <c r="M24" s="319">
        <f t="shared" si="2"/>
        <v>0</v>
      </c>
      <c r="N24" s="319"/>
      <c r="O24" s="413"/>
      <c r="P24" s="413"/>
      <c r="Q24" s="281"/>
      <c r="R24" s="413"/>
      <c r="S24" s="413"/>
      <c r="T24" s="413"/>
      <c r="U24" s="320">
        <f t="shared" si="3"/>
        <v>0</v>
      </c>
      <c r="V24" s="410">
        <f t="shared" si="4"/>
        <v>0</v>
      </c>
    </row>
    <row r="25" spans="1:27" hidden="1" x14ac:dyDescent="0.25">
      <c r="A25" s="310" t="s">
        <v>160</v>
      </c>
      <c r="B25" s="429">
        <v>0</v>
      </c>
      <c r="C25" s="430"/>
      <c r="D25" s="432"/>
      <c r="E25" s="433"/>
      <c r="F25" s="433"/>
      <c r="G25" s="433"/>
      <c r="H25" s="316">
        <f t="shared" si="0"/>
        <v>0</v>
      </c>
      <c r="I25" s="433"/>
      <c r="J25" s="316">
        <f t="shared" si="1"/>
        <v>0</v>
      </c>
      <c r="K25" s="320"/>
      <c r="L25" s="431"/>
      <c r="M25" s="319">
        <f t="shared" si="2"/>
        <v>0</v>
      </c>
      <c r="N25" s="319"/>
      <c r="O25" s="413"/>
      <c r="P25" s="413"/>
      <c r="Q25" s="281"/>
      <c r="R25" s="413"/>
      <c r="S25" s="413"/>
      <c r="T25" s="413"/>
      <c r="U25" s="320">
        <f t="shared" si="3"/>
        <v>0</v>
      </c>
      <c r="V25" s="410">
        <f t="shared" si="4"/>
        <v>0</v>
      </c>
    </row>
    <row r="26" spans="1:27" hidden="1" x14ac:dyDescent="0.25">
      <c r="A26" s="310" t="s">
        <v>161</v>
      </c>
      <c r="B26" s="429">
        <v>0</v>
      </c>
      <c r="C26" s="430"/>
      <c r="D26" s="432"/>
      <c r="E26" s="433"/>
      <c r="F26" s="433"/>
      <c r="G26" s="433"/>
      <c r="H26" s="316">
        <f t="shared" si="0"/>
        <v>0</v>
      </c>
      <c r="I26" s="433"/>
      <c r="J26" s="316">
        <f t="shared" si="1"/>
        <v>0</v>
      </c>
      <c r="K26" s="320"/>
      <c r="L26" s="431"/>
      <c r="M26" s="319">
        <f t="shared" si="2"/>
        <v>0</v>
      </c>
      <c r="N26" s="319"/>
      <c r="O26" s="413"/>
      <c r="P26" s="413"/>
      <c r="Q26" s="281"/>
      <c r="R26" s="413"/>
      <c r="S26" s="413"/>
      <c r="T26" s="413"/>
      <c r="U26" s="320">
        <f t="shared" si="3"/>
        <v>0</v>
      </c>
      <c r="V26" s="410">
        <f t="shared" si="4"/>
        <v>0</v>
      </c>
    </row>
    <row r="27" spans="1:27" hidden="1" x14ac:dyDescent="0.25">
      <c r="A27" s="310" t="s">
        <v>162</v>
      </c>
      <c r="B27" s="429">
        <v>0</v>
      </c>
      <c r="C27" s="430"/>
      <c r="D27" s="432"/>
      <c r="E27" s="433"/>
      <c r="F27" s="433"/>
      <c r="G27" s="433"/>
      <c r="H27" s="316">
        <f t="shared" si="0"/>
        <v>0</v>
      </c>
      <c r="I27" s="433"/>
      <c r="J27" s="316">
        <f t="shared" si="1"/>
        <v>0</v>
      </c>
      <c r="K27" s="320"/>
      <c r="L27" s="431"/>
      <c r="M27" s="319">
        <f t="shared" si="2"/>
        <v>0</v>
      </c>
      <c r="N27" s="319"/>
      <c r="O27" s="413"/>
      <c r="P27" s="413"/>
      <c r="Q27" s="281"/>
      <c r="R27" s="413"/>
      <c r="S27" s="413"/>
      <c r="T27" s="413"/>
      <c r="U27" s="320">
        <f t="shared" si="3"/>
        <v>0</v>
      </c>
      <c r="V27" s="410">
        <f t="shared" si="4"/>
        <v>0</v>
      </c>
    </row>
    <row r="28" spans="1:27" hidden="1" x14ac:dyDescent="0.25">
      <c r="A28" s="310" t="s">
        <v>163</v>
      </c>
      <c r="B28" s="429">
        <v>0</v>
      </c>
      <c r="C28" s="430"/>
      <c r="D28" s="432"/>
      <c r="E28" s="433"/>
      <c r="F28" s="433"/>
      <c r="G28" s="433"/>
      <c r="H28" s="316">
        <f t="shared" si="0"/>
        <v>0</v>
      </c>
      <c r="I28" s="433"/>
      <c r="J28" s="316">
        <f t="shared" si="1"/>
        <v>0</v>
      </c>
      <c r="K28" s="320"/>
      <c r="L28" s="431"/>
      <c r="M28" s="319">
        <f t="shared" si="2"/>
        <v>0</v>
      </c>
      <c r="N28" s="319"/>
      <c r="O28" s="413"/>
      <c r="P28" s="413"/>
      <c r="Q28" s="281"/>
      <c r="R28" s="413"/>
      <c r="S28" s="413"/>
      <c r="T28" s="413"/>
      <c r="U28" s="320">
        <f t="shared" si="3"/>
        <v>0</v>
      </c>
      <c r="V28" s="410">
        <f t="shared" si="4"/>
        <v>0</v>
      </c>
    </row>
    <row r="29" spans="1:27" hidden="1" x14ac:dyDescent="0.25">
      <c r="A29" s="310" t="s">
        <v>164</v>
      </c>
      <c r="B29" s="429">
        <v>0</v>
      </c>
      <c r="C29" s="430"/>
      <c r="D29" s="432"/>
      <c r="E29" s="433"/>
      <c r="F29" s="433"/>
      <c r="G29" s="433"/>
      <c r="H29" s="316">
        <f t="shared" si="0"/>
        <v>0</v>
      </c>
      <c r="I29" s="433"/>
      <c r="J29" s="316">
        <f t="shared" si="1"/>
        <v>0</v>
      </c>
      <c r="K29" s="320"/>
      <c r="L29" s="431"/>
      <c r="M29" s="319">
        <f t="shared" si="2"/>
        <v>0</v>
      </c>
      <c r="N29" s="319"/>
      <c r="O29" s="413"/>
      <c r="P29" s="413"/>
      <c r="Q29" s="281"/>
      <c r="R29" s="413"/>
      <c r="S29" s="413"/>
      <c r="T29" s="413"/>
      <c r="U29" s="320">
        <f t="shared" si="3"/>
        <v>0</v>
      </c>
      <c r="V29" s="410">
        <f t="shared" si="4"/>
        <v>0</v>
      </c>
    </row>
    <row r="30" spans="1:27" ht="15.75" thickBot="1" x14ac:dyDescent="0.3">
      <c r="A30" s="324" t="s">
        <v>165</v>
      </c>
      <c r="B30" s="434">
        <v>0</v>
      </c>
      <c r="C30" s="435"/>
      <c r="D30" s="436"/>
      <c r="E30" s="436"/>
      <c r="F30" s="436"/>
      <c r="G30" s="436"/>
      <c r="H30" s="329">
        <f>E30+F30-G30</f>
        <v>0</v>
      </c>
      <c r="I30" s="436"/>
      <c r="J30" s="329">
        <f t="shared" si="1"/>
        <v>0</v>
      </c>
      <c r="K30" s="436"/>
      <c r="L30" s="436"/>
      <c r="M30" s="331">
        <f>+G30+J30</f>
        <v>0</v>
      </c>
      <c r="N30" s="331"/>
      <c r="O30" s="332">
        <v>500000</v>
      </c>
      <c r="P30" s="332"/>
      <c r="Q30" s="279">
        <v>0</v>
      </c>
      <c r="R30" s="332">
        <f>SUM(O30:Q30)</f>
        <v>500000</v>
      </c>
      <c r="S30" s="332">
        <v>-500000</v>
      </c>
      <c r="T30" s="332">
        <f>+O30+P30+S30</f>
        <v>0</v>
      </c>
      <c r="U30" s="332">
        <v>0</v>
      </c>
      <c r="V30" s="411">
        <f>+U30*1.057</f>
        <v>0</v>
      </c>
      <c r="AA30" s="467"/>
    </row>
    <row r="31" spans="1:27" ht="15.75" thickTop="1" x14ac:dyDescent="0.25">
      <c r="A31" s="333" t="s">
        <v>166</v>
      </c>
      <c r="B31" s="437">
        <f t="shared" ref="B31:L31" si="5">SUM(B8:B30)</f>
        <v>14898346.763132248</v>
      </c>
      <c r="C31" s="437">
        <f t="shared" si="5"/>
        <v>0</v>
      </c>
      <c r="D31" s="437">
        <f t="shared" si="5"/>
        <v>10351557.210000001</v>
      </c>
      <c r="E31" s="437">
        <f t="shared" si="5"/>
        <v>16917373.030000001</v>
      </c>
      <c r="F31" s="437">
        <f t="shared" si="5"/>
        <v>0</v>
      </c>
      <c r="G31" s="437">
        <f t="shared" si="5"/>
        <v>6528441.8700000001</v>
      </c>
      <c r="H31" s="337">
        <f t="shared" si="5"/>
        <v>10388931.16</v>
      </c>
      <c r="I31" s="437">
        <f t="shared" si="5"/>
        <v>0</v>
      </c>
      <c r="J31" s="337">
        <f>SUM(J8:J30)</f>
        <v>10388931.16</v>
      </c>
      <c r="K31" s="437">
        <f t="shared" si="5"/>
        <v>17830911.173620004</v>
      </c>
      <c r="L31" s="437">
        <f t="shared" si="5"/>
        <v>18793780.376995485</v>
      </c>
      <c r="M31" s="337">
        <f>SUM(M8:M30)</f>
        <v>16917373.030000001</v>
      </c>
      <c r="N31" s="337">
        <f t="shared" ref="N31:V31" si="6">SUM(N8:N30)</f>
        <v>10480874</v>
      </c>
      <c r="O31" s="337">
        <f t="shared" si="6"/>
        <v>17417373.030000001</v>
      </c>
      <c r="P31" s="337"/>
      <c r="Q31" s="337"/>
      <c r="R31" s="337">
        <f>SUM(R8:R30)</f>
        <v>9068938.0300000012</v>
      </c>
      <c r="S31" s="337">
        <f>SUM(S8:S30)</f>
        <v>70532</v>
      </c>
      <c r="T31" s="337">
        <f>SUM(T8:T30)</f>
        <v>17487905.030000001</v>
      </c>
      <c r="U31" s="337">
        <f t="shared" si="6"/>
        <v>17915498.038770001</v>
      </c>
      <c r="V31" s="337">
        <f t="shared" si="6"/>
        <v>18936681.426979888</v>
      </c>
    </row>
    <row r="33" spans="1:27" ht="15.75" thickBot="1" x14ac:dyDescent="0.3">
      <c r="A33" s="285" t="s">
        <v>0</v>
      </c>
      <c r="AA33" s="467"/>
    </row>
    <row r="34" spans="1:27" ht="15.75" thickTop="1" x14ac:dyDescent="0.25">
      <c r="A34" s="338" t="s">
        <v>1</v>
      </c>
      <c r="B34" s="438">
        <v>0</v>
      </c>
      <c r="C34" s="426"/>
      <c r="D34" s="309"/>
      <c r="E34" s="309"/>
      <c r="F34" s="309"/>
      <c r="G34" s="309"/>
      <c r="H34" s="305">
        <f>+E34+F34-G34</f>
        <v>0</v>
      </c>
      <c r="I34" s="309"/>
      <c r="J34" s="371">
        <f>SUM(H34:I34)</f>
        <v>0</v>
      </c>
      <c r="K34" s="309"/>
      <c r="L34" s="428"/>
      <c r="M34" s="343">
        <f>+G34+J34</f>
        <v>0</v>
      </c>
      <c r="N34" s="308"/>
      <c r="O34" s="360">
        <f>+M34*1.043</f>
        <v>0</v>
      </c>
      <c r="P34" s="360"/>
      <c r="Q34" s="280">
        <v>0</v>
      </c>
      <c r="R34" s="308">
        <f>SUM(O34:Q34)</f>
        <v>0</v>
      </c>
      <c r="S34" s="360"/>
      <c r="T34" s="308">
        <f>+O34+P34+S34</f>
        <v>0</v>
      </c>
      <c r="U34" s="309">
        <f>+O34*1.059</f>
        <v>0</v>
      </c>
      <c r="V34" s="409">
        <f>+U34*1.057</f>
        <v>0</v>
      </c>
      <c r="Y34" s="468"/>
    </row>
    <row r="35" spans="1:27" ht="14.25" hidden="1" customHeight="1" x14ac:dyDescent="0.25">
      <c r="A35" s="344" t="s">
        <v>2</v>
      </c>
      <c r="B35" s="429">
        <v>0</v>
      </c>
      <c r="C35" s="439"/>
      <c r="D35" s="320"/>
      <c r="E35" s="320"/>
      <c r="F35" s="320"/>
      <c r="G35" s="320"/>
      <c r="H35" s="316">
        <f t="shared" ref="H35:H98" si="7">+E35+F35-G35</f>
        <v>0</v>
      </c>
      <c r="I35" s="320"/>
      <c r="J35" s="316">
        <f>SUM(H35:I35)</f>
        <v>0</v>
      </c>
      <c r="K35" s="320"/>
      <c r="L35" s="431"/>
      <c r="M35" s="346">
        <f>+G35+J35</f>
        <v>0</v>
      </c>
      <c r="N35" s="319"/>
      <c r="O35" s="413"/>
      <c r="P35" s="413"/>
      <c r="Q35" s="413"/>
      <c r="R35" s="413"/>
      <c r="S35" s="413"/>
      <c r="T35" s="413"/>
      <c r="U35" s="320">
        <f>+O35*1.059</f>
        <v>0</v>
      </c>
      <c r="V35" s="410">
        <f>+U35*1.057</f>
        <v>0</v>
      </c>
    </row>
    <row r="36" spans="1:27" hidden="1" x14ac:dyDescent="0.25">
      <c r="A36" s="344" t="s">
        <v>88</v>
      </c>
      <c r="B36" s="429">
        <v>0</v>
      </c>
      <c r="C36" s="439"/>
      <c r="D36" s="320"/>
      <c r="E36" s="320"/>
      <c r="F36" s="320"/>
      <c r="G36" s="320"/>
      <c r="H36" s="316">
        <f t="shared" si="7"/>
        <v>0</v>
      </c>
      <c r="I36" s="320"/>
      <c r="J36" s="316">
        <f t="shared" ref="J36:J99" si="8">SUM(H36:I36)</f>
        <v>0</v>
      </c>
      <c r="K36" s="320"/>
      <c r="L36" s="431"/>
      <c r="M36" s="346">
        <f t="shared" ref="M36:M99" si="9">+G36+J36</f>
        <v>0</v>
      </c>
      <c r="N36" s="319"/>
      <c r="O36" s="413"/>
      <c r="P36" s="413"/>
      <c r="Q36" s="413"/>
      <c r="R36" s="413"/>
      <c r="S36" s="413"/>
      <c r="T36" s="413"/>
      <c r="U36" s="320">
        <f t="shared" ref="U36:U99" si="10">+O36*1.059</f>
        <v>0</v>
      </c>
      <c r="V36" s="410">
        <f t="shared" ref="V36:V99" si="11">+U36*1.057</f>
        <v>0</v>
      </c>
    </row>
    <row r="37" spans="1:27" hidden="1" x14ac:dyDescent="0.25">
      <c r="A37" s="344" t="s">
        <v>39</v>
      </c>
      <c r="B37" s="429">
        <v>0</v>
      </c>
      <c r="C37" s="439"/>
      <c r="D37" s="320"/>
      <c r="E37" s="320"/>
      <c r="F37" s="320"/>
      <c r="G37" s="320"/>
      <c r="H37" s="316">
        <f t="shared" si="7"/>
        <v>0</v>
      </c>
      <c r="I37" s="320"/>
      <c r="J37" s="316">
        <f t="shared" si="8"/>
        <v>0</v>
      </c>
      <c r="K37" s="320"/>
      <c r="L37" s="431"/>
      <c r="M37" s="346">
        <f t="shared" si="9"/>
        <v>0</v>
      </c>
      <c r="N37" s="319"/>
      <c r="O37" s="413"/>
      <c r="P37" s="413"/>
      <c r="Q37" s="413"/>
      <c r="R37" s="413"/>
      <c r="S37" s="413"/>
      <c r="T37" s="413"/>
      <c r="U37" s="320">
        <f t="shared" si="10"/>
        <v>0</v>
      </c>
      <c r="V37" s="410">
        <f t="shared" si="11"/>
        <v>0</v>
      </c>
    </row>
    <row r="38" spans="1:27" hidden="1" x14ac:dyDescent="0.25">
      <c r="A38" s="344" t="s">
        <v>12</v>
      </c>
      <c r="B38" s="429" t="s">
        <v>921</v>
      </c>
      <c r="C38" s="439"/>
      <c r="D38" s="320"/>
      <c r="E38" s="320"/>
      <c r="F38" s="320"/>
      <c r="G38" s="320"/>
      <c r="H38" s="316">
        <f t="shared" si="7"/>
        <v>0</v>
      </c>
      <c r="I38" s="320"/>
      <c r="J38" s="316">
        <f t="shared" si="8"/>
        <v>0</v>
      </c>
      <c r="K38" s="320"/>
      <c r="L38" s="431"/>
      <c r="M38" s="346">
        <f t="shared" si="9"/>
        <v>0</v>
      </c>
      <c r="N38" s="319"/>
      <c r="O38" s="413"/>
      <c r="P38" s="413"/>
      <c r="Q38" s="413"/>
      <c r="R38" s="413"/>
      <c r="S38" s="413"/>
      <c r="T38" s="413"/>
      <c r="U38" s="320">
        <f t="shared" si="10"/>
        <v>0</v>
      </c>
      <c r="V38" s="410">
        <f t="shared" si="11"/>
        <v>0</v>
      </c>
    </row>
    <row r="39" spans="1:27" hidden="1" x14ac:dyDescent="0.25">
      <c r="A39" s="344" t="s">
        <v>5</v>
      </c>
      <c r="B39" s="429">
        <v>0</v>
      </c>
      <c r="C39" s="439"/>
      <c r="D39" s="320"/>
      <c r="E39" s="320"/>
      <c r="F39" s="320"/>
      <c r="G39" s="320"/>
      <c r="H39" s="316">
        <f t="shared" si="7"/>
        <v>0</v>
      </c>
      <c r="I39" s="320"/>
      <c r="J39" s="316">
        <f t="shared" si="8"/>
        <v>0</v>
      </c>
      <c r="K39" s="320"/>
      <c r="L39" s="431"/>
      <c r="M39" s="346">
        <f t="shared" si="9"/>
        <v>0</v>
      </c>
      <c r="N39" s="319"/>
      <c r="O39" s="413"/>
      <c r="P39" s="413"/>
      <c r="Q39" s="413"/>
      <c r="R39" s="413"/>
      <c r="S39" s="413"/>
      <c r="T39" s="413"/>
      <c r="U39" s="320">
        <f t="shared" si="10"/>
        <v>0</v>
      </c>
      <c r="V39" s="410">
        <f t="shared" si="11"/>
        <v>0</v>
      </c>
    </row>
    <row r="40" spans="1:27" hidden="1" x14ac:dyDescent="0.25">
      <c r="A40" s="344" t="s">
        <v>17</v>
      </c>
      <c r="B40" s="429">
        <v>0</v>
      </c>
      <c r="C40" s="439"/>
      <c r="D40" s="320"/>
      <c r="E40" s="320"/>
      <c r="F40" s="320"/>
      <c r="G40" s="320"/>
      <c r="H40" s="316">
        <f t="shared" si="7"/>
        <v>0</v>
      </c>
      <c r="I40" s="320"/>
      <c r="J40" s="316">
        <f t="shared" si="8"/>
        <v>0</v>
      </c>
      <c r="K40" s="320"/>
      <c r="L40" s="431"/>
      <c r="M40" s="346">
        <f t="shared" si="9"/>
        <v>0</v>
      </c>
      <c r="N40" s="319"/>
      <c r="O40" s="413"/>
      <c r="P40" s="413"/>
      <c r="Q40" s="413"/>
      <c r="R40" s="413"/>
      <c r="S40" s="413"/>
      <c r="T40" s="413"/>
      <c r="U40" s="320">
        <f t="shared" si="10"/>
        <v>0</v>
      </c>
      <c r="V40" s="410">
        <f t="shared" si="11"/>
        <v>0</v>
      </c>
    </row>
    <row r="41" spans="1:27" hidden="1" x14ac:dyDescent="0.25">
      <c r="A41" s="344" t="s">
        <v>7</v>
      </c>
      <c r="B41" s="429" t="s">
        <v>922</v>
      </c>
      <c r="C41" s="439"/>
      <c r="D41" s="320"/>
      <c r="E41" s="320"/>
      <c r="F41" s="320"/>
      <c r="G41" s="320"/>
      <c r="H41" s="316">
        <f t="shared" si="7"/>
        <v>0</v>
      </c>
      <c r="I41" s="320"/>
      <c r="J41" s="316">
        <f t="shared" si="8"/>
        <v>0</v>
      </c>
      <c r="K41" s="320"/>
      <c r="L41" s="431"/>
      <c r="M41" s="346">
        <f t="shared" si="9"/>
        <v>0</v>
      </c>
      <c r="N41" s="319"/>
      <c r="O41" s="413"/>
      <c r="P41" s="413"/>
      <c r="Q41" s="413"/>
      <c r="R41" s="413"/>
      <c r="S41" s="413"/>
      <c r="T41" s="413"/>
      <c r="U41" s="320">
        <f t="shared" si="10"/>
        <v>0</v>
      </c>
      <c r="V41" s="410">
        <f t="shared" si="11"/>
        <v>0</v>
      </c>
    </row>
    <row r="42" spans="1:27" hidden="1" x14ac:dyDescent="0.25">
      <c r="A42" s="344" t="s">
        <v>10</v>
      </c>
      <c r="B42" s="429">
        <v>0</v>
      </c>
      <c r="C42" s="439"/>
      <c r="D42" s="320"/>
      <c r="E42" s="320"/>
      <c r="F42" s="320"/>
      <c r="G42" s="320"/>
      <c r="H42" s="316">
        <f t="shared" si="7"/>
        <v>0</v>
      </c>
      <c r="I42" s="320"/>
      <c r="J42" s="316">
        <f t="shared" si="8"/>
        <v>0</v>
      </c>
      <c r="K42" s="320"/>
      <c r="L42" s="431"/>
      <c r="M42" s="346">
        <f t="shared" si="9"/>
        <v>0</v>
      </c>
      <c r="N42" s="319"/>
      <c r="O42" s="413"/>
      <c r="P42" s="413"/>
      <c r="Q42" s="413"/>
      <c r="R42" s="413"/>
      <c r="S42" s="413"/>
      <c r="T42" s="413"/>
      <c r="U42" s="320">
        <f t="shared" si="10"/>
        <v>0</v>
      </c>
      <c r="V42" s="410">
        <f t="shared" si="11"/>
        <v>0</v>
      </c>
    </row>
    <row r="43" spans="1:27" hidden="1" x14ac:dyDescent="0.25">
      <c r="A43" s="344" t="s">
        <v>92</v>
      </c>
      <c r="B43" s="429">
        <v>0</v>
      </c>
      <c r="C43" s="439"/>
      <c r="D43" s="320"/>
      <c r="E43" s="320"/>
      <c r="F43" s="320"/>
      <c r="G43" s="320"/>
      <c r="H43" s="316">
        <f t="shared" si="7"/>
        <v>0</v>
      </c>
      <c r="I43" s="320"/>
      <c r="J43" s="316">
        <f t="shared" si="8"/>
        <v>0</v>
      </c>
      <c r="K43" s="320"/>
      <c r="L43" s="431"/>
      <c r="M43" s="346">
        <f t="shared" si="9"/>
        <v>0</v>
      </c>
      <c r="N43" s="319"/>
      <c r="O43" s="413"/>
      <c r="P43" s="413"/>
      <c r="Q43" s="413"/>
      <c r="R43" s="413"/>
      <c r="S43" s="413"/>
      <c r="T43" s="413"/>
      <c r="U43" s="320">
        <f t="shared" si="10"/>
        <v>0</v>
      </c>
      <c r="V43" s="410">
        <f t="shared" si="11"/>
        <v>0</v>
      </c>
    </row>
    <row r="44" spans="1:27" hidden="1" x14ac:dyDescent="0.25">
      <c r="A44" s="344" t="s">
        <v>11</v>
      </c>
      <c r="B44" s="429">
        <v>0</v>
      </c>
      <c r="C44" s="439"/>
      <c r="D44" s="320"/>
      <c r="E44" s="320"/>
      <c r="F44" s="320"/>
      <c r="G44" s="320"/>
      <c r="H44" s="316">
        <f t="shared" si="7"/>
        <v>0</v>
      </c>
      <c r="I44" s="320"/>
      <c r="J44" s="316">
        <f t="shared" si="8"/>
        <v>0</v>
      </c>
      <c r="K44" s="320"/>
      <c r="L44" s="431"/>
      <c r="M44" s="346">
        <f t="shared" si="9"/>
        <v>0</v>
      </c>
      <c r="N44" s="319"/>
      <c r="O44" s="413"/>
      <c r="P44" s="413"/>
      <c r="Q44" s="413"/>
      <c r="R44" s="413"/>
      <c r="S44" s="413"/>
      <c r="T44" s="413"/>
      <c r="U44" s="320">
        <f t="shared" si="10"/>
        <v>0</v>
      </c>
      <c r="V44" s="410">
        <f t="shared" si="11"/>
        <v>0</v>
      </c>
    </row>
    <row r="45" spans="1:27" hidden="1" x14ac:dyDescent="0.25">
      <c r="A45" s="344" t="s">
        <v>29</v>
      </c>
      <c r="B45" s="429">
        <v>0</v>
      </c>
      <c r="C45" s="439"/>
      <c r="D45" s="320"/>
      <c r="E45" s="320"/>
      <c r="F45" s="320"/>
      <c r="G45" s="320"/>
      <c r="H45" s="316">
        <f t="shared" si="7"/>
        <v>0</v>
      </c>
      <c r="I45" s="320"/>
      <c r="J45" s="316">
        <f t="shared" si="8"/>
        <v>0</v>
      </c>
      <c r="K45" s="320"/>
      <c r="L45" s="431"/>
      <c r="M45" s="346">
        <f t="shared" si="9"/>
        <v>0</v>
      </c>
      <c r="N45" s="319"/>
      <c r="O45" s="413"/>
      <c r="P45" s="413"/>
      <c r="Q45" s="413"/>
      <c r="R45" s="413"/>
      <c r="S45" s="413"/>
      <c r="T45" s="413"/>
      <c r="U45" s="320">
        <f t="shared" si="10"/>
        <v>0</v>
      </c>
      <c r="V45" s="410">
        <f t="shared" si="11"/>
        <v>0</v>
      </c>
    </row>
    <row r="46" spans="1:27" hidden="1" x14ac:dyDescent="0.25">
      <c r="A46" s="344" t="s">
        <v>8</v>
      </c>
      <c r="B46" s="429" t="s">
        <v>923</v>
      </c>
      <c r="C46" s="439"/>
      <c r="D46" s="320"/>
      <c r="E46" s="320"/>
      <c r="F46" s="320"/>
      <c r="G46" s="320"/>
      <c r="H46" s="316">
        <f t="shared" si="7"/>
        <v>0</v>
      </c>
      <c r="I46" s="320"/>
      <c r="J46" s="316">
        <f t="shared" si="8"/>
        <v>0</v>
      </c>
      <c r="K46" s="320"/>
      <c r="L46" s="431"/>
      <c r="M46" s="346">
        <f t="shared" si="9"/>
        <v>0</v>
      </c>
      <c r="N46" s="319"/>
      <c r="O46" s="413"/>
      <c r="P46" s="413"/>
      <c r="Q46" s="413"/>
      <c r="R46" s="413"/>
      <c r="S46" s="413"/>
      <c r="T46" s="413"/>
      <c r="U46" s="320">
        <f t="shared" si="10"/>
        <v>0</v>
      </c>
      <c r="V46" s="410">
        <f t="shared" si="11"/>
        <v>0</v>
      </c>
    </row>
    <row r="47" spans="1:27" hidden="1" x14ac:dyDescent="0.25">
      <c r="A47" s="344" t="s">
        <v>20</v>
      </c>
      <c r="B47" s="429">
        <v>0</v>
      </c>
      <c r="C47" s="439"/>
      <c r="D47" s="320"/>
      <c r="E47" s="320"/>
      <c r="F47" s="320"/>
      <c r="G47" s="320"/>
      <c r="H47" s="316">
        <f t="shared" si="7"/>
        <v>0</v>
      </c>
      <c r="I47" s="320"/>
      <c r="J47" s="316">
        <f t="shared" si="8"/>
        <v>0</v>
      </c>
      <c r="K47" s="320"/>
      <c r="L47" s="431"/>
      <c r="M47" s="346">
        <f t="shared" si="9"/>
        <v>0</v>
      </c>
      <c r="N47" s="319"/>
      <c r="O47" s="413"/>
      <c r="P47" s="413"/>
      <c r="Q47" s="413"/>
      <c r="R47" s="413"/>
      <c r="S47" s="413"/>
      <c r="T47" s="413"/>
      <c r="U47" s="320">
        <f t="shared" si="10"/>
        <v>0</v>
      </c>
      <c r="V47" s="410">
        <f t="shared" si="11"/>
        <v>0</v>
      </c>
    </row>
    <row r="48" spans="1:27" hidden="1" x14ac:dyDescent="0.25">
      <c r="A48" s="344" t="s">
        <v>15</v>
      </c>
      <c r="B48" s="429" t="s">
        <v>926</v>
      </c>
      <c r="C48" s="439"/>
      <c r="D48" s="320"/>
      <c r="E48" s="320"/>
      <c r="F48" s="320"/>
      <c r="G48" s="320"/>
      <c r="H48" s="316">
        <f t="shared" si="7"/>
        <v>0</v>
      </c>
      <c r="I48" s="320"/>
      <c r="J48" s="316">
        <f t="shared" si="8"/>
        <v>0</v>
      </c>
      <c r="K48" s="320"/>
      <c r="L48" s="431"/>
      <c r="M48" s="346">
        <f t="shared" si="9"/>
        <v>0</v>
      </c>
      <c r="N48" s="319"/>
      <c r="O48" s="413"/>
      <c r="P48" s="413"/>
      <c r="Q48" s="413"/>
      <c r="R48" s="413"/>
      <c r="S48" s="413"/>
      <c r="T48" s="413"/>
      <c r="U48" s="320">
        <f t="shared" si="10"/>
        <v>0</v>
      </c>
      <c r="V48" s="410">
        <f t="shared" si="11"/>
        <v>0</v>
      </c>
    </row>
    <row r="49" spans="1:22" hidden="1" x14ac:dyDescent="0.25">
      <c r="A49" s="344" t="s">
        <v>18</v>
      </c>
      <c r="B49" s="429">
        <v>0</v>
      </c>
      <c r="C49" s="439"/>
      <c r="D49" s="320"/>
      <c r="E49" s="320"/>
      <c r="F49" s="320"/>
      <c r="G49" s="320"/>
      <c r="H49" s="316">
        <f t="shared" si="7"/>
        <v>0</v>
      </c>
      <c r="I49" s="320"/>
      <c r="J49" s="316">
        <f t="shared" si="8"/>
        <v>0</v>
      </c>
      <c r="K49" s="320"/>
      <c r="L49" s="431"/>
      <c r="M49" s="346">
        <f t="shared" si="9"/>
        <v>0</v>
      </c>
      <c r="N49" s="319"/>
      <c r="O49" s="413"/>
      <c r="P49" s="413"/>
      <c r="Q49" s="413"/>
      <c r="R49" s="413"/>
      <c r="S49" s="413"/>
      <c r="T49" s="413"/>
      <c r="U49" s="320">
        <f t="shared" si="10"/>
        <v>0</v>
      </c>
      <c r="V49" s="410">
        <f t="shared" si="11"/>
        <v>0</v>
      </c>
    </row>
    <row r="50" spans="1:22" hidden="1" x14ac:dyDescent="0.25">
      <c r="A50" s="344" t="s">
        <v>77</v>
      </c>
      <c r="B50" s="429">
        <v>0</v>
      </c>
      <c r="C50" s="439"/>
      <c r="D50" s="320"/>
      <c r="E50" s="320"/>
      <c r="F50" s="320"/>
      <c r="G50" s="320"/>
      <c r="H50" s="316">
        <f t="shared" si="7"/>
        <v>0</v>
      </c>
      <c r="I50" s="320"/>
      <c r="J50" s="316">
        <f t="shared" si="8"/>
        <v>0</v>
      </c>
      <c r="K50" s="320"/>
      <c r="L50" s="431"/>
      <c r="M50" s="346">
        <f t="shared" si="9"/>
        <v>0</v>
      </c>
      <c r="N50" s="319"/>
      <c r="O50" s="413"/>
      <c r="P50" s="413"/>
      <c r="Q50" s="413"/>
      <c r="R50" s="413"/>
      <c r="S50" s="413"/>
      <c r="T50" s="413"/>
      <c r="U50" s="320">
        <f t="shared" si="10"/>
        <v>0</v>
      </c>
      <c r="V50" s="410">
        <f t="shared" si="11"/>
        <v>0</v>
      </c>
    </row>
    <row r="51" spans="1:22" hidden="1" x14ac:dyDescent="0.25">
      <c r="A51" s="344" t="s">
        <v>24</v>
      </c>
      <c r="B51" s="429">
        <v>0</v>
      </c>
      <c r="C51" s="439"/>
      <c r="D51" s="320"/>
      <c r="E51" s="320"/>
      <c r="F51" s="320"/>
      <c r="G51" s="320"/>
      <c r="H51" s="316">
        <f t="shared" si="7"/>
        <v>0</v>
      </c>
      <c r="I51" s="320"/>
      <c r="J51" s="316">
        <f t="shared" si="8"/>
        <v>0</v>
      </c>
      <c r="K51" s="320"/>
      <c r="L51" s="431"/>
      <c r="M51" s="346">
        <f t="shared" si="9"/>
        <v>0</v>
      </c>
      <c r="N51" s="319"/>
      <c r="O51" s="413"/>
      <c r="P51" s="413"/>
      <c r="Q51" s="413"/>
      <c r="R51" s="413"/>
      <c r="S51" s="413"/>
      <c r="T51" s="413"/>
      <c r="U51" s="320">
        <f t="shared" si="10"/>
        <v>0</v>
      </c>
      <c r="V51" s="410">
        <f t="shared" si="11"/>
        <v>0</v>
      </c>
    </row>
    <row r="52" spans="1:22" hidden="1" x14ac:dyDescent="0.25">
      <c r="A52" s="344" t="s">
        <v>56</v>
      </c>
      <c r="B52" s="429">
        <v>0</v>
      </c>
      <c r="C52" s="439"/>
      <c r="D52" s="320"/>
      <c r="E52" s="320"/>
      <c r="F52" s="320"/>
      <c r="G52" s="320"/>
      <c r="H52" s="316">
        <f t="shared" si="7"/>
        <v>0</v>
      </c>
      <c r="I52" s="320"/>
      <c r="J52" s="316">
        <f t="shared" si="8"/>
        <v>0</v>
      </c>
      <c r="K52" s="320"/>
      <c r="L52" s="431"/>
      <c r="M52" s="346">
        <f t="shared" si="9"/>
        <v>0</v>
      </c>
      <c r="N52" s="319"/>
      <c r="O52" s="413"/>
      <c r="P52" s="413"/>
      <c r="Q52" s="413"/>
      <c r="R52" s="413"/>
      <c r="S52" s="413"/>
      <c r="T52" s="413"/>
      <c r="U52" s="320">
        <f t="shared" si="10"/>
        <v>0</v>
      </c>
      <c r="V52" s="410">
        <f t="shared" si="11"/>
        <v>0</v>
      </c>
    </row>
    <row r="53" spans="1:22" hidden="1" x14ac:dyDescent="0.25">
      <c r="A53" s="344" t="s">
        <v>57</v>
      </c>
      <c r="B53" s="429">
        <v>0</v>
      </c>
      <c r="C53" s="439"/>
      <c r="D53" s="320"/>
      <c r="E53" s="320"/>
      <c r="F53" s="320"/>
      <c r="G53" s="320"/>
      <c r="H53" s="316">
        <f t="shared" si="7"/>
        <v>0</v>
      </c>
      <c r="I53" s="320"/>
      <c r="J53" s="316">
        <f t="shared" si="8"/>
        <v>0</v>
      </c>
      <c r="K53" s="320"/>
      <c r="L53" s="431"/>
      <c r="M53" s="346">
        <f t="shared" si="9"/>
        <v>0</v>
      </c>
      <c r="N53" s="319"/>
      <c r="O53" s="413"/>
      <c r="P53" s="413"/>
      <c r="Q53" s="413"/>
      <c r="R53" s="413"/>
      <c r="S53" s="413"/>
      <c r="T53" s="413"/>
      <c r="U53" s="320">
        <f t="shared" si="10"/>
        <v>0</v>
      </c>
      <c r="V53" s="410">
        <f t="shared" si="11"/>
        <v>0</v>
      </c>
    </row>
    <row r="54" spans="1:22" hidden="1" x14ac:dyDescent="0.25">
      <c r="A54" s="344" t="s">
        <v>69</v>
      </c>
      <c r="B54" s="429">
        <v>0</v>
      </c>
      <c r="C54" s="439"/>
      <c r="D54" s="320"/>
      <c r="E54" s="320"/>
      <c r="F54" s="320"/>
      <c r="G54" s="320"/>
      <c r="H54" s="316">
        <f t="shared" si="7"/>
        <v>0</v>
      </c>
      <c r="I54" s="320"/>
      <c r="J54" s="316">
        <f t="shared" si="8"/>
        <v>0</v>
      </c>
      <c r="K54" s="320"/>
      <c r="L54" s="431"/>
      <c r="M54" s="346">
        <f t="shared" si="9"/>
        <v>0</v>
      </c>
      <c r="N54" s="319"/>
      <c r="O54" s="413"/>
      <c r="P54" s="413"/>
      <c r="Q54" s="413"/>
      <c r="R54" s="413"/>
      <c r="S54" s="413"/>
      <c r="T54" s="413"/>
      <c r="U54" s="320">
        <f t="shared" si="10"/>
        <v>0</v>
      </c>
      <c r="V54" s="410">
        <f t="shared" si="11"/>
        <v>0</v>
      </c>
    </row>
    <row r="55" spans="1:22" hidden="1" x14ac:dyDescent="0.25">
      <c r="A55" s="344" t="s">
        <v>36</v>
      </c>
      <c r="B55" s="429">
        <v>0</v>
      </c>
      <c r="C55" s="439"/>
      <c r="D55" s="320"/>
      <c r="E55" s="320"/>
      <c r="F55" s="320"/>
      <c r="G55" s="320"/>
      <c r="H55" s="316">
        <f t="shared" si="7"/>
        <v>0</v>
      </c>
      <c r="I55" s="320"/>
      <c r="J55" s="316">
        <f t="shared" si="8"/>
        <v>0</v>
      </c>
      <c r="K55" s="320"/>
      <c r="L55" s="431"/>
      <c r="M55" s="346">
        <f t="shared" si="9"/>
        <v>0</v>
      </c>
      <c r="N55" s="319"/>
      <c r="O55" s="413"/>
      <c r="P55" s="413"/>
      <c r="Q55" s="413"/>
      <c r="R55" s="413"/>
      <c r="S55" s="413"/>
      <c r="T55" s="413"/>
      <c r="U55" s="320">
        <f t="shared" si="10"/>
        <v>0</v>
      </c>
      <c r="V55" s="410">
        <f t="shared" si="11"/>
        <v>0</v>
      </c>
    </row>
    <row r="56" spans="1:22" hidden="1" x14ac:dyDescent="0.25">
      <c r="A56" s="344" t="s">
        <v>47</v>
      </c>
      <c r="B56" s="429">
        <v>0</v>
      </c>
      <c r="C56" s="439"/>
      <c r="D56" s="320"/>
      <c r="E56" s="320"/>
      <c r="F56" s="320"/>
      <c r="G56" s="320"/>
      <c r="H56" s="316">
        <f t="shared" si="7"/>
        <v>0</v>
      </c>
      <c r="I56" s="320"/>
      <c r="J56" s="316">
        <f t="shared" si="8"/>
        <v>0</v>
      </c>
      <c r="K56" s="320"/>
      <c r="L56" s="431"/>
      <c r="M56" s="346">
        <f t="shared" si="9"/>
        <v>0</v>
      </c>
      <c r="N56" s="319"/>
      <c r="O56" s="413"/>
      <c r="P56" s="413"/>
      <c r="Q56" s="413"/>
      <c r="R56" s="413"/>
      <c r="S56" s="413"/>
      <c r="T56" s="413"/>
      <c r="U56" s="320">
        <f t="shared" si="10"/>
        <v>0</v>
      </c>
      <c r="V56" s="410">
        <f t="shared" si="11"/>
        <v>0</v>
      </c>
    </row>
    <row r="57" spans="1:22" hidden="1" x14ac:dyDescent="0.25">
      <c r="A57" s="344" t="s">
        <v>13</v>
      </c>
      <c r="B57" s="429">
        <v>0</v>
      </c>
      <c r="C57" s="439"/>
      <c r="D57" s="320"/>
      <c r="E57" s="320"/>
      <c r="F57" s="320"/>
      <c r="G57" s="320"/>
      <c r="H57" s="316">
        <f t="shared" si="7"/>
        <v>0</v>
      </c>
      <c r="I57" s="320"/>
      <c r="J57" s="316">
        <f t="shared" si="8"/>
        <v>0</v>
      </c>
      <c r="K57" s="320"/>
      <c r="L57" s="431"/>
      <c r="M57" s="346">
        <f t="shared" si="9"/>
        <v>0</v>
      </c>
      <c r="N57" s="319"/>
      <c r="O57" s="413"/>
      <c r="P57" s="413"/>
      <c r="Q57" s="413"/>
      <c r="R57" s="413"/>
      <c r="S57" s="413"/>
      <c r="T57" s="413"/>
      <c r="U57" s="320">
        <f t="shared" si="10"/>
        <v>0</v>
      </c>
      <c r="V57" s="410">
        <f t="shared" si="11"/>
        <v>0</v>
      </c>
    </row>
    <row r="58" spans="1:22" hidden="1" x14ac:dyDescent="0.25">
      <c r="A58" s="344" t="s">
        <v>73</v>
      </c>
      <c r="B58" s="429">
        <v>0</v>
      </c>
      <c r="C58" s="439"/>
      <c r="D58" s="320"/>
      <c r="E58" s="320"/>
      <c r="F58" s="320"/>
      <c r="G58" s="320"/>
      <c r="H58" s="316">
        <f t="shared" si="7"/>
        <v>0</v>
      </c>
      <c r="I58" s="320"/>
      <c r="J58" s="316">
        <f t="shared" si="8"/>
        <v>0</v>
      </c>
      <c r="K58" s="320"/>
      <c r="L58" s="431"/>
      <c r="M58" s="346">
        <f t="shared" si="9"/>
        <v>0</v>
      </c>
      <c r="N58" s="319"/>
      <c r="O58" s="413"/>
      <c r="P58" s="413"/>
      <c r="Q58" s="413"/>
      <c r="R58" s="413"/>
      <c r="S58" s="413"/>
      <c r="T58" s="413"/>
      <c r="U58" s="320">
        <f t="shared" si="10"/>
        <v>0</v>
      </c>
      <c r="V58" s="410">
        <f t="shared" si="11"/>
        <v>0</v>
      </c>
    </row>
    <row r="59" spans="1:22" hidden="1" x14ac:dyDescent="0.25">
      <c r="A59" s="344" t="s">
        <v>91</v>
      </c>
      <c r="B59" s="429">
        <v>0</v>
      </c>
      <c r="C59" s="439"/>
      <c r="D59" s="320"/>
      <c r="E59" s="320"/>
      <c r="F59" s="320"/>
      <c r="G59" s="320"/>
      <c r="H59" s="316">
        <f t="shared" si="7"/>
        <v>0</v>
      </c>
      <c r="I59" s="320"/>
      <c r="J59" s="316">
        <f t="shared" si="8"/>
        <v>0</v>
      </c>
      <c r="K59" s="320"/>
      <c r="L59" s="431"/>
      <c r="M59" s="346">
        <f t="shared" si="9"/>
        <v>0</v>
      </c>
      <c r="N59" s="319"/>
      <c r="O59" s="413"/>
      <c r="P59" s="413"/>
      <c r="Q59" s="413"/>
      <c r="R59" s="413"/>
      <c r="S59" s="413"/>
      <c r="T59" s="413"/>
      <c r="U59" s="320">
        <f t="shared" si="10"/>
        <v>0</v>
      </c>
      <c r="V59" s="410">
        <f t="shared" si="11"/>
        <v>0</v>
      </c>
    </row>
    <row r="60" spans="1:22" hidden="1" x14ac:dyDescent="0.25">
      <c r="A60" s="344" t="s">
        <v>21</v>
      </c>
      <c r="B60" s="429">
        <v>0</v>
      </c>
      <c r="C60" s="439"/>
      <c r="D60" s="320"/>
      <c r="E60" s="320"/>
      <c r="F60" s="320"/>
      <c r="G60" s="320"/>
      <c r="H60" s="316">
        <f t="shared" si="7"/>
        <v>0</v>
      </c>
      <c r="I60" s="320"/>
      <c r="J60" s="316">
        <f t="shared" si="8"/>
        <v>0</v>
      </c>
      <c r="K60" s="320"/>
      <c r="L60" s="431"/>
      <c r="M60" s="346">
        <f t="shared" si="9"/>
        <v>0</v>
      </c>
      <c r="N60" s="319"/>
      <c r="O60" s="413"/>
      <c r="P60" s="413"/>
      <c r="Q60" s="413"/>
      <c r="R60" s="413"/>
      <c r="S60" s="413"/>
      <c r="T60" s="413"/>
      <c r="U60" s="320">
        <f t="shared" si="10"/>
        <v>0</v>
      </c>
      <c r="V60" s="410">
        <f t="shared" si="11"/>
        <v>0</v>
      </c>
    </row>
    <row r="61" spans="1:22" hidden="1" x14ac:dyDescent="0.25">
      <c r="A61" s="344" t="s">
        <v>21</v>
      </c>
      <c r="B61" s="429">
        <v>0</v>
      </c>
      <c r="C61" s="439"/>
      <c r="D61" s="320"/>
      <c r="E61" s="320"/>
      <c r="F61" s="320"/>
      <c r="G61" s="320"/>
      <c r="H61" s="316">
        <f t="shared" si="7"/>
        <v>0</v>
      </c>
      <c r="I61" s="320"/>
      <c r="J61" s="316">
        <f t="shared" si="8"/>
        <v>0</v>
      </c>
      <c r="K61" s="320"/>
      <c r="L61" s="431"/>
      <c r="M61" s="346">
        <f t="shared" si="9"/>
        <v>0</v>
      </c>
      <c r="N61" s="319"/>
      <c r="O61" s="413"/>
      <c r="P61" s="413"/>
      <c r="Q61" s="413"/>
      <c r="R61" s="413"/>
      <c r="S61" s="413"/>
      <c r="T61" s="413"/>
      <c r="U61" s="320">
        <f t="shared" si="10"/>
        <v>0</v>
      </c>
      <c r="V61" s="410">
        <f t="shared" si="11"/>
        <v>0</v>
      </c>
    </row>
    <row r="62" spans="1:22" hidden="1" x14ac:dyDescent="0.25">
      <c r="A62" s="344" t="s">
        <v>4</v>
      </c>
      <c r="B62" s="429">
        <v>0</v>
      </c>
      <c r="C62" s="439"/>
      <c r="D62" s="320"/>
      <c r="E62" s="320"/>
      <c r="F62" s="320"/>
      <c r="G62" s="320"/>
      <c r="H62" s="316">
        <f t="shared" si="7"/>
        <v>0</v>
      </c>
      <c r="I62" s="320"/>
      <c r="J62" s="316">
        <f t="shared" si="8"/>
        <v>0</v>
      </c>
      <c r="K62" s="320"/>
      <c r="L62" s="431"/>
      <c r="M62" s="346">
        <f t="shared" si="9"/>
        <v>0</v>
      </c>
      <c r="N62" s="319"/>
      <c r="O62" s="413"/>
      <c r="P62" s="413"/>
      <c r="Q62" s="413"/>
      <c r="R62" s="413"/>
      <c r="S62" s="413"/>
      <c r="T62" s="413"/>
      <c r="U62" s="320">
        <f t="shared" si="10"/>
        <v>0</v>
      </c>
      <c r="V62" s="410">
        <f t="shared" si="11"/>
        <v>0</v>
      </c>
    </row>
    <row r="63" spans="1:22" hidden="1" x14ac:dyDescent="0.25">
      <c r="A63" s="344" t="s">
        <v>31</v>
      </c>
      <c r="B63" s="429">
        <v>0</v>
      </c>
      <c r="C63" s="439"/>
      <c r="D63" s="320"/>
      <c r="E63" s="320"/>
      <c r="F63" s="320"/>
      <c r="G63" s="320"/>
      <c r="H63" s="316">
        <f t="shared" si="7"/>
        <v>0</v>
      </c>
      <c r="I63" s="320"/>
      <c r="J63" s="316">
        <f t="shared" si="8"/>
        <v>0</v>
      </c>
      <c r="K63" s="320"/>
      <c r="L63" s="431"/>
      <c r="M63" s="346">
        <f t="shared" si="9"/>
        <v>0</v>
      </c>
      <c r="N63" s="319"/>
      <c r="O63" s="413"/>
      <c r="P63" s="413"/>
      <c r="Q63" s="413"/>
      <c r="R63" s="413"/>
      <c r="S63" s="413"/>
      <c r="T63" s="413"/>
      <c r="U63" s="320">
        <f t="shared" si="10"/>
        <v>0</v>
      </c>
      <c r="V63" s="410">
        <f t="shared" si="11"/>
        <v>0</v>
      </c>
    </row>
    <row r="64" spans="1:22" hidden="1" x14ac:dyDescent="0.25">
      <c r="A64" s="344" t="s">
        <v>82</v>
      </c>
      <c r="B64" s="429">
        <v>0</v>
      </c>
      <c r="C64" s="439"/>
      <c r="D64" s="320"/>
      <c r="E64" s="320"/>
      <c r="F64" s="320"/>
      <c r="G64" s="320"/>
      <c r="H64" s="316">
        <f t="shared" si="7"/>
        <v>0</v>
      </c>
      <c r="I64" s="320"/>
      <c r="J64" s="316">
        <f t="shared" si="8"/>
        <v>0</v>
      </c>
      <c r="K64" s="320"/>
      <c r="L64" s="431"/>
      <c r="M64" s="346">
        <f t="shared" si="9"/>
        <v>0</v>
      </c>
      <c r="N64" s="319"/>
      <c r="O64" s="413"/>
      <c r="P64" s="413"/>
      <c r="Q64" s="413"/>
      <c r="R64" s="413"/>
      <c r="S64" s="413"/>
      <c r="T64" s="413"/>
      <c r="U64" s="320">
        <f t="shared" si="10"/>
        <v>0</v>
      </c>
      <c r="V64" s="410">
        <f t="shared" si="11"/>
        <v>0</v>
      </c>
    </row>
    <row r="65" spans="1:22" hidden="1" x14ac:dyDescent="0.25">
      <c r="A65" s="344" t="s">
        <v>30</v>
      </c>
      <c r="B65" s="429">
        <v>0</v>
      </c>
      <c r="C65" s="439"/>
      <c r="D65" s="320"/>
      <c r="E65" s="320"/>
      <c r="F65" s="320"/>
      <c r="G65" s="320"/>
      <c r="H65" s="316">
        <f t="shared" si="7"/>
        <v>0</v>
      </c>
      <c r="I65" s="320"/>
      <c r="J65" s="316">
        <f t="shared" si="8"/>
        <v>0</v>
      </c>
      <c r="K65" s="320"/>
      <c r="L65" s="431"/>
      <c r="M65" s="346">
        <f t="shared" si="9"/>
        <v>0</v>
      </c>
      <c r="N65" s="319"/>
      <c r="O65" s="413"/>
      <c r="P65" s="413"/>
      <c r="Q65" s="413"/>
      <c r="R65" s="413"/>
      <c r="S65" s="413"/>
      <c r="T65" s="413"/>
      <c r="U65" s="320">
        <f t="shared" si="10"/>
        <v>0</v>
      </c>
      <c r="V65" s="410">
        <f t="shared" si="11"/>
        <v>0</v>
      </c>
    </row>
    <row r="66" spans="1:22" hidden="1" x14ac:dyDescent="0.25">
      <c r="A66" s="344" t="s">
        <v>726</v>
      </c>
      <c r="B66" s="429">
        <v>0</v>
      </c>
      <c r="C66" s="439"/>
      <c r="D66" s="320"/>
      <c r="E66" s="320"/>
      <c r="F66" s="320"/>
      <c r="G66" s="320"/>
      <c r="H66" s="316">
        <f t="shared" si="7"/>
        <v>0</v>
      </c>
      <c r="I66" s="320"/>
      <c r="J66" s="316">
        <f t="shared" si="8"/>
        <v>0</v>
      </c>
      <c r="K66" s="320"/>
      <c r="L66" s="431"/>
      <c r="M66" s="346">
        <f t="shared" si="9"/>
        <v>0</v>
      </c>
      <c r="N66" s="319"/>
      <c r="O66" s="413"/>
      <c r="P66" s="413"/>
      <c r="Q66" s="413"/>
      <c r="R66" s="413"/>
      <c r="S66" s="413"/>
      <c r="T66" s="413"/>
      <c r="U66" s="320">
        <f t="shared" si="10"/>
        <v>0</v>
      </c>
      <c r="V66" s="410">
        <f t="shared" si="11"/>
        <v>0</v>
      </c>
    </row>
    <row r="67" spans="1:22" hidden="1" x14ac:dyDescent="0.25">
      <c r="A67" s="344" t="s">
        <v>6</v>
      </c>
      <c r="B67" s="429">
        <v>0</v>
      </c>
      <c r="C67" s="439"/>
      <c r="D67" s="320"/>
      <c r="E67" s="320"/>
      <c r="F67" s="320"/>
      <c r="G67" s="320"/>
      <c r="H67" s="316">
        <f t="shared" si="7"/>
        <v>0</v>
      </c>
      <c r="I67" s="320"/>
      <c r="J67" s="316">
        <f t="shared" si="8"/>
        <v>0</v>
      </c>
      <c r="K67" s="320"/>
      <c r="L67" s="431"/>
      <c r="M67" s="346">
        <f t="shared" si="9"/>
        <v>0</v>
      </c>
      <c r="N67" s="319"/>
      <c r="O67" s="413"/>
      <c r="P67" s="413"/>
      <c r="Q67" s="413"/>
      <c r="R67" s="413"/>
      <c r="S67" s="413"/>
      <c r="T67" s="413"/>
      <c r="U67" s="320">
        <f t="shared" si="10"/>
        <v>0</v>
      </c>
      <c r="V67" s="410">
        <f t="shared" si="11"/>
        <v>0</v>
      </c>
    </row>
    <row r="68" spans="1:22" hidden="1" x14ac:dyDescent="0.25">
      <c r="A68" s="344" t="s">
        <v>16</v>
      </c>
      <c r="B68" s="429">
        <v>0</v>
      </c>
      <c r="C68" s="439"/>
      <c r="D68" s="320"/>
      <c r="E68" s="320"/>
      <c r="F68" s="320"/>
      <c r="G68" s="320"/>
      <c r="H68" s="316">
        <f t="shared" si="7"/>
        <v>0</v>
      </c>
      <c r="I68" s="320"/>
      <c r="J68" s="316">
        <f t="shared" si="8"/>
        <v>0</v>
      </c>
      <c r="K68" s="320"/>
      <c r="L68" s="431"/>
      <c r="M68" s="346">
        <f t="shared" si="9"/>
        <v>0</v>
      </c>
      <c r="N68" s="319"/>
      <c r="O68" s="413"/>
      <c r="P68" s="413"/>
      <c r="Q68" s="413"/>
      <c r="R68" s="413"/>
      <c r="S68" s="413"/>
      <c r="T68" s="413"/>
      <c r="U68" s="320">
        <f t="shared" si="10"/>
        <v>0</v>
      </c>
      <c r="V68" s="410">
        <f t="shared" si="11"/>
        <v>0</v>
      </c>
    </row>
    <row r="69" spans="1:22" hidden="1" x14ac:dyDescent="0.25">
      <c r="A69" s="344" t="s">
        <v>27</v>
      </c>
      <c r="B69" s="429">
        <v>0</v>
      </c>
      <c r="C69" s="439"/>
      <c r="D69" s="320"/>
      <c r="E69" s="320"/>
      <c r="F69" s="320"/>
      <c r="G69" s="320"/>
      <c r="H69" s="316">
        <f t="shared" si="7"/>
        <v>0</v>
      </c>
      <c r="I69" s="320"/>
      <c r="J69" s="316">
        <f t="shared" si="8"/>
        <v>0</v>
      </c>
      <c r="K69" s="320"/>
      <c r="L69" s="431"/>
      <c r="M69" s="346">
        <f t="shared" si="9"/>
        <v>0</v>
      </c>
      <c r="N69" s="319"/>
      <c r="O69" s="413"/>
      <c r="P69" s="413"/>
      <c r="Q69" s="413"/>
      <c r="R69" s="413"/>
      <c r="S69" s="413"/>
      <c r="T69" s="413"/>
      <c r="U69" s="320">
        <f t="shared" si="10"/>
        <v>0</v>
      </c>
      <c r="V69" s="410">
        <f t="shared" si="11"/>
        <v>0</v>
      </c>
    </row>
    <row r="70" spans="1:22" hidden="1" x14ac:dyDescent="0.25">
      <c r="A70" s="344" t="s">
        <v>37</v>
      </c>
      <c r="B70" s="429">
        <v>0</v>
      </c>
      <c r="C70" s="439"/>
      <c r="D70" s="320"/>
      <c r="E70" s="320"/>
      <c r="F70" s="320"/>
      <c r="G70" s="320"/>
      <c r="H70" s="316">
        <f t="shared" si="7"/>
        <v>0</v>
      </c>
      <c r="I70" s="320"/>
      <c r="J70" s="316">
        <f t="shared" si="8"/>
        <v>0</v>
      </c>
      <c r="K70" s="320"/>
      <c r="L70" s="431"/>
      <c r="M70" s="346">
        <f t="shared" si="9"/>
        <v>0</v>
      </c>
      <c r="N70" s="319"/>
      <c r="O70" s="413"/>
      <c r="P70" s="413"/>
      <c r="Q70" s="413"/>
      <c r="R70" s="413"/>
      <c r="S70" s="413"/>
      <c r="T70" s="413"/>
      <c r="U70" s="320">
        <f t="shared" si="10"/>
        <v>0</v>
      </c>
      <c r="V70" s="410">
        <f t="shared" si="11"/>
        <v>0</v>
      </c>
    </row>
    <row r="71" spans="1:22" hidden="1" x14ac:dyDescent="0.25">
      <c r="A71" s="344" t="s">
        <v>25</v>
      </c>
      <c r="B71" s="429">
        <v>0</v>
      </c>
      <c r="C71" s="439"/>
      <c r="D71" s="320"/>
      <c r="E71" s="320"/>
      <c r="F71" s="320"/>
      <c r="G71" s="320"/>
      <c r="H71" s="316">
        <f t="shared" si="7"/>
        <v>0</v>
      </c>
      <c r="I71" s="320"/>
      <c r="J71" s="316">
        <f t="shared" si="8"/>
        <v>0</v>
      </c>
      <c r="K71" s="320"/>
      <c r="L71" s="431"/>
      <c r="M71" s="346">
        <f t="shared" si="9"/>
        <v>0</v>
      </c>
      <c r="N71" s="319"/>
      <c r="O71" s="413"/>
      <c r="P71" s="413"/>
      <c r="Q71" s="413"/>
      <c r="R71" s="413"/>
      <c r="S71" s="413"/>
      <c r="T71" s="413"/>
      <c r="U71" s="320">
        <f t="shared" si="10"/>
        <v>0</v>
      </c>
      <c r="V71" s="410">
        <f t="shared" si="11"/>
        <v>0</v>
      </c>
    </row>
    <row r="72" spans="1:22" hidden="1" x14ac:dyDescent="0.25">
      <c r="A72" s="344" t="s">
        <v>38</v>
      </c>
      <c r="B72" s="429">
        <v>0</v>
      </c>
      <c r="C72" s="439"/>
      <c r="D72" s="320"/>
      <c r="E72" s="320"/>
      <c r="F72" s="320"/>
      <c r="G72" s="320"/>
      <c r="H72" s="316">
        <f t="shared" si="7"/>
        <v>0</v>
      </c>
      <c r="I72" s="320"/>
      <c r="J72" s="316">
        <f t="shared" si="8"/>
        <v>0</v>
      </c>
      <c r="K72" s="320"/>
      <c r="L72" s="431"/>
      <c r="M72" s="346">
        <f t="shared" si="9"/>
        <v>0</v>
      </c>
      <c r="N72" s="319"/>
      <c r="O72" s="413"/>
      <c r="P72" s="413"/>
      <c r="Q72" s="413"/>
      <c r="R72" s="413"/>
      <c r="S72" s="413"/>
      <c r="T72" s="413"/>
      <c r="U72" s="320">
        <f t="shared" si="10"/>
        <v>0</v>
      </c>
      <c r="V72" s="410">
        <f t="shared" si="11"/>
        <v>0</v>
      </c>
    </row>
    <row r="73" spans="1:22" hidden="1" x14ac:dyDescent="0.25">
      <c r="A73" s="344" t="s">
        <v>19</v>
      </c>
      <c r="B73" s="429">
        <v>0</v>
      </c>
      <c r="C73" s="439"/>
      <c r="D73" s="320"/>
      <c r="E73" s="320"/>
      <c r="F73" s="320"/>
      <c r="G73" s="320"/>
      <c r="H73" s="316">
        <f t="shared" si="7"/>
        <v>0</v>
      </c>
      <c r="I73" s="320"/>
      <c r="J73" s="316">
        <f t="shared" si="8"/>
        <v>0</v>
      </c>
      <c r="K73" s="320"/>
      <c r="L73" s="431"/>
      <c r="M73" s="346">
        <f t="shared" si="9"/>
        <v>0</v>
      </c>
      <c r="N73" s="319"/>
      <c r="O73" s="413"/>
      <c r="P73" s="413"/>
      <c r="Q73" s="413"/>
      <c r="R73" s="413"/>
      <c r="S73" s="413"/>
      <c r="T73" s="413"/>
      <c r="U73" s="320">
        <f t="shared" si="10"/>
        <v>0</v>
      </c>
      <c r="V73" s="410">
        <f t="shared" si="11"/>
        <v>0</v>
      </c>
    </row>
    <row r="74" spans="1:22" hidden="1" x14ac:dyDescent="0.25">
      <c r="A74" s="344" t="s">
        <v>67</v>
      </c>
      <c r="B74" s="429">
        <v>0</v>
      </c>
      <c r="C74" s="439"/>
      <c r="D74" s="320"/>
      <c r="E74" s="320"/>
      <c r="F74" s="320"/>
      <c r="G74" s="320"/>
      <c r="H74" s="316">
        <f t="shared" si="7"/>
        <v>0</v>
      </c>
      <c r="I74" s="320"/>
      <c r="J74" s="316">
        <f t="shared" si="8"/>
        <v>0</v>
      </c>
      <c r="K74" s="320"/>
      <c r="L74" s="431"/>
      <c r="M74" s="346">
        <f t="shared" si="9"/>
        <v>0</v>
      </c>
      <c r="N74" s="319"/>
      <c r="O74" s="413"/>
      <c r="P74" s="413"/>
      <c r="Q74" s="413"/>
      <c r="R74" s="413"/>
      <c r="S74" s="413"/>
      <c r="T74" s="413"/>
      <c r="U74" s="320">
        <f t="shared" si="10"/>
        <v>0</v>
      </c>
      <c r="V74" s="410">
        <f t="shared" si="11"/>
        <v>0</v>
      </c>
    </row>
    <row r="75" spans="1:22" hidden="1" x14ac:dyDescent="0.25">
      <c r="A75" s="344" t="s">
        <v>43</v>
      </c>
      <c r="B75" s="429">
        <v>0</v>
      </c>
      <c r="C75" s="439"/>
      <c r="D75" s="320"/>
      <c r="E75" s="320"/>
      <c r="F75" s="320"/>
      <c r="G75" s="320"/>
      <c r="H75" s="316">
        <f t="shared" si="7"/>
        <v>0</v>
      </c>
      <c r="I75" s="320"/>
      <c r="J75" s="316">
        <f t="shared" si="8"/>
        <v>0</v>
      </c>
      <c r="K75" s="320"/>
      <c r="L75" s="431"/>
      <c r="M75" s="346">
        <f t="shared" si="9"/>
        <v>0</v>
      </c>
      <c r="N75" s="319"/>
      <c r="O75" s="413"/>
      <c r="P75" s="413"/>
      <c r="Q75" s="413"/>
      <c r="R75" s="413"/>
      <c r="S75" s="413"/>
      <c r="T75" s="413"/>
      <c r="U75" s="320">
        <f t="shared" si="10"/>
        <v>0</v>
      </c>
      <c r="V75" s="410">
        <f t="shared" si="11"/>
        <v>0</v>
      </c>
    </row>
    <row r="76" spans="1:22" hidden="1" x14ac:dyDescent="0.25">
      <c r="A76" s="344" t="s">
        <v>44</v>
      </c>
      <c r="B76" s="429">
        <v>0</v>
      </c>
      <c r="C76" s="439"/>
      <c r="D76" s="320"/>
      <c r="E76" s="320"/>
      <c r="F76" s="320"/>
      <c r="G76" s="320"/>
      <c r="H76" s="316">
        <f t="shared" si="7"/>
        <v>0</v>
      </c>
      <c r="I76" s="320"/>
      <c r="J76" s="316">
        <f t="shared" si="8"/>
        <v>0</v>
      </c>
      <c r="K76" s="320"/>
      <c r="L76" s="431"/>
      <c r="M76" s="346">
        <f t="shared" si="9"/>
        <v>0</v>
      </c>
      <c r="N76" s="319"/>
      <c r="O76" s="413"/>
      <c r="P76" s="413"/>
      <c r="Q76" s="413"/>
      <c r="R76" s="413"/>
      <c r="S76" s="413"/>
      <c r="T76" s="413"/>
      <c r="U76" s="320">
        <f t="shared" si="10"/>
        <v>0</v>
      </c>
      <c r="V76" s="410">
        <f t="shared" si="11"/>
        <v>0</v>
      </c>
    </row>
    <row r="77" spans="1:22" hidden="1" x14ac:dyDescent="0.25">
      <c r="A77" s="344" t="s">
        <v>94</v>
      </c>
      <c r="B77" s="429">
        <v>0</v>
      </c>
      <c r="C77" s="439"/>
      <c r="D77" s="320"/>
      <c r="E77" s="320"/>
      <c r="F77" s="320"/>
      <c r="G77" s="320"/>
      <c r="H77" s="316">
        <f t="shared" si="7"/>
        <v>0</v>
      </c>
      <c r="I77" s="320"/>
      <c r="J77" s="316">
        <f t="shared" si="8"/>
        <v>0</v>
      </c>
      <c r="K77" s="320"/>
      <c r="L77" s="431"/>
      <c r="M77" s="346">
        <f t="shared" si="9"/>
        <v>0</v>
      </c>
      <c r="N77" s="319"/>
      <c r="O77" s="413"/>
      <c r="P77" s="413"/>
      <c r="Q77" s="413"/>
      <c r="R77" s="413"/>
      <c r="S77" s="413"/>
      <c r="T77" s="413"/>
      <c r="U77" s="320">
        <f t="shared" si="10"/>
        <v>0</v>
      </c>
      <c r="V77" s="410">
        <f t="shared" si="11"/>
        <v>0</v>
      </c>
    </row>
    <row r="78" spans="1:22" hidden="1" x14ac:dyDescent="0.25">
      <c r="A78" s="344" t="s">
        <v>40</v>
      </c>
      <c r="B78" s="429">
        <v>0</v>
      </c>
      <c r="C78" s="439"/>
      <c r="D78" s="320"/>
      <c r="E78" s="320"/>
      <c r="F78" s="320"/>
      <c r="G78" s="320"/>
      <c r="H78" s="316">
        <f t="shared" si="7"/>
        <v>0</v>
      </c>
      <c r="I78" s="320"/>
      <c r="J78" s="316">
        <f t="shared" si="8"/>
        <v>0</v>
      </c>
      <c r="K78" s="320"/>
      <c r="L78" s="431"/>
      <c r="M78" s="346">
        <f t="shared" si="9"/>
        <v>0</v>
      </c>
      <c r="N78" s="319"/>
      <c r="O78" s="413"/>
      <c r="P78" s="413"/>
      <c r="Q78" s="413"/>
      <c r="R78" s="413"/>
      <c r="S78" s="413"/>
      <c r="T78" s="413"/>
      <c r="U78" s="320">
        <f t="shared" si="10"/>
        <v>0</v>
      </c>
      <c r="V78" s="410">
        <f t="shared" si="11"/>
        <v>0</v>
      </c>
    </row>
    <row r="79" spans="1:22" hidden="1" x14ac:dyDescent="0.25">
      <c r="A79" s="344" t="s">
        <v>688</v>
      </c>
      <c r="B79" s="429">
        <v>0</v>
      </c>
      <c r="C79" s="439"/>
      <c r="D79" s="320"/>
      <c r="E79" s="320"/>
      <c r="F79" s="320"/>
      <c r="G79" s="320"/>
      <c r="H79" s="316">
        <f t="shared" si="7"/>
        <v>0</v>
      </c>
      <c r="I79" s="320"/>
      <c r="J79" s="316">
        <f t="shared" si="8"/>
        <v>0</v>
      </c>
      <c r="K79" s="320"/>
      <c r="L79" s="431"/>
      <c r="M79" s="346">
        <f t="shared" si="9"/>
        <v>0</v>
      </c>
      <c r="N79" s="319"/>
      <c r="O79" s="413"/>
      <c r="P79" s="413"/>
      <c r="Q79" s="413"/>
      <c r="R79" s="413"/>
      <c r="S79" s="413"/>
      <c r="T79" s="413"/>
      <c r="U79" s="320">
        <f t="shared" si="10"/>
        <v>0</v>
      </c>
      <c r="V79" s="410">
        <f t="shared" si="11"/>
        <v>0</v>
      </c>
    </row>
    <row r="80" spans="1:22" hidden="1" x14ac:dyDescent="0.25">
      <c r="A80" s="344" t="s">
        <v>34</v>
      </c>
      <c r="B80" s="429">
        <v>0</v>
      </c>
      <c r="C80" s="439"/>
      <c r="D80" s="320"/>
      <c r="E80" s="320"/>
      <c r="F80" s="320"/>
      <c r="G80" s="320"/>
      <c r="H80" s="316">
        <f t="shared" si="7"/>
        <v>0</v>
      </c>
      <c r="I80" s="320"/>
      <c r="J80" s="316">
        <f t="shared" si="8"/>
        <v>0</v>
      </c>
      <c r="K80" s="320"/>
      <c r="L80" s="431"/>
      <c r="M80" s="346">
        <f t="shared" si="9"/>
        <v>0</v>
      </c>
      <c r="N80" s="319"/>
      <c r="O80" s="413"/>
      <c r="P80" s="413"/>
      <c r="Q80" s="413"/>
      <c r="R80" s="413"/>
      <c r="S80" s="413"/>
      <c r="T80" s="413"/>
      <c r="U80" s="320">
        <f t="shared" si="10"/>
        <v>0</v>
      </c>
      <c r="V80" s="410">
        <f t="shared" si="11"/>
        <v>0</v>
      </c>
    </row>
    <row r="81" spans="1:22" hidden="1" x14ac:dyDescent="0.25">
      <c r="A81" s="344" t="s">
        <v>46</v>
      </c>
      <c r="B81" s="429">
        <v>0</v>
      </c>
      <c r="C81" s="439"/>
      <c r="D81" s="320"/>
      <c r="E81" s="320"/>
      <c r="F81" s="320"/>
      <c r="G81" s="320"/>
      <c r="H81" s="316">
        <f t="shared" si="7"/>
        <v>0</v>
      </c>
      <c r="I81" s="320"/>
      <c r="J81" s="316">
        <f t="shared" si="8"/>
        <v>0</v>
      </c>
      <c r="K81" s="320"/>
      <c r="L81" s="431"/>
      <c r="M81" s="346">
        <f t="shared" si="9"/>
        <v>0</v>
      </c>
      <c r="N81" s="319"/>
      <c r="O81" s="413"/>
      <c r="P81" s="413"/>
      <c r="Q81" s="413"/>
      <c r="R81" s="413"/>
      <c r="S81" s="413"/>
      <c r="T81" s="413"/>
      <c r="U81" s="320">
        <f t="shared" si="10"/>
        <v>0</v>
      </c>
      <c r="V81" s="410">
        <f t="shared" si="11"/>
        <v>0</v>
      </c>
    </row>
    <row r="82" spans="1:22" hidden="1" x14ac:dyDescent="0.25">
      <c r="A82" s="344" t="s">
        <v>90</v>
      </c>
      <c r="B82" s="429">
        <v>0</v>
      </c>
      <c r="C82" s="439"/>
      <c r="D82" s="320"/>
      <c r="E82" s="320"/>
      <c r="F82" s="320"/>
      <c r="G82" s="320"/>
      <c r="H82" s="316">
        <f t="shared" si="7"/>
        <v>0</v>
      </c>
      <c r="I82" s="320"/>
      <c r="J82" s="316">
        <f t="shared" si="8"/>
        <v>0</v>
      </c>
      <c r="K82" s="320"/>
      <c r="L82" s="431"/>
      <c r="M82" s="346">
        <f t="shared" si="9"/>
        <v>0</v>
      </c>
      <c r="N82" s="319"/>
      <c r="O82" s="413"/>
      <c r="P82" s="413"/>
      <c r="Q82" s="413"/>
      <c r="R82" s="413"/>
      <c r="S82" s="413"/>
      <c r="T82" s="413"/>
      <c r="U82" s="320">
        <f t="shared" si="10"/>
        <v>0</v>
      </c>
      <c r="V82" s="410">
        <f t="shared" si="11"/>
        <v>0</v>
      </c>
    </row>
    <row r="83" spans="1:22" hidden="1" x14ac:dyDescent="0.25">
      <c r="A83" s="344" t="s">
        <v>48</v>
      </c>
      <c r="B83" s="429">
        <v>0</v>
      </c>
      <c r="C83" s="439"/>
      <c r="D83" s="320"/>
      <c r="E83" s="320"/>
      <c r="F83" s="320"/>
      <c r="G83" s="320"/>
      <c r="H83" s="316">
        <f t="shared" si="7"/>
        <v>0</v>
      </c>
      <c r="I83" s="320"/>
      <c r="J83" s="316">
        <f t="shared" si="8"/>
        <v>0</v>
      </c>
      <c r="K83" s="320"/>
      <c r="L83" s="431"/>
      <c r="M83" s="346">
        <f t="shared" si="9"/>
        <v>0</v>
      </c>
      <c r="N83" s="319"/>
      <c r="O83" s="413"/>
      <c r="P83" s="413"/>
      <c r="Q83" s="413"/>
      <c r="R83" s="413"/>
      <c r="S83" s="413"/>
      <c r="T83" s="413"/>
      <c r="U83" s="320">
        <f t="shared" si="10"/>
        <v>0</v>
      </c>
      <c r="V83" s="410">
        <f t="shared" si="11"/>
        <v>0</v>
      </c>
    </row>
    <row r="84" spans="1:22" hidden="1" x14ac:dyDescent="0.25">
      <c r="A84" s="344" t="s">
        <v>78</v>
      </c>
      <c r="B84" s="429">
        <v>0</v>
      </c>
      <c r="C84" s="439"/>
      <c r="D84" s="320"/>
      <c r="E84" s="320"/>
      <c r="F84" s="320"/>
      <c r="G84" s="320"/>
      <c r="H84" s="316">
        <f t="shared" si="7"/>
        <v>0</v>
      </c>
      <c r="I84" s="320"/>
      <c r="J84" s="316">
        <f t="shared" si="8"/>
        <v>0</v>
      </c>
      <c r="K84" s="320"/>
      <c r="L84" s="431"/>
      <c r="M84" s="346">
        <f t="shared" si="9"/>
        <v>0</v>
      </c>
      <c r="N84" s="319"/>
      <c r="O84" s="413"/>
      <c r="P84" s="413"/>
      <c r="Q84" s="413"/>
      <c r="R84" s="413"/>
      <c r="S84" s="413"/>
      <c r="T84" s="413"/>
      <c r="U84" s="320">
        <f t="shared" si="10"/>
        <v>0</v>
      </c>
      <c r="V84" s="410">
        <f t="shared" si="11"/>
        <v>0</v>
      </c>
    </row>
    <row r="85" spans="1:22" hidden="1" x14ac:dyDescent="0.25">
      <c r="A85" s="344" t="s">
        <v>51</v>
      </c>
      <c r="B85" s="429">
        <v>0</v>
      </c>
      <c r="C85" s="439"/>
      <c r="D85" s="320"/>
      <c r="E85" s="320"/>
      <c r="F85" s="320"/>
      <c r="G85" s="320"/>
      <c r="H85" s="316">
        <f t="shared" si="7"/>
        <v>0</v>
      </c>
      <c r="I85" s="320"/>
      <c r="J85" s="316">
        <f t="shared" si="8"/>
        <v>0</v>
      </c>
      <c r="K85" s="320"/>
      <c r="L85" s="431"/>
      <c r="M85" s="346">
        <f t="shared" si="9"/>
        <v>0</v>
      </c>
      <c r="N85" s="319"/>
      <c r="O85" s="413"/>
      <c r="P85" s="413"/>
      <c r="Q85" s="413"/>
      <c r="R85" s="413"/>
      <c r="S85" s="413"/>
      <c r="T85" s="413"/>
      <c r="U85" s="320">
        <f t="shared" si="10"/>
        <v>0</v>
      </c>
      <c r="V85" s="410">
        <f t="shared" si="11"/>
        <v>0</v>
      </c>
    </row>
    <row r="86" spans="1:22" hidden="1" x14ac:dyDescent="0.25">
      <c r="A86" s="344" t="s">
        <v>75</v>
      </c>
      <c r="B86" s="429">
        <v>0</v>
      </c>
      <c r="C86" s="439"/>
      <c r="D86" s="320"/>
      <c r="E86" s="320"/>
      <c r="F86" s="320"/>
      <c r="G86" s="320"/>
      <c r="H86" s="316">
        <f t="shared" si="7"/>
        <v>0</v>
      </c>
      <c r="I86" s="320"/>
      <c r="J86" s="316">
        <f t="shared" si="8"/>
        <v>0</v>
      </c>
      <c r="K86" s="320"/>
      <c r="L86" s="431"/>
      <c r="M86" s="346">
        <f t="shared" si="9"/>
        <v>0</v>
      </c>
      <c r="N86" s="319"/>
      <c r="O86" s="413"/>
      <c r="P86" s="413"/>
      <c r="Q86" s="413"/>
      <c r="R86" s="413"/>
      <c r="S86" s="413"/>
      <c r="T86" s="413"/>
      <c r="U86" s="320">
        <f t="shared" si="10"/>
        <v>0</v>
      </c>
      <c r="V86" s="410">
        <f t="shared" si="11"/>
        <v>0</v>
      </c>
    </row>
    <row r="87" spans="1:22" hidden="1" x14ac:dyDescent="0.25">
      <c r="A87" s="344" t="s">
        <v>50</v>
      </c>
      <c r="B87" s="429">
        <v>0</v>
      </c>
      <c r="C87" s="439"/>
      <c r="D87" s="320"/>
      <c r="E87" s="320"/>
      <c r="F87" s="320"/>
      <c r="G87" s="320"/>
      <c r="H87" s="316">
        <f t="shared" si="7"/>
        <v>0</v>
      </c>
      <c r="I87" s="320"/>
      <c r="J87" s="316">
        <f t="shared" si="8"/>
        <v>0</v>
      </c>
      <c r="K87" s="320"/>
      <c r="L87" s="431"/>
      <c r="M87" s="346">
        <f t="shared" si="9"/>
        <v>0</v>
      </c>
      <c r="N87" s="319"/>
      <c r="O87" s="413"/>
      <c r="P87" s="413"/>
      <c r="Q87" s="413"/>
      <c r="R87" s="413"/>
      <c r="S87" s="413"/>
      <c r="T87" s="413"/>
      <c r="U87" s="320">
        <f t="shared" si="10"/>
        <v>0</v>
      </c>
      <c r="V87" s="410">
        <f t="shared" si="11"/>
        <v>0</v>
      </c>
    </row>
    <row r="88" spans="1:22" hidden="1" x14ac:dyDescent="0.25">
      <c r="A88" s="344" t="s">
        <v>14</v>
      </c>
      <c r="B88" s="429">
        <v>0</v>
      </c>
      <c r="C88" s="439"/>
      <c r="D88" s="320"/>
      <c r="E88" s="320"/>
      <c r="F88" s="320"/>
      <c r="G88" s="320"/>
      <c r="H88" s="316">
        <f t="shared" si="7"/>
        <v>0</v>
      </c>
      <c r="I88" s="320"/>
      <c r="J88" s="316">
        <f t="shared" si="8"/>
        <v>0</v>
      </c>
      <c r="K88" s="320"/>
      <c r="L88" s="431"/>
      <c r="M88" s="346">
        <f t="shared" si="9"/>
        <v>0</v>
      </c>
      <c r="N88" s="319"/>
      <c r="O88" s="413"/>
      <c r="P88" s="413"/>
      <c r="Q88" s="413"/>
      <c r="R88" s="413"/>
      <c r="S88" s="413"/>
      <c r="T88" s="413"/>
      <c r="U88" s="320">
        <f t="shared" si="10"/>
        <v>0</v>
      </c>
      <c r="V88" s="410">
        <f t="shared" si="11"/>
        <v>0</v>
      </c>
    </row>
    <row r="89" spans="1:22" hidden="1" x14ac:dyDescent="0.25">
      <c r="A89" s="344" t="s">
        <v>35</v>
      </c>
      <c r="B89" s="429">
        <v>0</v>
      </c>
      <c r="C89" s="439"/>
      <c r="D89" s="320"/>
      <c r="E89" s="320"/>
      <c r="F89" s="320"/>
      <c r="G89" s="320"/>
      <c r="H89" s="316">
        <f t="shared" si="7"/>
        <v>0</v>
      </c>
      <c r="I89" s="320"/>
      <c r="J89" s="316">
        <f t="shared" si="8"/>
        <v>0</v>
      </c>
      <c r="K89" s="320"/>
      <c r="L89" s="431"/>
      <c r="M89" s="346">
        <f t="shared" si="9"/>
        <v>0</v>
      </c>
      <c r="N89" s="319"/>
      <c r="O89" s="413"/>
      <c r="P89" s="413"/>
      <c r="Q89" s="413"/>
      <c r="R89" s="413"/>
      <c r="S89" s="413"/>
      <c r="T89" s="413"/>
      <c r="U89" s="320">
        <f t="shared" si="10"/>
        <v>0</v>
      </c>
      <c r="V89" s="410">
        <f t="shared" si="11"/>
        <v>0</v>
      </c>
    </row>
    <row r="90" spans="1:22" hidden="1" x14ac:dyDescent="0.25">
      <c r="A90" s="344" t="s">
        <v>52</v>
      </c>
      <c r="B90" s="429">
        <v>0</v>
      </c>
      <c r="C90" s="439"/>
      <c r="D90" s="320"/>
      <c r="E90" s="320"/>
      <c r="F90" s="320"/>
      <c r="G90" s="320"/>
      <c r="H90" s="316">
        <f t="shared" si="7"/>
        <v>0</v>
      </c>
      <c r="I90" s="320"/>
      <c r="J90" s="316">
        <f t="shared" si="8"/>
        <v>0</v>
      </c>
      <c r="K90" s="320"/>
      <c r="L90" s="431"/>
      <c r="M90" s="346">
        <f t="shared" si="9"/>
        <v>0</v>
      </c>
      <c r="N90" s="319"/>
      <c r="O90" s="413"/>
      <c r="P90" s="413"/>
      <c r="Q90" s="413"/>
      <c r="R90" s="413"/>
      <c r="S90" s="413"/>
      <c r="T90" s="413"/>
      <c r="U90" s="320">
        <f t="shared" si="10"/>
        <v>0</v>
      </c>
      <c r="V90" s="410">
        <f t="shared" si="11"/>
        <v>0</v>
      </c>
    </row>
    <row r="91" spans="1:22" hidden="1" x14ac:dyDescent="0.25">
      <c r="A91" s="344" t="s">
        <v>53</v>
      </c>
      <c r="B91" s="429">
        <v>0</v>
      </c>
      <c r="C91" s="439"/>
      <c r="D91" s="320"/>
      <c r="E91" s="320"/>
      <c r="F91" s="320"/>
      <c r="G91" s="320"/>
      <c r="H91" s="316">
        <f t="shared" si="7"/>
        <v>0</v>
      </c>
      <c r="I91" s="320"/>
      <c r="J91" s="316">
        <f t="shared" si="8"/>
        <v>0</v>
      </c>
      <c r="K91" s="320"/>
      <c r="L91" s="431"/>
      <c r="M91" s="346">
        <f t="shared" si="9"/>
        <v>0</v>
      </c>
      <c r="N91" s="319"/>
      <c r="O91" s="413"/>
      <c r="P91" s="413"/>
      <c r="Q91" s="413"/>
      <c r="R91" s="413"/>
      <c r="S91" s="413"/>
      <c r="T91" s="413"/>
      <c r="U91" s="320">
        <f t="shared" si="10"/>
        <v>0</v>
      </c>
      <c r="V91" s="410">
        <f t="shared" si="11"/>
        <v>0</v>
      </c>
    </row>
    <row r="92" spans="1:22" hidden="1" x14ac:dyDescent="0.25">
      <c r="A92" s="344" t="s">
        <v>66</v>
      </c>
      <c r="B92" s="429">
        <v>0</v>
      </c>
      <c r="C92" s="439"/>
      <c r="D92" s="320"/>
      <c r="E92" s="320"/>
      <c r="F92" s="320"/>
      <c r="G92" s="320"/>
      <c r="H92" s="316">
        <f t="shared" si="7"/>
        <v>0</v>
      </c>
      <c r="I92" s="320"/>
      <c r="J92" s="316">
        <f t="shared" si="8"/>
        <v>0</v>
      </c>
      <c r="K92" s="320"/>
      <c r="L92" s="431"/>
      <c r="M92" s="346">
        <f t="shared" si="9"/>
        <v>0</v>
      </c>
      <c r="N92" s="319"/>
      <c r="O92" s="413"/>
      <c r="P92" s="413"/>
      <c r="Q92" s="413"/>
      <c r="R92" s="413"/>
      <c r="S92" s="413"/>
      <c r="T92" s="413"/>
      <c r="U92" s="320">
        <f t="shared" si="10"/>
        <v>0</v>
      </c>
      <c r="V92" s="410">
        <f t="shared" si="11"/>
        <v>0</v>
      </c>
    </row>
    <row r="93" spans="1:22" hidden="1" x14ac:dyDescent="0.25">
      <c r="A93" s="344" t="s">
        <v>33</v>
      </c>
      <c r="B93" s="429">
        <v>0</v>
      </c>
      <c r="C93" s="439"/>
      <c r="D93" s="320"/>
      <c r="E93" s="320"/>
      <c r="F93" s="320"/>
      <c r="G93" s="320"/>
      <c r="H93" s="316">
        <f t="shared" si="7"/>
        <v>0</v>
      </c>
      <c r="I93" s="320"/>
      <c r="J93" s="316">
        <f t="shared" si="8"/>
        <v>0</v>
      </c>
      <c r="K93" s="320"/>
      <c r="L93" s="431"/>
      <c r="M93" s="346">
        <f t="shared" si="9"/>
        <v>0</v>
      </c>
      <c r="N93" s="319"/>
      <c r="O93" s="413"/>
      <c r="P93" s="413"/>
      <c r="Q93" s="413"/>
      <c r="R93" s="413"/>
      <c r="S93" s="413"/>
      <c r="T93" s="413"/>
      <c r="U93" s="320">
        <f t="shared" si="10"/>
        <v>0</v>
      </c>
      <c r="V93" s="410">
        <f t="shared" si="11"/>
        <v>0</v>
      </c>
    </row>
    <row r="94" spans="1:22" hidden="1" x14ac:dyDescent="0.25">
      <c r="A94" s="344" t="s">
        <v>84</v>
      </c>
      <c r="B94" s="429">
        <v>0</v>
      </c>
      <c r="C94" s="439"/>
      <c r="D94" s="320"/>
      <c r="E94" s="320"/>
      <c r="F94" s="320"/>
      <c r="G94" s="320"/>
      <c r="H94" s="316">
        <f t="shared" si="7"/>
        <v>0</v>
      </c>
      <c r="I94" s="320"/>
      <c r="J94" s="316">
        <f t="shared" si="8"/>
        <v>0</v>
      </c>
      <c r="K94" s="320"/>
      <c r="L94" s="431"/>
      <c r="M94" s="346">
        <f t="shared" si="9"/>
        <v>0</v>
      </c>
      <c r="N94" s="319"/>
      <c r="O94" s="413"/>
      <c r="P94" s="413"/>
      <c r="Q94" s="413"/>
      <c r="R94" s="413"/>
      <c r="S94" s="413"/>
      <c r="T94" s="413"/>
      <c r="U94" s="320">
        <f t="shared" si="10"/>
        <v>0</v>
      </c>
      <c r="V94" s="410">
        <f t="shared" si="11"/>
        <v>0</v>
      </c>
    </row>
    <row r="95" spans="1:22" hidden="1" x14ac:dyDescent="0.25">
      <c r="A95" s="344" t="s">
        <v>68</v>
      </c>
      <c r="B95" s="429">
        <v>0</v>
      </c>
      <c r="C95" s="439"/>
      <c r="D95" s="320"/>
      <c r="E95" s="320"/>
      <c r="F95" s="320"/>
      <c r="G95" s="320"/>
      <c r="H95" s="316">
        <f t="shared" si="7"/>
        <v>0</v>
      </c>
      <c r="I95" s="320"/>
      <c r="J95" s="316">
        <f t="shared" si="8"/>
        <v>0</v>
      </c>
      <c r="K95" s="320"/>
      <c r="L95" s="431"/>
      <c r="M95" s="346">
        <f t="shared" si="9"/>
        <v>0</v>
      </c>
      <c r="N95" s="319"/>
      <c r="O95" s="413"/>
      <c r="P95" s="413"/>
      <c r="Q95" s="413"/>
      <c r="R95" s="413"/>
      <c r="S95" s="413"/>
      <c r="T95" s="413"/>
      <c r="U95" s="320">
        <f t="shared" si="10"/>
        <v>0</v>
      </c>
      <c r="V95" s="410">
        <f t="shared" si="11"/>
        <v>0</v>
      </c>
    </row>
    <row r="96" spans="1:22" hidden="1" x14ac:dyDescent="0.25">
      <c r="A96" s="344" t="s">
        <v>55</v>
      </c>
      <c r="B96" s="429">
        <v>0</v>
      </c>
      <c r="C96" s="439"/>
      <c r="D96" s="320"/>
      <c r="E96" s="320"/>
      <c r="F96" s="320"/>
      <c r="G96" s="320"/>
      <c r="H96" s="316">
        <f t="shared" si="7"/>
        <v>0</v>
      </c>
      <c r="I96" s="320"/>
      <c r="J96" s="316">
        <f t="shared" si="8"/>
        <v>0</v>
      </c>
      <c r="K96" s="320"/>
      <c r="L96" s="431"/>
      <c r="M96" s="346">
        <f t="shared" si="9"/>
        <v>0</v>
      </c>
      <c r="N96" s="319"/>
      <c r="O96" s="413"/>
      <c r="P96" s="413"/>
      <c r="Q96" s="413"/>
      <c r="R96" s="413"/>
      <c r="S96" s="413"/>
      <c r="T96" s="413"/>
      <c r="U96" s="320">
        <f t="shared" si="10"/>
        <v>0</v>
      </c>
      <c r="V96" s="410">
        <f t="shared" si="11"/>
        <v>0</v>
      </c>
    </row>
    <row r="97" spans="1:25" hidden="1" x14ac:dyDescent="0.25">
      <c r="A97" s="344" t="s">
        <v>59</v>
      </c>
      <c r="B97" s="429">
        <v>0</v>
      </c>
      <c r="C97" s="439"/>
      <c r="D97" s="320"/>
      <c r="E97" s="320"/>
      <c r="F97" s="320"/>
      <c r="G97" s="320"/>
      <c r="H97" s="316">
        <f t="shared" si="7"/>
        <v>0</v>
      </c>
      <c r="I97" s="320"/>
      <c r="J97" s="316">
        <f t="shared" si="8"/>
        <v>0</v>
      </c>
      <c r="K97" s="320"/>
      <c r="L97" s="431"/>
      <c r="M97" s="346">
        <f t="shared" si="9"/>
        <v>0</v>
      </c>
      <c r="N97" s="319"/>
      <c r="O97" s="413"/>
      <c r="P97" s="413"/>
      <c r="Q97" s="413"/>
      <c r="R97" s="413"/>
      <c r="S97" s="413"/>
      <c r="T97" s="413"/>
      <c r="U97" s="320">
        <f t="shared" si="10"/>
        <v>0</v>
      </c>
      <c r="V97" s="410">
        <f t="shared" si="11"/>
        <v>0</v>
      </c>
    </row>
    <row r="98" spans="1:25" hidden="1" x14ac:dyDescent="0.25">
      <c r="A98" s="344" t="s">
        <v>45</v>
      </c>
      <c r="B98" s="429">
        <v>0</v>
      </c>
      <c r="C98" s="439"/>
      <c r="D98" s="320"/>
      <c r="E98" s="320"/>
      <c r="F98" s="320"/>
      <c r="G98" s="320"/>
      <c r="H98" s="316">
        <f t="shared" si="7"/>
        <v>0</v>
      </c>
      <c r="I98" s="320"/>
      <c r="J98" s="316">
        <f t="shared" si="8"/>
        <v>0</v>
      </c>
      <c r="K98" s="320"/>
      <c r="L98" s="431"/>
      <c r="M98" s="346">
        <f t="shared" si="9"/>
        <v>0</v>
      </c>
      <c r="N98" s="319"/>
      <c r="O98" s="413"/>
      <c r="P98" s="413"/>
      <c r="Q98" s="413"/>
      <c r="R98" s="413"/>
      <c r="S98" s="413"/>
      <c r="T98" s="413"/>
      <c r="U98" s="320">
        <f t="shared" si="10"/>
        <v>0</v>
      </c>
      <c r="V98" s="410">
        <f t="shared" si="11"/>
        <v>0</v>
      </c>
    </row>
    <row r="99" spans="1:25" hidden="1" x14ac:dyDescent="0.25">
      <c r="A99" s="344" t="s">
        <v>60</v>
      </c>
      <c r="B99" s="429">
        <v>0</v>
      </c>
      <c r="C99" s="439"/>
      <c r="D99" s="320"/>
      <c r="E99" s="320"/>
      <c r="F99" s="320"/>
      <c r="G99" s="320"/>
      <c r="H99" s="316">
        <f t="shared" ref="H99:H136" si="12">+E99+F99-G99</f>
        <v>0</v>
      </c>
      <c r="I99" s="320"/>
      <c r="J99" s="316">
        <f t="shared" si="8"/>
        <v>0</v>
      </c>
      <c r="K99" s="320"/>
      <c r="L99" s="431"/>
      <c r="M99" s="346">
        <f t="shared" si="9"/>
        <v>0</v>
      </c>
      <c r="N99" s="319"/>
      <c r="O99" s="413"/>
      <c r="P99" s="413"/>
      <c r="Q99" s="413"/>
      <c r="R99" s="413"/>
      <c r="S99" s="413"/>
      <c r="T99" s="413"/>
      <c r="U99" s="320">
        <f t="shared" si="10"/>
        <v>0</v>
      </c>
      <c r="V99" s="410">
        <f t="shared" si="11"/>
        <v>0</v>
      </c>
    </row>
    <row r="100" spans="1:25" hidden="1" x14ac:dyDescent="0.25">
      <c r="A100" s="344" t="s">
        <v>61</v>
      </c>
      <c r="B100" s="429">
        <v>0</v>
      </c>
      <c r="C100" s="439"/>
      <c r="D100" s="320"/>
      <c r="E100" s="320"/>
      <c r="F100" s="320"/>
      <c r="G100" s="320"/>
      <c r="H100" s="316">
        <f t="shared" si="12"/>
        <v>0</v>
      </c>
      <c r="I100" s="320"/>
      <c r="J100" s="316">
        <f t="shared" ref="J100:J136" si="13">SUM(H100:I100)</f>
        <v>0</v>
      </c>
      <c r="K100" s="320"/>
      <c r="L100" s="431"/>
      <c r="M100" s="346">
        <f t="shared" ref="M100:M137" si="14">+G100+J100</f>
        <v>0</v>
      </c>
      <c r="N100" s="319"/>
      <c r="O100" s="413"/>
      <c r="P100" s="413"/>
      <c r="Q100" s="413"/>
      <c r="R100" s="413"/>
      <c r="S100" s="413"/>
      <c r="T100" s="413"/>
      <c r="U100" s="320">
        <f t="shared" ref="U100:U136" si="15">+O100*1.059</f>
        <v>0</v>
      </c>
      <c r="V100" s="410">
        <f t="shared" ref="V100:V136" si="16">+U100*1.057</f>
        <v>0</v>
      </c>
    </row>
    <row r="101" spans="1:25" hidden="1" x14ac:dyDescent="0.25">
      <c r="A101" s="344" t="s">
        <v>63</v>
      </c>
      <c r="B101" s="429">
        <v>0</v>
      </c>
      <c r="C101" s="439"/>
      <c r="D101" s="320"/>
      <c r="E101" s="320"/>
      <c r="F101" s="320"/>
      <c r="G101" s="320"/>
      <c r="H101" s="316">
        <f t="shared" si="12"/>
        <v>0</v>
      </c>
      <c r="I101" s="320"/>
      <c r="J101" s="316">
        <f t="shared" si="13"/>
        <v>0</v>
      </c>
      <c r="K101" s="320"/>
      <c r="L101" s="431"/>
      <c r="M101" s="346">
        <f t="shared" si="14"/>
        <v>0</v>
      </c>
      <c r="N101" s="319"/>
      <c r="O101" s="413"/>
      <c r="P101" s="413"/>
      <c r="Q101" s="413"/>
      <c r="R101" s="413"/>
      <c r="S101" s="413"/>
      <c r="T101" s="413"/>
      <c r="U101" s="320">
        <f t="shared" si="15"/>
        <v>0</v>
      </c>
      <c r="V101" s="410">
        <f t="shared" si="16"/>
        <v>0</v>
      </c>
    </row>
    <row r="102" spans="1:25" hidden="1" x14ac:dyDescent="0.25">
      <c r="A102" s="344" t="s">
        <v>62</v>
      </c>
      <c r="B102" s="429">
        <v>0</v>
      </c>
      <c r="C102" s="439"/>
      <c r="D102" s="320"/>
      <c r="E102" s="320"/>
      <c r="F102" s="320"/>
      <c r="G102" s="320"/>
      <c r="H102" s="316">
        <f t="shared" si="12"/>
        <v>0</v>
      </c>
      <c r="I102" s="320"/>
      <c r="J102" s="316">
        <f t="shared" si="13"/>
        <v>0</v>
      </c>
      <c r="K102" s="320"/>
      <c r="L102" s="431"/>
      <c r="M102" s="346">
        <f t="shared" si="14"/>
        <v>0</v>
      </c>
      <c r="N102" s="319"/>
      <c r="O102" s="413"/>
      <c r="P102" s="413"/>
      <c r="Q102" s="413"/>
      <c r="R102" s="413"/>
      <c r="S102" s="413"/>
      <c r="T102" s="413"/>
      <c r="U102" s="320">
        <f t="shared" si="15"/>
        <v>0</v>
      </c>
      <c r="V102" s="410">
        <f t="shared" si="16"/>
        <v>0</v>
      </c>
    </row>
    <row r="103" spans="1:25" hidden="1" x14ac:dyDescent="0.25">
      <c r="A103" s="344" t="s">
        <v>41</v>
      </c>
      <c r="B103" s="429">
        <v>0</v>
      </c>
      <c r="C103" s="439"/>
      <c r="D103" s="320"/>
      <c r="E103" s="320"/>
      <c r="F103" s="320"/>
      <c r="G103" s="320"/>
      <c r="H103" s="316">
        <f t="shared" si="12"/>
        <v>0</v>
      </c>
      <c r="I103" s="320"/>
      <c r="J103" s="316">
        <f t="shared" si="13"/>
        <v>0</v>
      </c>
      <c r="K103" s="320"/>
      <c r="L103" s="431"/>
      <c r="M103" s="346">
        <f t="shared" si="14"/>
        <v>0</v>
      </c>
      <c r="N103" s="319"/>
      <c r="O103" s="413"/>
      <c r="P103" s="413"/>
      <c r="Q103" s="413"/>
      <c r="R103" s="413"/>
      <c r="S103" s="413"/>
      <c r="T103" s="413"/>
      <c r="U103" s="320">
        <f t="shared" si="15"/>
        <v>0</v>
      </c>
      <c r="V103" s="410">
        <f t="shared" si="16"/>
        <v>0</v>
      </c>
    </row>
    <row r="104" spans="1:25" hidden="1" x14ac:dyDescent="0.25">
      <c r="A104" s="344" t="s">
        <v>64</v>
      </c>
      <c r="B104" s="429">
        <v>0</v>
      </c>
      <c r="C104" s="439"/>
      <c r="D104" s="320"/>
      <c r="E104" s="320"/>
      <c r="F104" s="320"/>
      <c r="G104" s="320"/>
      <c r="H104" s="316">
        <f t="shared" si="12"/>
        <v>0</v>
      </c>
      <c r="I104" s="320"/>
      <c r="J104" s="316">
        <f t="shared" si="13"/>
        <v>0</v>
      </c>
      <c r="K104" s="320"/>
      <c r="L104" s="431"/>
      <c r="M104" s="346">
        <f t="shared" si="14"/>
        <v>0</v>
      </c>
      <c r="N104" s="319"/>
      <c r="O104" s="413"/>
      <c r="P104" s="413"/>
      <c r="Q104" s="413"/>
      <c r="R104" s="413"/>
      <c r="S104" s="413"/>
      <c r="T104" s="413"/>
      <c r="U104" s="320">
        <f t="shared" si="15"/>
        <v>0</v>
      </c>
      <c r="V104" s="410">
        <f t="shared" si="16"/>
        <v>0</v>
      </c>
    </row>
    <row r="105" spans="1:25" hidden="1" x14ac:dyDescent="0.25">
      <c r="A105" s="344" t="s">
        <v>65</v>
      </c>
      <c r="B105" s="429">
        <v>0</v>
      </c>
      <c r="C105" s="439"/>
      <c r="D105" s="320"/>
      <c r="E105" s="320"/>
      <c r="F105" s="320"/>
      <c r="G105" s="320"/>
      <c r="H105" s="316">
        <f t="shared" si="12"/>
        <v>0</v>
      </c>
      <c r="I105" s="320"/>
      <c r="J105" s="316">
        <f t="shared" si="13"/>
        <v>0</v>
      </c>
      <c r="K105" s="320"/>
      <c r="L105" s="431"/>
      <c r="M105" s="346">
        <f t="shared" si="14"/>
        <v>0</v>
      </c>
      <c r="N105" s="319"/>
      <c r="O105" s="413"/>
      <c r="P105" s="413"/>
      <c r="Q105" s="413"/>
      <c r="R105" s="413"/>
      <c r="S105" s="413"/>
      <c r="T105" s="413"/>
      <c r="U105" s="320">
        <f t="shared" si="15"/>
        <v>0</v>
      </c>
      <c r="V105" s="410">
        <f t="shared" si="16"/>
        <v>0</v>
      </c>
    </row>
    <row r="106" spans="1:25" hidden="1" x14ac:dyDescent="0.25">
      <c r="A106" s="344" t="s">
        <v>87</v>
      </c>
      <c r="B106" s="429">
        <v>0</v>
      </c>
      <c r="C106" s="439"/>
      <c r="D106" s="320"/>
      <c r="E106" s="320"/>
      <c r="F106" s="320"/>
      <c r="G106" s="320"/>
      <c r="H106" s="316">
        <f t="shared" si="12"/>
        <v>0</v>
      </c>
      <c r="I106" s="320"/>
      <c r="J106" s="316">
        <f t="shared" si="13"/>
        <v>0</v>
      </c>
      <c r="K106" s="320"/>
      <c r="L106" s="431"/>
      <c r="M106" s="346">
        <f t="shared" si="14"/>
        <v>0</v>
      </c>
      <c r="N106" s="319"/>
      <c r="O106" s="413"/>
      <c r="P106" s="413"/>
      <c r="Q106" s="413"/>
      <c r="R106" s="413"/>
      <c r="S106" s="413"/>
      <c r="T106" s="413"/>
      <c r="U106" s="320">
        <f t="shared" si="15"/>
        <v>0</v>
      </c>
      <c r="V106" s="410">
        <f t="shared" si="16"/>
        <v>0</v>
      </c>
    </row>
    <row r="107" spans="1:25" hidden="1" x14ac:dyDescent="0.25">
      <c r="A107" s="344" t="s">
        <v>26</v>
      </c>
      <c r="B107" s="429">
        <v>0</v>
      </c>
      <c r="C107" s="439"/>
      <c r="D107" s="320"/>
      <c r="E107" s="320"/>
      <c r="F107" s="320"/>
      <c r="G107" s="320"/>
      <c r="H107" s="316">
        <f t="shared" si="12"/>
        <v>0</v>
      </c>
      <c r="I107" s="320"/>
      <c r="J107" s="316">
        <f t="shared" si="13"/>
        <v>0</v>
      </c>
      <c r="K107" s="320"/>
      <c r="L107" s="431"/>
      <c r="M107" s="346">
        <f t="shared" si="14"/>
        <v>0</v>
      </c>
      <c r="N107" s="319"/>
      <c r="O107" s="413"/>
      <c r="P107" s="413"/>
      <c r="Q107" s="413"/>
      <c r="R107" s="413"/>
      <c r="S107" s="413"/>
      <c r="T107" s="413"/>
      <c r="U107" s="320">
        <f t="shared" si="15"/>
        <v>0</v>
      </c>
      <c r="V107" s="410">
        <f t="shared" si="16"/>
        <v>0</v>
      </c>
    </row>
    <row r="108" spans="1:25" hidden="1" x14ac:dyDescent="0.25">
      <c r="A108" s="344" t="s">
        <v>42</v>
      </c>
      <c r="B108" s="429">
        <v>0</v>
      </c>
      <c r="C108" s="439"/>
      <c r="D108" s="320"/>
      <c r="E108" s="320"/>
      <c r="F108" s="320"/>
      <c r="G108" s="320"/>
      <c r="H108" s="316">
        <f t="shared" si="12"/>
        <v>0</v>
      </c>
      <c r="I108" s="320"/>
      <c r="J108" s="316">
        <f t="shared" si="13"/>
        <v>0</v>
      </c>
      <c r="K108" s="320"/>
      <c r="L108" s="431"/>
      <c r="M108" s="346">
        <f t="shared" si="14"/>
        <v>0</v>
      </c>
      <c r="N108" s="319"/>
      <c r="O108" s="413"/>
      <c r="P108" s="413"/>
      <c r="Q108" s="413"/>
      <c r="R108" s="413"/>
      <c r="S108" s="413"/>
      <c r="T108" s="413"/>
      <c r="U108" s="320">
        <f t="shared" si="15"/>
        <v>0</v>
      </c>
      <c r="V108" s="410">
        <f t="shared" si="16"/>
        <v>0</v>
      </c>
    </row>
    <row r="109" spans="1:25" hidden="1" x14ac:dyDescent="0.25">
      <c r="A109" s="344" t="s">
        <v>42</v>
      </c>
      <c r="B109" s="429">
        <v>0</v>
      </c>
      <c r="C109" s="439"/>
      <c r="D109" s="320"/>
      <c r="E109" s="320"/>
      <c r="F109" s="320"/>
      <c r="G109" s="320"/>
      <c r="H109" s="316">
        <f t="shared" si="12"/>
        <v>0</v>
      </c>
      <c r="I109" s="320"/>
      <c r="J109" s="316">
        <f t="shared" si="13"/>
        <v>0</v>
      </c>
      <c r="K109" s="320"/>
      <c r="L109" s="431"/>
      <c r="M109" s="346">
        <f t="shared" si="14"/>
        <v>0</v>
      </c>
      <c r="N109" s="319"/>
      <c r="O109" s="413"/>
      <c r="P109" s="413"/>
      <c r="Q109" s="413"/>
      <c r="R109" s="413"/>
      <c r="S109" s="413"/>
      <c r="T109" s="413"/>
      <c r="U109" s="320">
        <f t="shared" si="15"/>
        <v>0</v>
      </c>
      <c r="V109" s="410">
        <f t="shared" si="16"/>
        <v>0</v>
      </c>
    </row>
    <row r="110" spans="1:25" hidden="1" x14ac:dyDescent="0.25">
      <c r="A110" s="344" t="s">
        <v>70</v>
      </c>
      <c r="B110" s="429">
        <v>0</v>
      </c>
      <c r="C110" s="439"/>
      <c r="D110" s="320"/>
      <c r="E110" s="320"/>
      <c r="F110" s="320"/>
      <c r="G110" s="320"/>
      <c r="H110" s="316">
        <f t="shared" si="12"/>
        <v>0</v>
      </c>
      <c r="I110" s="320"/>
      <c r="J110" s="316">
        <f t="shared" si="13"/>
        <v>0</v>
      </c>
      <c r="K110" s="320"/>
      <c r="L110" s="431"/>
      <c r="M110" s="346">
        <f t="shared" si="14"/>
        <v>0</v>
      </c>
      <c r="N110" s="319"/>
      <c r="O110" s="413"/>
      <c r="P110" s="413"/>
      <c r="Q110" s="413"/>
      <c r="R110" s="413"/>
      <c r="S110" s="413"/>
      <c r="T110" s="413"/>
      <c r="U110" s="320">
        <f t="shared" si="15"/>
        <v>0</v>
      </c>
      <c r="V110" s="410">
        <f t="shared" si="16"/>
        <v>0</v>
      </c>
    </row>
    <row r="111" spans="1:25" x14ac:dyDescent="0.25">
      <c r="A111" s="344" t="s">
        <v>3</v>
      </c>
      <c r="B111" s="429">
        <v>164326.32</v>
      </c>
      <c r="C111" s="439"/>
      <c r="D111" s="320">
        <v>96000</v>
      </c>
      <c r="E111" s="320">
        <v>150000</v>
      </c>
      <c r="F111" s="320"/>
      <c r="G111" s="320">
        <v>52000</v>
      </c>
      <c r="H111" s="316">
        <f t="shared" si="12"/>
        <v>98000</v>
      </c>
      <c r="I111" s="320"/>
      <c r="J111" s="316">
        <f t="shared" si="13"/>
        <v>98000</v>
      </c>
      <c r="K111" s="320">
        <v>150000</v>
      </c>
      <c r="L111" s="431">
        <v>150000</v>
      </c>
      <c r="M111" s="346">
        <f t="shared" si="14"/>
        <v>150000</v>
      </c>
      <c r="N111" s="319">
        <v>82000</v>
      </c>
      <c r="O111" s="319">
        <f>+M111</f>
        <v>150000</v>
      </c>
      <c r="P111" s="319"/>
      <c r="Q111" s="277">
        <v>-86587</v>
      </c>
      <c r="R111" s="319">
        <f t="shared" ref="R111:R132" si="17">SUM(O111:Q111)</f>
        <v>63413</v>
      </c>
      <c r="S111" s="319">
        <v>147000</v>
      </c>
      <c r="T111" s="319">
        <f t="shared" ref="T111:T132" si="18">+O111+P111+S111</f>
        <v>297000</v>
      </c>
      <c r="U111" s="320">
        <f t="shared" si="15"/>
        <v>158850</v>
      </c>
      <c r="V111" s="410">
        <f t="shared" si="16"/>
        <v>167904.44999999998</v>
      </c>
      <c r="Y111" s="468"/>
    </row>
    <row r="112" spans="1:25" hidden="1" x14ac:dyDescent="0.25">
      <c r="A112" s="344" t="s">
        <v>32</v>
      </c>
      <c r="B112" s="429">
        <v>0</v>
      </c>
      <c r="C112" s="439"/>
      <c r="D112" s="320"/>
      <c r="E112" s="320"/>
      <c r="F112" s="320"/>
      <c r="G112" s="320"/>
      <c r="H112" s="316">
        <f t="shared" si="12"/>
        <v>0</v>
      </c>
      <c r="I112" s="320"/>
      <c r="J112" s="316">
        <f t="shared" si="13"/>
        <v>0</v>
      </c>
      <c r="K112" s="320"/>
      <c r="L112" s="431"/>
      <c r="M112" s="346">
        <f t="shared" si="14"/>
        <v>0</v>
      </c>
      <c r="N112" s="319"/>
      <c r="O112" s="413"/>
      <c r="P112" s="413"/>
      <c r="Q112" s="413"/>
      <c r="R112" s="319">
        <f t="shared" si="17"/>
        <v>0</v>
      </c>
      <c r="S112" s="413"/>
      <c r="T112" s="319">
        <f t="shared" si="18"/>
        <v>0</v>
      </c>
      <c r="U112" s="320">
        <f t="shared" si="15"/>
        <v>0</v>
      </c>
      <c r="V112" s="410">
        <f t="shared" si="16"/>
        <v>0</v>
      </c>
      <c r="Y112" s="468"/>
    </row>
    <row r="113" spans="1:25" hidden="1" x14ac:dyDescent="0.25">
      <c r="A113" s="344" t="s">
        <v>28</v>
      </c>
      <c r="B113" s="429">
        <v>0</v>
      </c>
      <c r="C113" s="439"/>
      <c r="D113" s="320"/>
      <c r="E113" s="320"/>
      <c r="F113" s="320"/>
      <c r="G113" s="320"/>
      <c r="H113" s="316">
        <f t="shared" si="12"/>
        <v>0</v>
      </c>
      <c r="I113" s="320"/>
      <c r="J113" s="316">
        <f t="shared" si="13"/>
        <v>0</v>
      </c>
      <c r="K113" s="320"/>
      <c r="L113" s="431"/>
      <c r="M113" s="346">
        <f t="shared" si="14"/>
        <v>0</v>
      </c>
      <c r="N113" s="319"/>
      <c r="O113" s="413"/>
      <c r="P113" s="413"/>
      <c r="Q113" s="413"/>
      <c r="R113" s="319">
        <f t="shared" si="17"/>
        <v>0</v>
      </c>
      <c r="S113" s="413"/>
      <c r="T113" s="319">
        <f t="shared" si="18"/>
        <v>0</v>
      </c>
      <c r="U113" s="320">
        <f t="shared" si="15"/>
        <v>0</v>
      </c>
      <c r="V113" s="410">
        <f t="shared" si="16"/>
        <v>0</v>
      </c>
      <c r="Y113" s="468"/>
    </row>
    <row r="114" spans="1:25" hidden="1" x14ac:dyDescent="0.25">
      <c r="A114" s="344" t="s">
        <v>89</v>
      </c>
      <c r="B114" s="429">
        <v>0</v>
      </c>
      <c r="C114" s="439"/>
      <c r="D114" s="320"/>
      <c r="E114" s="320"/>
      <c r="F114" s="320"/>
      <c r="G114" s="320"/>
      <c r="H114" s="316">
        <f t="shared" si="12"/>
        <v>0</v>
      </c>
      <c r="I114" s="320"/>
      <c r="J114" s="316">
        <f t="shared" si="13"/>
        <v>0</v>
      </c>
      <c r="K114" s="320"/>
      <c r="L114" s="431"/>
      <c r="M114" s="346">
        <f t="shared" si="14"/>
        <v>0</v>
      </c>
      <c r="N114" s="319"/>
      <c r="O114" s="413"/>
      <c r="P114" s="413"/>
      <c r="Q114" s="413"/>
      <c r="R114" s="319">
        <f t="shared" si="17"/>
        <v>0</v>
      </c>
      <c r="S114" s="413"/>
      <c r="T114" s="319">
        <f t="shared" si="18"/>
        <v>0</v>
      </c>
      <c r="U114" s="320">
        <f t="shared" si="15"/>
        <v>0</v>
      </c>
      <c r="V114" s="410">
        <f t="shared" si="16"/>
        <v>0</v>
      </c>
      <c r="Y114" s="468"/>
    </row>
    <row r="115" spans="1:25" hidden="1" x14ac:dyDescent="0.25">
      <c r="A115" s="344" t="s">
        <v>71</v>
      </c>
      <c r="B115" s="429">
        <v>0</v>
      </c>
      <c r="C115" s="439"/>
      <c r="D115" s="320"/>
      <c r="E115" s="320"/>
      <c r="F115" s="320"/>
      <c r="G115" s="320"/>
      <c r="H115" s="316">
        <f t="shared" si="12"/>
        <v>0</v>
      </c>
      <c r="I115" s="320"/>
      <c r="J115" s="316">
        <f t="shared" si="13"/>
        <v>0</v>
      </c>
      <c r="K115" s="320"/>
      <c r="L115" s="431"/>
      <c r="M115" s="346">
        <f t="shared" si="14"/>
        <v>0</v>
      </c>
      <c r="N115" s="319"/>
      <c r="O115" s="413"/>
      <c r="P115" s="413"/>
      <c r="Q115" s="413"/>
      <c r="R115" s="319">
        <f t="shared" si="17"/>
        <v>0</v>
      </c>
      <c r="S115" s="413"/>
      <c r="T115" s="319">
        <f t="shared" si="18"/>
        <v>0</v>
      </c>
      <c r="U115" s="320">
        <f t="shared" si="15"/>
        <v>0</v>
      </c>
      <c r="V115" s="410">
        <f t="shared" si="16"/>
        <v>0</v>
      </c>
      <c r="Y115" s="468"/>
    </row>
    <row r="116" spans="1:25" hidden="1" x14ac:dyDescent="0.25">
      <c r="A116" s="344" t="s">
        <v>725</v>
      </c>
      <c r="B116" s="429">
        <v>0</v>
      </c>
      <c r="C116" s="439"/>
      <c r="D116" s="320"/>
      <c r="E116" s="320"/>
      <c r="F116" s="320"/>
      <c r="G116" s="320"/>
      <c r="H116" s="316">
        <f t="shared" si="12"/>
        <v>0</v>
      </c>
      <c r="I116" s="320"/>
      <c r="J116" s="316">
        <f t="shared" si="13"/>
        <v>0</v>
      </c>
      <c r="K116" s="320"/>
      <c r="L116" s="431"/>
      <c r="M116" s="346">
        <f t="shared" si="14"/>
        <v>0</v>
      </c>
      <c r="N116" s="319"/>
      <c r="O116" s="413"/>
      <c r="P116" s="413"/>
      <c r="Q116" s="413"/>
      <c r="R116" s="319">
        <f t="shared" si="17"/>
        <v>0</v>
      </c>
      <c r="S116" s="413"/>
      <c r="T116" s="319">
        <f t="shared" si="18"/>
        <v>0</v>
      </c>
      <c r="U116" s="320">
        <f t="shared" si="15"/>
        <v>0</v>
      </c>
      <c r="V116" s="410">
        <f t="shared" si="16"/>
        <v>0</v>
      </c>
      <c r="Y116" s="468"/>
    </row>
    <row r="117" spans="1:25" hidden="1" x14ac:dyDescent="0.25">
      <c r="A117" s="344" t="s">
        <v>9</v>
      </c>
      <c r="B117" s="429">
        <v>0</v>
      </c>
      <c r="C117" s="439"/>
      <c r="D117" s="320"/>
      <c r="E117" s="320"/>
      <c r="F117" s="320"/>
      <c r="G117" s="320"/>
      <c r="H117" s="316">
        <f t="shared" si="12"/>
        <v>0</v>
      </c>
      <c r="I117" s="320"/>
      <c r="J117" s="316">
        <f t="shared" si="13"/>
        <v>0</v>
      </c>
      <c r="K117" s="320"/>
      <c r="L117" s="431"/>
      <c r="M117" s="346">
        <f t="shared" si="14"/>
        <v>0</v>
      </c>
      <c r="N117" s="319"/>
      <c r="O117" s="413"/>
      <c r="P117" s="413"/>
      <c r="Q117" s="413"/>
      <c r="R117" s="319">
        <f t="shared" si="17"/>
        <v>0</v>
      </c>
      <c r="S117" s="413"/>
      <c r="T117" s="319">
        <f t="shared" si="18"/>
        <v>0</v>
      </c>
      <c r="U117" s="320">
        <f t="shared" si="15"/>
        <v>0</v>
      </c>
      <c r="V117" s="410">
        <f t="shared" si="16"/>
        <v>0</v>
      </c>
      <c r="Y117" s="468"/>
    </row>
    <row r="118" spans="1:25" hidden="1" x14ac:dyDescent="0.25">
      <c r="A118" s="344" t="s">
        <v>74</v>
      </c>
      <c r="B118" s="429">
        <v>0</v>
      </c>
      <c r="C118" s="439"/>
      <c r="D118" s="320"/>
      <c r="E118" s="320"/>
      <c r="F118" s="320"/>
      <c r="G118" s="320"/>
      <c r="H118" s="316">
        <f t="shared" si="12"/>
        <v>0</v>
      </c>
      <c r="I118" s="320"/>
      <c r="J118" s="316">
        <f t="shared" si="13"/>
        <v>0</v>
      </c>
      <c r="K118" s="320"/>
      <c r="L118" s="431"/>
      <c r="M118" s="346">
        <f t="shared" si="14"/>
        <v>0</v>
      </c>
      <c r="N118" s="319"/>
      <c r="O118" s="413"/>
      <c r="P118" s="413"/>
      <c r="Q118" s="413"/>
      <c r="R118" s="319">
        <f t="shared" si="17"/>
        <v>0</v>
      </c>
      <c r="S118" s="413"/>
      <c r="T118" s="319">
        <f t="shared" si="18"/>
        <v>0</v>
      </c>
      <c r="U118" s="320">
        <f t="shared" si="15"/>
        <v>0</v>
      </c>
      <c r="V118" s="410">
        <f t="shared" si="16"/>
        <v>0</v>
      </c>
      <c r="Y118" s="468"/>
    </row>
    <row r="119" spans="1:25" hidden="1" x14ac:dyDescent="0.25">
      <c r="A119" s="344" t="s">
        <v>93</v>
      </c>
      <c r="B119" s="429">
        <v>0</v>
      </c>
      <c r="C119" s="439"/>
      <c r="D119" s="320"/>
      <c r="E119" s="320"/>
      <c r="F119" s="320"/>
      <c r="G119" s="320"/>
      <c r="H119" s="316">
        <f t="shared" si="12"/>
        <v>0</v>
      </c>
      <c r="I119" s="320"/>
      <c r="J119" s="316">
        <f t="shared" si="13"/>
        <v>0</v>
      </c>
      <c r="K119" s="320"/>
      <c r="L119" s="431"/>
      <c r="M119" s="346">
        <f t="shared" si="14"/>
        <v>0</v>
      </c>
      <c r="N119" s="319"/>
      <c r="O119" s="413"/>
      <c r="P119" s="413"/>
      <c r="Q119" s="413"/>
      <c r="R119" s="319">
        <f t="shared" si="17"/>
        <v>0</v>
      </c>
      <c r="S119" s="413"/>
      <c r="T119" s="319">
        <f t="shared" si="18"/>
        <v>0</v>
      </c>
      <c r="U119" s="320">
        <f t="shared" si="15"/>
        <v>0</v>
      </c>
      <c r="V119" s="410">
        <f t="shared" si="16"/>
        <v>0</v>
      </c>
      <c r="Y119" s="468"/>
    </row>
    <row r="120" spans="1:25" hidden="1" x14ac:dyDescent="0.25">
      <c r="A120" s="344" t="s">
        <v>58</v>
      </c>
      <c r="B120" s="429">
        <v>0</v>
      </c>
      <c r="C120" s="439"/>
      <c r="D120" s="320"/>
      <c r="E120" s="320"/>
      <c r="F120" s="320"/>
      <c r="G120" s="320"/>
      <c r="H120" s="316">
        <f t="shared" si="12"/>
        <v>0</v>
      </c>
      <c r="I120" s="320"/>
      <c r="J120" s="316">
        <f t="shared" si="13"/>
        <v>0</v>
      </c>
      <c r="K120" s="320"/>
      <c r="L120" s="431"/>
      <c r="M120" s="346">
        <f t="shared" si="14"/>
        <v>0</v>
      </c>
      <c r="N120" s="319"/>
      <c r="O120" s="413"/>
      <c r="P120" s="413"/>
      <c r="Q120" s="413"/>
      <c r="R120" s="319">
        <f t="shared" si="17"/>
        <v>0</v>
      </c>
      <c r="S120" s="413"/>
      <c r="T120" s="319">
        <f t="shared" si="18"/>
        <v>0</v>
      </c>
      <c r="U120" s="320">
        <f t="shared" si="15"/>
        <v>0</v>
      </c>
      <c r="V120" s="410">
        <f t="shared" si="16"/>
        <v>0</v>
      </c>
      <c r="Y120" s="468"/>
    </row>
    <row r="121" spans="1:25" hidden="1" x14ac:dyDescent="0.25">
      <c r="A121" s="344" t="s">
        <v>85</v>
      </c>
      <c r="B121" s="429">
        <v>0</v>
      </c>
      <c r="C121" s="439"/>
      <c r="D121" s="320"/>
      <c r="E121" s="320"/>
      <c r="F121" s="320"/>
      <c r="G121" s="320"/>
      <c r="H121" s="316">
        <f t="shared" si="12"/>
        <v>0</v>
      </c>
      <c r="I121" s="320"/>
      <c r="J121" s="316">
        <f t="shared" si="13"/>
        <v>0</v>
      </c>
      <c r="K121" s="320"/>
      <c r="L121" s="431"/>
      <c r="M121" s="346">
        <f t="shared" si="14"/>
        <v>0</v>
      </c>
      <c r="N121" s="319"/>
      <c r="O121" s="413"/>
      <c r="P121" s="413"/>
      <c r="Q121" s="413"/>
      <c r="R121" s="319">
        <f t="shared" si="17"/>
        <v>0</v>
      </c>
      <c r="S121" s="413"/>
      <c r="T121" s="319">
        <f t="shared" si="18"/>
        <v>0</v>
      </c>
      <c r="U121" s="320">
        <f t="shared" si="15"/>
        <v>0</v>
      </c>
      <c r="V121" s="410">
        <f t="shared" si="16"/>
        <v>0</v>
      </c>
      <c r="Y121" s="468"/>
    </row>
    <row r="122" spans="1:25" hidden="1" x14ac:dyDescent="0.25">
      <c r="A122" s="344" t="s">
        <v>81</v>
      </c>
      <c r="B122" s="429">
        <v>0</v>
      </c>
      <c r="C122" s="439"/>
      <c r="D122" s="320"/>
      <c r="E122" s="320"/>
      <c r="F122" s="320"/>
      <c r="G122" s="320"/>
      <c r="H122" s="316">
        <f t="shared" si="12"/>
        <v>0</v>
      </c>
      <c r="I122" s="320"/>
      <c r="J122" s="316">
        <f t="shared" si="13"/>
        <v>0</v>
      </c>
      <c r="K122" s="320"/>
      <c r="L122" s="431"/>
      <c r="M122" s="346">
        <f t="shared" si="14"/>
        <v>0</v>
      </c>
      <c r="N122" s="319"/>
      <c r="O122" s="413"/>
      <c r="P122" s="413"/>
      <c r="Q122" s="413"/>
      <c r="R122" s="319">
        <f t="shared" si="17"/>
        <v>0</v>
      </c>
      <c r="S122" s="413"/>
      <c r="T122" s="319">
        <f t="shared" si="18"/>
        <v>0</v>
      </c>
      <c r="U122" s="320">
        <f t="shared" si="15"/>
        <v>0</v>
      </c>
      <c r="V122" s="410">
        <f t="shared" si="16"/>
        <v>0</v>
      </c>
      <c r="Y122" s="468"/>
    </row>
    <row r="123" spans="1:25" hidden="1" x14ac:dyDescent="0.25">
      <c r="A123" s="344" t="s">
        <v>727</v>
      </c>
      <c r="B123" s="429">
        <v>0</v>
      </c>
      <c r="C123" s="439"/>
      <c r="D123" s="320"/>
      <c r="E123" s="320"/>
      <c r="F123" s="320"/>
      <c r="G123" s="320"/>
      <c r="H123" s="316">
        <f t="shared" si="12"/>
        <v>0</v>
      </c>
      <c r="I123" s="320"/>
      <c r="J123" s="316">
        <f t="shared" si="13"/>
        <v>0</v>
      </c>
      <c r="K123" s="320"/>
      <c r="L123" s="431"/>
      <c r="M123" s="346">
        <f t="shared" si="14"/>
        <v>0</v>
      </c>
      <c r="N123" s="319"/>
      <c r="O123" s="413"/>
      <c r="P123" s="413"/>
      <c r="Q123" s="413"/>
      <c r="R123" s="319">
        <f t="shared" si="17"/>
        <v>0</v>
      </c>
      <c r="S123" s="413"/>
      <c r="T123" s="319">
        <f t="shared" si="18"/>
        <v>0</v>
      </c>
      <c r="U123" s="320">
        <f t="shared" si="15"/>
        <v>0</v>
      </c>
      <c r="V123" s="410">
        <f t="shared" si="16"/>
        <v>0</v>
      </c>
      <c r="Y123" s="468"/>
    </row>
    <row r="124" spans="1:25" hidden="1" x14ac:dyDescent="0.25">
      <c r="A124" s="344" t="s">
        <v>951</v>
      </c>
      <c r="B124" s="429">
        <v>0</v>
      </c>
      <c r="C124" s="439"/>
      <c r="D124" s="320"/>
      <c r="E124" s="320"/>
      <c r="F124" s="320"/>
      <c r="G124" s="320"/>
      <c r="H124" s="316">
        <f t="shared" si="12"/>
        <v>0</v>
      </c>
      <c r="I124" s="320"/>
      <c r="J124" s="316">
        <f t="shared" si="13"/>
        <v>0</v>
      </c>
      <c r="K124" s="320"/>
      <c r="L124" s="431"/>
      <c r="M124" s="346">
        <f t="shared" si="14"/>
        <v>0</v>
      </c>
      <c r="N124" s="319"/>
      <c r="O124" s="413"/>
      <c r="P124" s="413"/>
      <c r="Q124" s="413"/>
      <c r="R124" s="319">
        <f t="shared" si="17"/>
        <v>0</v>
      </c>
      <c r="S124" s="413"/>
      <c r="T124" s="319">
        <f t="shared" si="18"/>
        <v>0</v>
      </c>
      <c r="U124" s="320">
        <f t="shared" si="15"/>
        <v>0</v>
      </c>
      <c r="V124" s="410">
        <f t="shared" si="16"/>
        <v>0</v>
      </c>
      <c r="Y124" s="468"/>
    </row>
    <row r="125" spans="1:25" hidden="1" x14ac:dyDescent="0.25">
      <c r="A125" s="344" t="s">
        <v>79</v>
      </c>
      <c r="B125" s="429">
        <v>0</v>
      </c>
      <c r="C125" s="439"/>
      <c r="D125" s="320"/>
      <c r="E125" s="320"/>
      <c r="F125" s="320"/>
      <c r="G125" s="320"/>
      <c r="H125" s="316">
        <f t="shared" si="12"/>
        <v>0</v>
      </c>
      <c r="I125" s="320"/>
      <c r="J125" s="316">
        <f t="shared" si="13"/>
        <v>0</v>
      </c>
      <c r="K125" s="320"/>
      <c r="L125" s="431"/>
      <c r="M125" s="346">
        <f t="shared" si="14"/>
        <v>0</v>
      </c>
      <c r="N125" s="319"/>
      <c r="O125" s="413"/>
      <c r="P125" s="413"/>
      <c r="Q125" s="413"/>
      <c r="R125" s="319">
        <f t="shared" si="17"/>
        <v>0</v>
      </c>
      <c r="S125" s="413"/>
      <c r="T125" s="319">
        <f t="shared" si="18"/>
        <v>0</v>
      </c>
      <c r="U125" s="320">
        <f t="shared" si="15"/>
        <v>0</v>
      </c>
      <c r="V125" s="410">
        <f t="shared" si="16"/>
        <v>0</v>
      </c>
      <c r="Y125" s="468"/>
    </row>
    <row r="126" spans="1:25" hidden="1" x14ac:dyDescent="0.25">
      <c r="A126" s="344" t="s">
        <v>80</v>
      </c>
      <c r="B126" s="429">
        <v>0</v>
      </c>
      <c r="C126" s="439"/>
      <c r="D126" s="320"/>
      <c r="E126" s="320"/>
      <c r="F126" s="320"/>
      <c r="G126" s="320"/>
      <c r="H126" s="316">
        <f t="shared" si="12"/>
        <v>0</v>
      </c>
      <c r="I126" s="320"/>
      <c r="J126" s="316">
        <f t="shared" si="13"/>
        <v>0</v>
      </c>
      <c r="K126" s="320"/>
      <c r="L126" s="431"/>
      <c r="M126" s="346">
        <f t="shared" si="14"/>
        <v>0</v>
      </c>
      <c r="N126" s="319"/>
      <c r="O126" s="413"/>
      <c r="P126" s="413"/>
      <c r="Q126" s="413"/>
      <c r="R126" s="319">
        <f t="shared" si="17"/>
        <v>0</v>
      </c>
      <c r="S126" s="413"/>
      <c r="T126" s="319">
        <f t="shared" si="18"/>
        <v>0</v>
      </c>
      <c r="U126" s="320">
        <f t="shared" si="15"/>
        <v>0</v>
      </c>
      <c r="V126" s="410">
        <f t="shared" si="16"/>
        <v>0</v>
      </c>
      <c r="Y126" s="468"/>
    </row>
    <row r="127" spans="1:25" hidden="1" x14ac:dyDescent="0.25">
      <c r="A127" s="344" t="s">
        <v>54</v>
      </c>
      <c r="B127" s="429">
        <v>0</v>
      </c>
      <c r="C127" s="439"/>
      <c r="D127" s="320"/>
      <c r="E127" s="320"/>
      <c r="F127" s="320"/>
      <c r="G127" s="320"/>
      <c r="H127" s="316">
        <f t="shared" si="12"/>
        <v>0</v>
      </c>
      <c r="I127" s="320"/>
      <c r="J127" s="316">
        <f t="shared" si="13"/>
        <v>0</v>
      </c>
      <c r="K127" s="320"/>
      <c r="L127" s="431"/>
      <c r="M127" s="346">
        <f t="shared" si="14"/>
        <v>0</v>
      </c>
      <c r="N127" s="319"/>
      <c r="O127" s="413"/>
      <c r="P127" s="413"/>
      <c r="Q127" s="413"/>
      <c r="R127" s="319">
        <f t="shared" si="17"/>
        <v>0</v>
      </c>
      <c r="S127" s="413"/>
      <c r="T127" s="319">
        <f t="shared" si="18"/>
        <v>0</v>
      </c>
      <c r="U127" s="320">
        <f t="shared" si="15"/>
        <v>0</v>
      </c>
      <c r="V127" s="410">
        <f t="shared" si="16"/>
        <v>0</v>
      </c>
      <c r="Y127" s="468"/>
    </row>
    <row r="128" spans="1:25" hidden="1" x14ac:dyDescent="0.25">
      <c r="A128" s="344" t="s">
        <v>49</v>
      </c>
      <c r="B128" s="429">
        <v>0</v>
      </c>
      <c r="C128" s="439"/>
      <c r="D128" s="320"/>
      <c r="E128" s="320"/>
      <c r="F128" s="320"/>
      <c r="G128" s="320"/>
      <c r="H128" s="316">
        <f t="shared" si="12"/>
        <v>0</v>
      </c>
      <c r="I128" s="320"/>
      <c r="J128" s="316">
        <f t="shared" si="13"/>
        <v>0</v>
      </c>
      <c r="K128" s="320"/>
      <c r="L128" s="431"/>
      <c r="M128" s="346">
        <f t="shared" si="14"/>
        <v>0</v>
      </c>
      <c r="N128" s="319"/>
      <c r="O128" s="413"/>
      <c r="P128" s="413"/>
      <c r="Q128" s="413"/>
      <c r="R128" s="319">
        <f t="shared" si="17"/>
        <v>0</v>
      </c>
      <c r="S128" s="413"/>
      <c r="T128" s="319">
        <f t="shared" si="18"/>
        <v>0</v>
      </c>
      <c r="U128" s="320">
        <f t="shared" si="15"/>
        <v>0</v>
      </c>
      <c r="V128" s="410">
        <f t="shared" si="16"/>
        <v>0</v>
      </c>
      <c r="Y128" s="468"/>
    </row>
    <row r="129" spans="1:25" hidden="1" x14ac:dyDescent="0.25">
      <c r="A129" s="344" t="s">
        <v>83</v>
      </c>
      <c r="B129" s="429">
        <v>0</v>
      </c>
      <c r="C129" s="439"/>
      <c r="D129" s="320"/>
      <c r="E129" s="320"/>
      <c r="F129" s="320"/>
      <c r="G129" s="320"/>
      <c r="H129" s="316">
        <f t="shared" si="12"/>
        <v>0</v>
      </c>
      <c r="I129" s="320"/>
      <c r="J129" s="316">
        <f t="shared" si="13"/>
        <v>0</v>
      </c>
      <c r="K129" s="320"/>
      <c r="L129" s="431"/>
      <c r="M129" s="346">
        <f t="shared" si="14"/>
        <v>0</v>
      </c>
      <c r="N129" s="319"/>
      <c r="O129" s="413"/>
      <c r="P129" s="413"/>
      <c r="Q129" s="413"/>
      <c r="R129" s="319">
        <f t="shared" si="17"/>
        <v>0</v>
      </c>
      <c r="S129" s="413"/>
      <c r="T129" s="319">
        <f t="shared" si="18"/>
        <v>0</v>
      </c>
      <c r="U129" s="320">
        <f t="shared" si="15"/>
        <v>0</v>
      </c>
      <c r="V129" s="410">
        <f t="shared" si="16"/>
        <v>0</v>
      </c>
      <c r="Y129" s="468"/>
    </row>
    <row r="130" spans="1:25" hidden="1" x14ac:dyDescent="0.25">
      <c r="A130" s="344" t="s">
        <v>76</v>
      </c>
      <c r="B130" s="429">
        <v>0</v>
      </c>
      <c r="C130" s="439"/>
      <c r="D130" s="320"/>
      <c r="E130" s="320"/>
      <c r="F130" s="320"/>
      <c r="G130" s="320"/>
      <c r="H130" s="316">
        <f t="shared" si="12"/>
        <v>0</v>
      </c>
      <c r="I130" s="320"/>
      <c r="J130" s="316">
        <f t="shared" si="13"/>
        <v>0</v>
      </c>
      <c r="K130" s="320"/>
      <c r="L130" s="431"/>
      <c r="M130" s="346">
        <f t="shared" si="14"/>
        <v>0</v>
      </c>
      <c r="N130" s="319"/>
      <c r="O130" s="413"/>
      <c r="P130" s="413"/>
      <c r="Q130" s="413"/>
      <c r="R130" s="319">
        <f t="shared" si="17"/>
        <v>0</v>
      </c>
      <c r="S130" s="413"/>
      <c r="T130" s="319">
        <f t="shared" si="18"/>
        <v>0</v>
      </c>
      <c r="U130" s="320">
        <f t="shared" si="15"/>
        <v>0</v>
      </c>
      <c r="V130" s="410">
        <f t="shared" si="16"/>
        <v>0</v>
      </c>
      <c r="Y130" s="468"/>
    </row>
    <row r="131" spans="1:25" x14ac:dyDescent="0.25">
      <c r="A131" s="344" t="s">
        <v>22</v>
      </c>
      <c r="B131" s="311">
        <v>2844992</v>
      </c>
      <c r="C131" s="439"/>
      <c r="D131" s="320">
        <v>1920353.34</v>
      </c>
      <c r="E131" s="320">
        <v>2500000</v>
      </c>
      <c r="F131" s="320"/>
      <c r="G131" s="320">
        <v>1224009.3600000001</v>
      </c>
      <c r="H131" s="316">
        <f t="shared" si="12"/>
        <v>1275990.6399999999</v>
      </c>
      <c r="I131" s="320"/>
      <c r="J131" s="316">
        <f t="shared" si="13"/>
        <v>1275990.6399999999</v>
      </c>
      <c r="K131" s="320">
        <f>+E131*1.054</f>
        <v>2635000</v>
      </c>
      <c r="L131" s="431">
        <f>+K131*1.054</f>
        <v>2777290</v>
      </c>
      <c r="M131" s="346">
        <f t="shared" si="14"/>
        <v>2500000</v>
      </c>
      <c r="N131" s="319">
        <v>1955577</v>
      </c>
      <c r="O131" s="319">
        <v>3196633</v>
      </c>
      <c r="P131" s="319"/>
      <c r="Q131" s="277">
        <v>-1486448</v>
      </c>
      <c r="R131" s="319">
        <f t="shared" si="17"/>
        <v>1710185</v>
      </c>
      <c r="S131" s="319">
        <v>770000</v>
      </c>
      <c r="T131" s="319">
        <f t="shared" si="18"/>
        <v>3966633</v>
      </c>
      <c r="U131" s="320">
        <f t="shared" si="15"/>
        <v>3385234.3469999996</v>
      </c>
      <c r="V131" s="410">
        <f t="shared" si="16"/>
        <v>3578192.7047789996</v>
      </c>
      <c r="Y131" s="468"/>
    </row>
    <row r="132" spans="1:25" x14ac:dyDescent="0.25">
      <c r="A132" s="344" t="s">
        <v>23</v>
      </c>
      <c r="B132" s="311">
        <v>158100</v>
      </c>
      <c r="C132" s="439"/>
      <c r="D132" s="320">
        <v>66608.600000000006</v>
      </c>
      <c r="E132" s="320">
        <v>140000</v>
      </c>
      <c r="F132" s="320"/>
      <c r="G132" s="320">
        <v>20013</v>
      </c>
      <c r="H132" s="316">
        <f t="shared" si="12"/>
        <v>119987</v>
      </c>
      <c r="I132" s="320"/>
      <c r="J132" s="316">
        <f t="shared" si="13"/>
        <v>119987</v>
      </c>
      <c r="K132" s="320">
        <f>+E132*1.054</f>
        <v>147560</v>
      </c>
      <c r="L132" s="431">
        <f>+K132*1.054</f>
        <v>155528.24000000002</v>
      </c>
      <c r="M132" s="346">
        <f t="shared" si="14"/>
        <v>140000</v>
      </c>
      <c r="N132" s="319">
        <v>26913</v>
      </c>
      <c r="O132" s="319">
        <f>+M132</f>
        <v>140000</v>
      </c>
      <c r="P132" s="319"/>
      <c r="Q132" s="277">
        <v>-14208</v>
      </c>
      <c r="R132" s="319">
        <f t="shared" si="17"/>
        <v>125792</v>
      </c>
      <c r="S132" s="319"/>
      <c r="T132" s="319">
        <f t="shared" si="18"/>
        <v>140000</v>
      </c>
      <c r="U132" s="320">
        <f t="shared" si="15"/>
        <v>148260</v>
      </c>
      <c r="V132" s="410">
        <f t="shared" si="16"/>
        <v>156710.81999999998</v>
      </c>
      <c r="Y132" s="468"/>
    </row>
    <row r="133" spans="1:25" hidden="1" x14ac:dyDescent="0.25">
      <c r="A133" s="344" t="s">
        <v>86</v>
      </c>
      <c r="B133" s="429">
        <v>0</v>
      </c>
      <c r="C133" s="439"/>
      <c r="D133" s="320"/>
      <c r="E133" s="320"/>
      <c r="F133" s="320"/>
      <c r="G133" s="320"/>
      <c r="H133" s="316">
        <f t="shared" si="12"/>
        <v>0</v>
      </c>
      <c r="I133" s="320"/>
      <c r="J133" s="316">
        <f t="shared" si="13"/>
        <v>0</v>
      </c>
      <c r="K133" s="320"/>
      <c r="L133" s="431"/>
      <c r="M133" s="346">
        <f t="shared" si="14"/>
        <v>0</v>
      </c>
      <c r="N133" s="319"/>
      <c r="O133" s="413"/>
      <c r="P133" s="413"/>
      <c r="Q133" s="413"/>
      <c r="R133" s="413"/>
      <c r="S133" s="413"/>
      <c r="T133" s="413"/>
      <c r="U133" s="320">
        <f t="shared" si="15"/>
        <v>0</v>
      </c>
      <c r="V133" s="410">
        <f t="shared" si="16"/>
        <v>0</v>
      </c>
    </row>
    <row r="134" spans="1:25" hidden="1" x14ac:dyDescent="0.25">
      <c r="A134" s="344" t="s">
        <v>691</v>
      </c>
      <c r="B134" s="429">
        <v>0</v>
      </c>
      <c r="C134" s="439"/>
      <c r="D134" s="320"/>
      <c r="E134" s="320"/>
      <c r="F134" s="320"/>
      <c r="G134" s="320"/>
      <c r="H134" s="316">
        <f t="shared" si="12"/>
        <v>0</v>
      </c>
      <c r="I134" s="320"/>
      <c r="J134" s="316">
        <f t="shared" si="13"/>
        <v>0</v>
      </c>
      <c r="K134" s="320"/>
      <c r="L134" s="431"/>
      <c r="M134" s="346">
        <f t="shared" si="14"/>
        <v>0</v>
      </c>
      <c r="N134" s="319"/>
      <c r="O134" s="413"/>
      <c r="P134" s="413"/>
      <c r="Q134" s="413"/>
      <c r="R134" s="413"/>
      <c r="S134" s="413"/>
      <c r="T134" s="413"/>
      <c r="U134" s="320">
        <f t="shared" si="15"/>
        <v>0</v>
      </c>
      <c r="V134" s="410">
        <f t="shared" si="16"/>
        <v>0</v>
      </c>
    </row>
    <row r="135" spans="1:25" hidden="1" x14ac:dyDescent="0.25">
      <c r="A135" s="344"/>
      <c r="B135" s="429">
        <v>0</v>
      </c>
      <c r="C135" s="439"/>
      <c r="D135" s="320"/>
      <c r="E135" s="320"/>
      <c r="F135" s="320"/>
      <c r="G135" s="320"/>
      <c r="H135" s="316">
        <f t="shared" si="12"/>
        <v>0</v>
      </c>
      <c r="I135" s="320"/>
      <c r="J135" s="316">
        <f t="shared" si="13"/>
        <v>0</v>
      </c>
      <c r="K135" s="320"/>
      <c r="L135" s="431"/>
      <c r="M135" s="346">
        <f t="shared" si="14"/>
        <v>0</v>
      </c>
      <c r="N135" s="319"/>
      <c r="O135" s="413"/>
      <c r="P135" s="413"/>
      <c r="Q135" s="413"/>
      <c r="R135" s="413"/>
      <c r="S135" s="413"/>
      <c r="T135" s="413"/>
      <c r="U135" s="320">
        <f t="shared" si="15"/>
        <v>0</v>
      </c>
      <c r="V135" s="410">
        <f t="shared" si="16"/>
        <v>0</v>
      </c>
    </row>
    <row r="136" spans="1:25" hidden="1" x14ac:dyDescent="0.25">
      <c r="A136" s="344"/>
      <c r="B136" s="429">
        <v>0</v>
      </c>
      <c r="C136" s="439"/>
      <c r="D136" s="320"/>
      <c r="E136" s="320"/>
      <c r="F136" s="320"/>
      <c r="G136" s="320"/>
      <c r="H136" s="316">
        <f t="shared" si="12"/>
        <v>0</v>
      </c>
      <c r="I136" s="320"/>
      <c r="J136" s="316">
        <f t="shared" si="13"/>
        <v>0</v>
      </c>
      <c r="K136" s="320"/>
      <c r="L136" s="431"/>
      <c r="M136" s="346">
        <f t="shared" si="14"/>
        <v>0</v>
      </c>
      <c r="N136" s="319"/>
      <c r="O136" s="413"/>
      <c r="P136" s="413"/>
      <c r="Q136" s="413"/>
      <c r="R136" s="413"/>
      <c r="S136" s="413"/>
      <c r="T136" s="413"/>
      <c r="U136" s="320">
        <f t="shared" si="15"/>
        <v>0</v>
      </c>
      <c r="V136" s="410">
        <f t="shared" si="16"/>
        <v>0</v>
      </c>
    </row>
    <row r="137" spans="1:25" ht="15.75" thickBot="1" x14ac:dyDescent="0.3">
      <c r="A137" s="347" t="s">
        <v>916</v>
      </c>
      <c r="B137" s="440">
        <v>0</v>
      </c>
      <c r="C137" s="435"/>
      <c r="D137" s="332"/>
      <c r="E137" s="332"/>
      <c r="F137" s="332"/>
      <c r="G137" s="332"/>
      <c r="H137" s="329"/>
      <c r="I137" s="332"/>
      <c r="J137" s="329"/>
      <c r="K137" s="332"/>
      <c r="L137" s="436"/>
      <c r="M137" s="351">
        <f t="shared" si="14"/>
        <v>0</v>
      </c>
      <c r="N137" s="331"/>
      <c r="O137" s="367"/>
      <c r="P137" s="367"/>
      <c r="Q137" s="282"/>
      <c r="R137" s="332">
        <f>SUM(O137:Q137)</f>
        <v>0</v>
      </c>
      <c r="S137" s="367"/>
      <c r="T137" s="332">
        <f>+O137+P137+S137</f>
        <v>0</v>
      </c>
      <c r="U137" s="332">
        <f>+O137*1.059</f>
        <v>0</v>
      </c>
      <c r="V137" s="411">
        <f>+U137*1.057</f>
        <v>0</v>
      </c>
    </row>
    <row r="138" spans="1:25" ht="15.75" thickTop="1" x14ac:dyDescent="0.25">
      <c r="A138" s="333" t="s">
        <v>95</v>
      </c>
      <c r="B138" s="437">
        <f t="shared" ref="B138:V138" si="19">SUM(B34:B137)</f>
        <v>3167418.32</v>
      </c>
      <c r="C138" s="437">
        <f t="shared" si="19"/>
        <v>0</v>
      </c>
      <c r="D138" s="437">
        <f t="shared" si="19"/>
        <v>2082961.9400000002</v>
      </c>
      <c r="E138" s="437">
        <f t="shared" si="19"/>
        <v>2790000</v>
      </c>
      <c r="F138" s="437">
        <f t="shared" si="19"/>
        <v>0</v>
      </c>
      <c r="G138" s="437">
        <f t="shared" si="19"/>
        <v>1296022.3600000001</v>
      </c>
      <c r="H138" s="337">
        <f t="shared" si="19"/>
        <v>1493977.64</v>
      </c>
      <c r="I138" s="437">
        <f t="shared" si="19"/>
        <v>0</v>
      </c>
      <c r="J138" s="337">
        <f t="shared" si="19"/>
        <v>1493977.64</v>
      </c>
      <c r="K138" s="437">
        <f t="shared" si="19"/>
        <v>2932560</v>
      </c>
      <c r="L138" s="437">
        <f t="shared" si="19"/>
        <v>3082818.24</v>
      </c>
      <c r="M138" s="337">
        <f t="shared" si="19"/>
        <v>2790000</v>
      </c>
      <c r="N138" s="337">
        <f t="shared" si="19"/>
        <v>2064490</v>
      </c>
      <c r="O138" s="337">
        <f t="shared" si="19"/>
        <v>3486633</v>
      </c>
      <c r="P138" s="337"/>
      <c r="Q138" s="337"/>
      <c r="R138" s="337">
        <f t="shared" si="19"/>
        <v>1899390</v>
      </c>
      <c r="S138" s="337">
        <f t="shared" si="19"/>
        <v>917000</v>
      </c>
      <c r="T138" s="337">
        <f t="shared" si="19"/>
        <v>4403633</v>
      </c>
      <c r="U138" s="337">
        <f t="shared" si="19"/>
        <v>3692344.3469999996</v>
      </c>
      <c r="V138" s="337">
        <f t="shared" si="19"/>
        <v>3902807.9747789996</v>
      </c>
    </row>
    <row r="140" spans="1:25" ht="15.75" thickBot="1" x14ac:dyDescent="0.3">
      <c r="A140" s="285" t="s">
        <v>96</v>
      </c>
    </row>
    <row r="141" spans="1:25" ht="15.75" thickTop="1" x14ac:dyDescent="0.25">
      <c r="A141" s="353" t="s">
        <v>97</v>
      </c>
      <c r="B141" s="438">
        <v>0</v>
      </c>
      <c r="C141" s="309"/>
      <c r="D141" s="309"/>
      <c r="E141" s="309"/>
      <c r="F141" s="309"/>
      <c r="G141" s="309"/>
      <c r="H141" s="305">
        <f>+E141+F141-G141</f>
        <v>0</v>
      </c>
      <c r="I141" s="309"/>
      <c r="J141" s="371">
        <f>SUM(H141:I141)</f>
        <v>0</v>
      </c>
      <c r="K141" s="309"/>
      <c r="L141" s="428"/>
      <c r="M141" s="308">
        <f>+G141+J141</f>
        <v>0</v>
      </c>
      <c r="N141" s="308"/>
      <c r="O141" s="360"/>
      <c r="P141" s="360"/>
      <c r="Q141" s="280"/>
      <c r="R141" s="360"/>
      <c r="S141" s="360"/>
      <c r="T141" s="360"/>
      <c r="U141" s="360">
        <f>+O141*1.059</f>
        <v>0</v>
      </c>
      <c r="V141" s="412">
        <f>+U141*1.057</f>
        <v>0</v>
      </c>
    </row>
    <row r="142" spans="1:25" hidden="1" x14ac:dyDescent="0.25">
      <c r="A142" s="310" t="s">
        <v>98</v>
      </c>
      <c r="B142" s="429">
        <v>0</v>
      </c>
      <c r="C142" s="320"/>
      <c r="D142" s="320"/>
      <c r="E142" s="320"/>
      <c r="F142" s="320"/>
      <c r="G142" s="320"/>
      <c r="H142" s="316">
        <f t="shared" ref="H142:H151" si="20">+E142+F142-G142</f>
        <v>0</v>
      </c>
      <c r="I142" s="320"/>
      <c r="J142" s="316">
        <f>SUM(H142:I142)</f>
        <v>0</v>
      </c>
      <c r="K142" s="320"/>
      <c r="L142" s="431"/>
      <c r="M142" s="319">
        <f>+G142+J142</f>
        <v>0</v>
      </c>
      <c r="N142" s="319"/>
      <c r="O142" s="413"/>
      <c r="P142" s="413"/>
      <c r="Q142" s="413"/>
      <c r="R142" s="413"/>
      <c r="S142" s="413"/>
      <c r="T142" s="413"/>
      <c r="U142" s="413">
        <f>+O142*1.059</f>
        <v>0</v>
      </c>
      <c r="V142" s="414">
        <f>+U142*1.057</f>
        <v>0</v>
      </c>
    </row>
    <row r="143" spans="1:25" hidden="1" x14ac:dyDescent="0.25">
      <c r="A143" s="310" t="s">
        <v>948</v>
      </c>
      <c r="B143" s="429" t="s">
        <v>948</v>
      </c>
      <c r="C143" s="320"/>
      <c r="D143" s="320"/>
      <c r="E143" s="320"/>
      <c r="F143" s="320"/>
      <c r="G143" s="320"/>
      <c r="H143" s="316">
        <f t="shared" si="20"/>
        <v>0</v>
      </c>
      <c r="I143" s="320"/>
      <c r="J143" s="316">
        <f t="shared" ref="J143:J151" si="21">SUM(H143:I143)</f>
        <v>0</v>
      </c>
      <c r="K143" s="320"/>
      <c r="L143" s="431"/>
      <c r="M143" s="319">
        <f t="shared" ref="M143:M152" si="22">+G143+J143</f>
        <v>0</v>
      </c>
      <c r="N143" s="319"/>
      <c r="O143" s="413"/>
      <c r="P143" s="413"/>
      <c r="Q143" s="413"/>
      <c r="R143" s="413"/>
      <c r="S143" s="413"/>
      <c r="T143" s="413"/>
      <c r="U143" s="413">
        <f t="shared" ref="U143:U151" si="23">+O143*1.059</f>
        <v>0</v>
      </c>
      <c r="V143" s="414">
        <f t="shared" ref="V143:V151" si="24">+U143*1.057</f>
        <v>0</v>
      </c>
    </row>
    <row r="144" spans="1:25" hidden="1" x14ac:dyDescent="0.25">
      <c r="A144" s="310" t="s">
        <v>99</v>
      </c>
      <c r="B144" s="429">
        <v>0</v>
      </c>
      <c r="C144" s="320"/>
      <c r="D144" s="320"/>
      <c r="E144" s="320"/>
      <c r="F144" s="320"/>
      <c r="G144" s="320"/>
      <c r="H144" s="316">
        <f t="shared" si="20"/>
        <v>0</v>
      </c>
      <c r="I144" s="320"/>
      <c r="J144" s="316">
        <f t="shared" si="21"/>
        <v>0</v>
      </c>
      <c r="K144" s="320"/>
      <c r="L144" s="431"/>
      <c r="M144" s="319">
        <f t="shared" si="22"/>
        <v>0</v>
      </c>
      <c r="N144" s="319"/>
      <c r="O144" s="413"/>
      <c r="P144" s="413"/>
      <c r="Q144" s="413"/>
      <c r="R144" s="413"/>
      <c r="S144" s="413"/>
      <c r="T144" s="413"/>
      <c r="U144" s="413">
        <f t="shared" si="23"/>
        <v>0</v>
      </c>
      <c r="V144" s="414">
        <f t="shared" si="24"/>
        <v>0</v>
      </c>
    </row>
    <row r="145" spans="1:22" hidden="1" x14ac:dyDescent="0.25">
      <c r="A145" s="310" t="s">
        <v>105</v>
      </c>
      <c r="B145" s="429">
        <v>0</v>
      </c>
      <c r="C145" s="320"/>
      <c r="D145" s="320"/>
      <c r="E145" s="320"/>
      <c r="F145" s="320"/>
      <c r="G145" s="320"/>
      <c r="H145" s="316">
        <f t="shared" si="20"/>
        <v>0</v>
      </c>
      <c r="I145" s="320"/>
      <c r="J145" s="316">
        <f t="shared" si="21"/>
        <v>0</v>
      </c>
      <c r="K145" s="320"/>
      <c r="L145" s="431"/>
      <c r="M145" s="319">
        <f t="shared" si="22"/>
        <v>0</v>
      </c>
      <c r="N145" s="319"/>
      <c r="O145" s="413"/>
      <c r="P145" s="413"/>
      <c r="Q145" s="413"/>
      <c r="R145" s="413"/>
      <c r="S145" s="413"/>
      <c r="T145" s="413"/>
      <c r="U145" s="413">
        <f t="shared" si="23"/>
        <v>0</v>
      </c>
      <c r="V145" s="414">
        <f t="shared" si="24"/>
        <v>0</v>
      </c>
    </row>
    <row r="146" spans="1:22" hidden="1" x14ac:dyDescent="0.25">
      <c r="A146" s="310" t="s">
        <v>101</v>
      </c>
      <c r="B146" s="429">
        <v>0</v>
      </c>
      <c r="C146" s="320"/>
      <c r="D146" s="320"/>
      <c r="E146" s="320"/>
      <c r="F146" s="320"/>
      <c r="G146" s="320"/>
      <c r="H146" s="316">
        <f t="shared" si="20"/>
        <v>0</v>
      </c>
      <c r="I146" s="320"/>
      <c r="J146" s="316">
        <f t="shared" si="21"/>
        <v>0</v>
      </c>
      <c r="K146" s="320"/>
      <c r="L146" s="431"/>
      <c r="M146" s="319">
        <f t="shared" si="22"/>
        <v>0</v>
      </c>
      <c r="N146" s="319"/>
      <c r="O146" s="413"/>
      <c r="P146" s="413"/>
      <c r="Q146" s="413"/>
      <c r="R146" s="413"/>
      <c r="S146" s="413"/>
      <c r="T146" s="413"/>
      <c r="U146" s="413">
        <f t="shared" si="23"/>
        <v>0</v>
      </c>
      <c r="V146" s="414">
        <f t="shared" si="24"/>
        <v>0</v>
      </c>
    </row>
    <row r="147" spans="1:22" hidden="1" x14ac:dyDescent="0.25">
      <c r="A147" s="310" t="s">
        <v>100</v>
      </c>
      <c r="B147" s="429">
        <v>0</v>
      </c>
      <c r="C147" s="320"/>
      <c r="D147" s="320"/>
      <c r="E147" s="320"/>
      <c r="F147" s="320"/>
      <c r="G147" s="320"/>
      <c r="H147" s="316">
        <f t="shared" si="20"/>
        <v>0</v>
      </c>
      <c r="I147" s="320"/>
      <c r="J147" s="316">
        <f t="shared" si="21"/>
        <v>0</v>
      </c>
      <c r="K147" s="320"/>
      <c r="L147" s="431"/>
      <c r="M147" s="319">
        <f t="shared" si="22"/>
        <v>0</v>
      </c>
      <c r="N147" s="319"/>
      <c r="O147" s="413"/>
      <c r="P147" s="413"/>
      <c r="Q147" s="413"/>
      <c r="R147" s="413"/>
      <c r="S147" s="413"/>
      <c r="T147" s="413"/>
      <c r="U147" s="413">
        <f t="shared" si="23"/>
        <v>0</v>
      </c>
      <c r="V147" s="414">
        <f t="shared" si="24"/>
        <v>0</v>
      </c>
    </row>
    <row r="148" spans="1:22" hidden="1" x14ac:dyDescent="0.25">
      <c r="A148" s="310" t="s">
        <v>104</v>
      </c>
      <c r="B148" s="429">
        <v>0</v>
      </c>
      <c r="C148" s="320"/>
      <c r="D148" s="320"/>
      <c r="E148" s="320"/>
      <c r="F148" s="320"/>
      <c r="G148" s="320"/>
      <c r="H148" s="316">
        <f t="shared" si="20"/>
        <v>0</v>
      </c>
      <c r="I148" s="320"/>
      <c r="J148" s="316">
        <f t="shared" si="21"/>
        <v>0</v>
      </c>
      <c r="K148" s="320"/>
      <c r="L148" s="431"/>
      <c r="M148" s="319">
        <f t="shared" si="22"/>
        <v>0</v>
      </c>
      <c r="N148" s="319"/>
      <c r="O148" s="413"/>
      <c r="P148" s="413"/>
      <c r="Q148" s="413"/>
      <c r="R148" s="413"/>
      <c r="S148" s="413"/>
      <c r="T148" s="413"/>
      <c r="U148" s="413">
        <f t="shared" si="23"/>
        <v>0</v>
      </c>
      <c r="V148" s="414">
        <f t="shared" si="24"/>
        <v>0</v>
      </c>
    </row>
    <row r="149" spans="1:22" hidden="1" x14ac:dyDescent="0.25">
      <c r="A149" s="310" t="s">
        <v>102</v>
      </c>
      <c r="B149" s="429">
        <v>0</v>
      </c>
      <c r="C149" s="320"/>
      <c r="D149" s="320"/>
      <c r="E149" s="320"/>
      <c r="F149" s="320"/>
      <c r="G149" s="320"/>
      <c r="H149" s="316">
        <f t="shared" si="20"/>
        <v>0</v>
      </c>
      <c r="I149" s="320"/>
      <c r="J149" s="316">
        <f t="shared" si="21"/>
        <v>0</v>
      </c>
      <c r="K149" s="320"/>
      <c r="L149" s="431"/>
      <c r="M149" s="319">
        <f t="shared" si="22"/>
        <v>0</v>
      </c>
      <c r="N149" s="319"/>
      <c r="O149" s="413"/>
      <c r="P149" s="413"/>
      <c r="Q149" s="413"/>
      <c r="R149" s="413"/>
      <c r="S149" s="413"/>
      <c r="T149" s="413"/>
      <c r="U149" s="413">
        <f t="shared" si="23"/>
        <v>0</v>
      </c>
      <c r="V149" s="414">
        <f t="shared" si="24"/>
        <v>0</v>
      </c>
    </row>
    <row r="150" spans="1:22" hidden="1" x14ac:dyDescent="0.25">
      <c r="A150" s="310" t="s">
        <v>103</v>
      </c>
      <c r="B150" s="429">
        <v>0</v>
      </c>
      <c r="C150" s="320"/>
      <c r="D150" s="320"/>
      <c r="E150" s="320"/>
      <c r="F150" s="320"/>
      <c r="G150" s="320"/>
      <c r="H150" s="316">
        <f t="shared" si="20"/>
        <v>0</v>
      </c>
      <c r="I150" s="320"/>
      <c r="J150" s="316">
        <f t="shared" si="21"/>
        <v>0</v>
      </c>
      <c r="K150" s="320"/>
      <c r="L150" s="431"/>
      <c r="M150" s="319">
        <f t="shared" si="22"/>
        <v>0</v>
      </c>
      <c r="N150" s="319"/>
      <c r="O150" s="413"/>
      <c r="P150" s="413"/>
      <c r="Q150" s="413"/>
      <c r="R150" s="413"/>
      <c r="S150" s="413"/>
      <c r="T150" s="413"/>
      <c r="U150" s="413">
        <f t="shared" si="23"/>
        <v>0</v>
      </c>
      <c r="V150" s="414">
        <f t="shared" si="24"/>
        <v>0</v>
      </c>
    </row>
    <row r="151" spans="1:22" hidden="1" x14ac:dyDescent="0.25">
      <c r="A151" s="310"/>
      <c r="B151" s="429">
        <v>0</v>
      </c>
      <c r="C151" s="320"/>
      <c r="D151" s="320"/>
      <c r="E151" s="320"/>
      <c r="F151" s="320"/>
      <c r="G151" s="320"/>
      <c r="H151" s="316">
        <f t="shared" si="20"/>
        <v>0</v>
      </c>
      <c r="I151" s="320"/>
      <c r="J151" s="316">
        <f t="shared" si="21"/>
        <v>0</v>
      </c>
      <c r="K151" s="320"/>
      <c r="L151" s="431"/>
      <c r="M151" s="319">
        <f t="shared" si="22"/>
        <v>0</v>
      </c>
      <c r="N151" s="319"/>
      <c r="O151" s="413"/>
      <c r="P151" s="413"/>
      <c r="Q151" s="413"/>
      <c r="R151" s="413"/>
      <c r="S151" s="413"/>
      <c r="T151" s="413"/>
      <c r="U151" s="413">
        <f t="shared" si="23"/>
        <v>0</v>
      </c>
      <c r="V151" s="414">
        <f t="shared" si="24"/>
        <v>0</v>
      </c>
    </row>
    <row r="152" spans="1:22" ht="15.75" thickBot="1" x14ac:dyDescent="0.3">
      <c r="A152" s="354"/>
      <c r="B152" s="440">
        <v>0</v>
      </c>
      <c r="C152" s="435"/>
      <c r="D152" s="332"/>
      <c r="E152" s="332"/>
      <c r="F152" s="332"/>
      <c r="G152" s="332"/>
      <c r="H152" s="329"/>
      <c r="I152" s="332"/>
      <c r="J152" s="329"/>
      <c r="K152" s="332"/>
      <c r="L152" s="436"/>
      <c r="M152" s="331">
        <f t="shared" si="22"/>
        <v>0</v>
      </c>
      <c r="N152" s="331"/>
      <c r="O152" s="367"/>
      <c r="P152" s="367"/>
      <c r="Q152" s="282"/>
      <c r="R152" s="367"/>
      <c r="S152" s="367"/>
      <c r="T152" s="367"/>
      <c r="U152" s="367">
        <f>+O152*1.059</f>
        <v>0</v>
      </c>
      <c r="V152" s="415">
        <f>+U152*1.057</f>
        <v>0</v>
      </c>
    </row>
    <row r="153" spans="1:22" ht="15.75" thickTop="1" x14ac:dyDescent="0.25">
      <c r="A153" s="333" t="s">
        <v>106</v>
      </c>
      <c r="B153" s="437">
        <f t="shared" ref="B153:V153" si="25">SUM(B141:B152)</f>
        <v>0</v>
      </c>
      <c r="C153" s="437">
        <f t="shared" si="25"/>
        <v>0</v>
      </c>
      <c r="D153" s="437">
        <f t="shared" si="25"/>
        <v>0</v>
      </c>
      <c r="E153" s="437">
        <f t="shared" si="25"/>
        <v>0</v>
      </c>
      <c r="F153" s="437">
        <f t="shared" si="25"/>
        <v>0</v>
      </c>
      <c r="G153" s="437">
        <f t="shared" si="25"/>
        <v>0</v>
      </c>
      <c r="H153" s="337">
        <f t="shared" si="25"/>
        <v>0</v>
      </c>
      <c r="I153" s="437">
        <f t="shared" si="25"/>
        <v>0</v>
      </c>
      <c r="J153" s="337">
        <f t="shared" si="25"/>
        <v>0</v>
      </c>
      <c r="K153" s="437">
        <f t="shared" si="25"/>
        <v>0</v>
      </c>
      <c r="L153" s="437">
        <f t="shared" si="25"/>
        <v>0</v>
      </c>
      <c r="M153" s="337">
        <f t="shared" si="25"/>
        <v>0</v>
      </c>
      <c r="N153" s="337">
        <f t="shared" si="25"/>
        <v>0</v>
      </c>
      <c r="O153" s="337">
        <f t="shared" si="25"/>
        <v>0</v>
      </c>
      <c r="P153" s="337"/>
      <c r="Q153" s="337"/>
      <c r="R153" s="337"/>
      <c r="S153" s="337"/>
      <c r="T153" s="337"/>
      <c r="U153" s="337">
        <f t="shared" si="25"/>
        <v>0</v>
      </c>
      <c r="V153" s="337">
        <f t="shared" si="25"/>
        <v>0</v>
      </c>
    </row>
    <row r="155" spans="1:22" ht="15.75" thickBot="1" x14ac:dyDescent="0.3">
      <c r="A155" s="285" t="s">
        <v>107</v>
      </c>
    </row>
    <row r="156" spans="1:22" ht="15.75" thickTop="1" x14ac:dyDescent="0.25">
      <c r="A156" s="353" t="s">
        <v>108</v>
      </c>
      <c r="B156" s="441"/>
      <c r="C156" s="442"/>
      <c r="D156" s="360"/>
      <c r="E156" s="360"/>
      <c r="F156" s="360"/>
      <c r="G156" s="360"/>
      <c r="H156" s="357">
        <f>+E156+F156-G156</f>
        <v>0</v>
      </c>
      <c r="I156" s="360"/>
      <c r="J156" s="357"/>
      <c r="K156" s="360"/>
      <c r="L156" s="443"/>
      <c r="M156" s="360"/>
      <c r="N156" s="360"/>
      <c r="O156" s="360"/>
      <c r="P156" s="360"/>
      <c r="Q156" s="280"/>
      <c r="R156" s="360"/>
      <c r="S156" s="360"/>
      <c r="T156" s="360"/>
      <c r="U156" s="360"/>
      <c r="V156" s="412"/>
    </row>
    <row r="157" spans="1:22" ht="15.75" thickBot="1" x14ac:dyDescent="0.3">
      <c r="A157" s="324" t="s">
        <v>109</v>
      </c>
      <c r="B157" s="444"/>
      <c r="C157" s="445"/>
      <c r="D157" s="367"/>
      <c r="E157" s="367"/>
      <c r="F157" s="367"/>
      <c r="G157" s="367"/>
      <c r="H157" s="364">
        <f>+E157+F157-G157</f>
        <v>0</v>
      </c>
      <c r="I157" s="367"/>
      <c r="J157" s="364"/>
      <c r="K157" s="367"/>
      <c r="L157" s="446"/>
      <c r="M157" s="367"/>
      <c r="N157" s="367"/>
      <c r="O157" s="367"/>
      <c r="P157" s="367"/>
      <c r="Q157" s="282"/>
      <c r="R157" s="367"/>
      <c r="S157" s="367"/>
      <c r="T157" s="367"/>
      <c r="U157" s="367"/>
      <c r="V157" s="415"/>
    </row>
    <row r="158" spans="1:22" ht="15.75" thickTop="1" x14ac:dyDescent="0.25">
      <c r="A158" s="298" t="s">
        <v>110</v>
      </c>
      <c r="B158" s="298">
        <f t="shared" ref="B158:L158" si="26">SUM(B156:B157)</f>
        <v>0</v>
      </c>
      <c r="C158" s="298">
        <f t="shared" si="26"/>
        <v>0</v>
      </c>
      <c r="D158" s="298">
        <f t="shared" si="26"/>
        <v>0</v>
      </c>
      <c r="E158" s="298">
        <f t="shared" si="26"/>
        <v>0</v>
      </c>
      <c r="F158" s="298">
        <f t="shared" si="26"/>
        <v>0</v>
      </c>
      <c r="G158" s="298">
        <f t="shared" si="26"/>
        <v>0</v>
      </c>
      <c r="H158" s="370">
        <f t="shared" si="26"/>
        <v>0</v>
      </c>
      <c r="I158" s="298">
        <f t="shared" si="26"/>
        <v>0</v>
      </c>
      <c r="J158" s="370">
        <f t="shared" si="26"/>
        <v>0</v>
      </c>
      <c r="K158" s="298">
        <f t="shared" si="26"/>
        <v>0</v>
      </c>
      <c r="L158" s="298">
        <f t="shared" si="26"/>
        <v>0</v>
      </c>
    </row>
    <row r="160" spans="1:22" ht="15.75" thickBot="1" x14ac:dyDescent="0.3">
      <c r="A160" s="285" t="s">
        <v>111</v>
      </c>
    </row>
    <row r="161" spans="1:22" ht="15.75" thickTop="1" x14ac:dyDescent="0.25">
      <c r="A161" s="353" t="s">
        <v>919</v>
      </c>
      <c r="B161" s="438">
        <v>0</v>
      </c>
      <c r="C161" s="309"/>
      <c r="D161" s="309"/>
      <c r="E161" s="309"/>
      <c r="F161" s="309"/>
      <c r="G161" s="309"/>
      <c r="H161" s="371">
        <f>+E161+F161-G161</f>
        <v>0</v>
      </c>
      <c r="I161" s="309"/>
      <c r="J161" s="371">
        <f>SUM(H161:I161)</f>
        <v>0</v>
      </c>
      <c r="K161" s="309"/>
      <c r="L161" s="428"/>
      <c r="M161" s="343">
        <f>+G161+J161</f>
        <v>0</v>
      </c>
      <c r="N161" s="308"/>
      <c r="O161" s="309"/>
      <c r="P161" s="309"/>
      <c r="Q161" s="275"/>
      <c r="R161" s="309"/>
      <c r="S161" s="309"/>
      <c r="T161" s="309"/>
      <c r="U161" s="309">
        <f>+O161*1.059</f>
        <v>0</v>
      </c>
      <c r="V161" s="409">
        <f>+U161*1.057</f>
        <v>0</v>
      </c>
    </row>
    <row r="162" spans="1:22" hidden="1" x14ac:dyDescent="0.25">
      <c r="A162" s="344" t="s">
        <v>140</v>
      </c>
      <c r="B162" s="429" t="s">
        <v>924</v>
      </c>
      <c r="C162" s="320"/>
      <c r="D162" s="320"/>
      <c r="E162" s="320"/>
      <c r="F162" s="320"/>
      <c r="G162" s="320"/>
      <c r="H162" s="316">
        <f>+E162+F162-G162</f>
        <v>0</v>
      </c>
      <c r="I162" s="320"/>
      <c r="J162" s="316">
        <f>SUM(H162:I162)</f>
        <v>0</v>
      </c>
      <c r="K162" s="320"/>
      <c r="L162" s="431"/>
      <c r="M162" s="346">
        <f>+G162+J162</f>
        <v>0</v>
      </c>
      <c r="N162" s="319"/>
      <c r="O162" s="320"/>
      <c r="P162" s="320"/>
      <c r="Q162" s="320"/>
      <c r="R162" s="320"/>
      <c r="S162" s="320"/>
      <c r="T162" s="320"/>
      <c r="U162" s="320">
        <f>+O162*1.059</f>
        <v>0</v>
      </c>
      <c r="V162" s="410">
        <f>+U162*1.057</f>
        <v>0</v>
      </c>
    </row>
    <row r="163" spans="1:22" hidden="1" x14ac:dyDescent="0.25">
      <c r="A163" s="344" t="s">
        <v>139</v>
      </c>
      <c r="B163" s="429">
        <v>0</v>
      </c>
      <c r="C163" s="320"/>
      <c r="D163" s="320"/>
      <c r="E163" s="320"/>
      <c r="F163" s="320"/>
      <c r="G163" s="320"/>
      <c r="H163" s="316">
        <f t="shared" ref="H163:H208" si="27">+E163+F163-G163</f>
        <v>0</v>
      </c>
      <c r="I163" s="320"/>
      <c r="J163" s="316">
        <f t="shared" ref="J163:J209" si="28">SUM(H163:I163)</f>
        <v>0</v>
      </c>
      <c r="K163" s="320"/>
      <c r="L163" s="431"/>
      <c r="M163" s="346">
        <f t="shared" ref="M163:M209" si="29">+G163+J163</f>
        <v>0</v>
      </c>
      <c r="N163" s="319"/>
      <c r="O163" s="320"/>
      <c r="P163" s="320"/>
      <c r="Q163" s="320"/>
      <c r="R163" s="320"/>
      <c r="S163" s="320"/>
      <c r="T163" s="320"/>
      <c r="U163" s="320">
        <f t="shared" ref="U163:U208" si="30">+O163*1.059</f>
        <v>0</v>
      </c>
      <c r="V163" s="410">
        <f t="shared" ref="V163:V208" si="31">+U163*1.057</f>
        <v>0</v>
      </c>
    </row>
    <row r="164" spans="1:22" hidden="1" x14ac:dyDescent="0.25">
      <c r="A164" s="344" t="s">
        <v>115</v>
      </c>
      <c r="B164" s="429">
        <v>0</v>
      </c>
      <c r="C164" s="320"/>
      <c r="D164" s="320"/>
      <c r="E164" s="320"/>
      <c r="F164" s="320"/>
      <c r="G164" s="320"/>
      <c r="H164" s="316">
        <f t="shared" si="27"/>
        <v>0</v>
      </c>
      <c r="I164" s="320"/>
      <c r="J164" s="316">
        <f t="shared" si="28"/>
        <v>0</v>
      </c>
      <c r="K164" s="320"/>
      <c r="L164" s="431"/>
      <c r="M164" s="346">
        <f t="shared" si="29"/>
        <v>0</v>
      </c>
      <c r="N164" s="319"/>
      <c r="O164" s="320"/>
      <c r="P164" s="320"/>
      <c r="Q164" s="320"/>
      <c r="R164" s="320"/>
      <c r="S164" s="320"/>
      <c r="T164" s="320"/>
      <c r="U164" s="320">
        <f t="shared" si="30"/>
        <v>0</v>
      </c>
      <c r="V164" s="410">
        <f t="shared" si="31"/>
        <v>0</v>
      </c>
    </row>
    <row r="165" spans="1:22" hidden="1" x14ac:dyDescent="0.25">
      <c r="A165" s="344" t="s">
        <v>721</v>
      </c>
      <c r="B165" s="429">
        <v>0</v>
      </c>
      <c r="C165" s="320"/>
      <c r="D165" s="320"/>
      <c r="E165" s="320"/>
      <c r="F165" s="320"/>
      <c r="G165" s="320"/>
      <c r="H165" s="316">
        <f t="shared" si="27"/>
        <v>0</v>
      </c>
      <c r="I165" s="320"/>
      <c r="J165" s="316">
        <f t="shared" si="28"/>
        <v>0</v>
      </c>
      <c r="K165" s="320"/>
      <c r="L165" s="431"/>
      <c r="M165" s="346">
        <f t="shared" si="29"/>
        <v>0</v>
      </c>
      <c r="N165" s="319"/>
      <c r="O165" s="320"/>
      <c r="P165" s="320"/>
      <c r="Q165" s="320"/>
      <c r="R165" s="320"/>
      <c r="S165" s="320"/>
      <c r="T165" s="320"/>
      <c r="U165" s="320">
        <f t="shared" si="30"/>
        <v>0</v>
      </c>
      <c r="V165" s="410">
        <f t="shared" si="31"/>
        <v>0</v>
      </c>
    </row>
    <row r="166" spans="1:22" hidden="1" x14ac:dyDescent="0.25">
      <c r="A166" s="344" t="s">
        <v>118</v>
      </c>
      <c r="B166" s="429" t="s">
        <v>925</v>
      </c>
      <c r="C166" s="320"/>
      <c r="D166" s="320"/>
      <c r="E166" s="320"/>
      <c r="F166" s="320"/>
      <c r="G166" s="320"/>
      <c r="H166" s="316">
        <f t="shared" si="27"/>
        <v>0</v>
      </c>
      <c r="I166" s="320"/>
      <c r="J166" s="316">
        <f t="shared" si="28"/>
        <v>0</v>
      </c>
      <c r="K166" s="320"/>
      <c r="L166" s="431"/>
      <c r="M166" s="346">
        <f t="shared" si="29"/>
        <v>0</v>
      </c>
      <c r="N166" s="319"/>
      <c r="O166" s="320"/>
      <c r="P166" s="320"/>
      <c r="Q166" s="320"/>
      <c r="R166" s="320"/>
      <c r="S166" s="320"/>
      <c r="T166" s="320"/>
      <c r="U166" s="320">
        <f t="shared" si="30"/>
        <v>0</v>
      </c>
      <c r="V166" s="410">
        <f t="shared" si="31"/>
        <v>0</v>
      </c>
    </row>
    <row r="167" spans="1:22" hidden="1" x14ac:dyDescent="0.25">
      <c r="A167" s="344" t="s">
        <v>138</v>
      </c>
      <c r="B167" s="429">
        <v>0</v>
      </c>
      <c r="C167" s="320"/>
      <c r="D167" s="320"/>
      <c r="E167" s="320"/>
      <c r="F167" s="320"/>
      <c r="G167" s="320"/>
      <c r="H167" s="316">
        <f t="shared" si="27"/>
        <v>0</v>
      </c>
      <c r="I167" s="320"/>
      <c r="J167" s="316">
        <f t="shared" si="28"/>
        <v>0</v>
      </c>
      <c r="K167" s="320"/>
      <c r="L167" s="431"/>
      <c r="M167" s="346">
        <f t="shared" si="29"/>
        <v>0</v>
      </c>
      <c r="N167" s="319"/>
      <c r="O167" s="320"/>
      <c r="P167" s="320"/>
      <c r="Q167" s="320"/>
      <c r="R167" s="320"/>
      <c r="S167" s="320"/>
      <c r="T167" s="320"/>
      <c r="U167" s="320">
        <f t="shared" si="30"/>
        <v>0</v>
      </c>
      <c r="V167" s="410">
        <f t="shared" si="31"/>
        <v>0</v>
      </c>
    </row>
    <row r="168" spans="1:22" hidden="1" x14ac:dyDescent="0.25">
      <c r="A168" s="344" t="s">
        <v>120</v>
      </c>
      <c r="B168" s="429" t="s">
        <v>926</v>
      </c>
      <c r="C168" s="320"/>
      <c r="D168" s="320"/>
      <c r="E168" s="320"/>
      <c r="F168" s="320"/>
      <c r="G168" s="320"/>
      <c r="H168" s="316">
        <f t="shared" si="27"/>
        <v>0</v>
      </c>
      <c r="I168" s="320"/>
      <c r="J168" s="316">
        <f t="shared" si="28"/>
        <v>0</v>
      </c>
      <c r="K168" s="320"/>
      <c r="L168" s="431"/>
      <c r="M168" s="346">
        <f t="shared" si="29"/>
        <v>0</v>
      </c>
      <c r="N168" s="319"/>
      <c r="O168" s="320"/>
      <c r="P168" s="320"/>
      <c r="Q168" s="320"/>
      <c r="R168" s="320"/>
      <c r="S168" s="320"/>
      <c r="T168" s="320"/>
      <c r="U168" s="320">
        <f t="shared" si="30"/>
        <v>0</v>
      </c>
      <c r="V168" s="410">
        <f t="shared" si="31"/>
        <v>0</v>
      </c>
    </row>
    <row r="169" spans="1:22" hidden="1" x14ac:dyDescent="0.25">
      <c r="A169" s="344" t="s">
        <v>873</v>
      </c>
      <c r="B169" s="429">
        <v>0</v>
      </c>
      <c r="C169" s="320"/>
      <c r="D169" s="320"/>
      <c r="E169" s="320"/>
      <c r="F169" s="320"/>
      <c r="G169" s="320"/>
      <c r="H169" s="316">
        <f t="shared" si="27"/>
        <v>0</v>
      </c>
      <c r="I169" s="320"/>
      <c r="J169" s="316">
        <f t="shared" si="28"/>
        <v>0</v>
      </c>
      <c r="K169" s="320"/>
      <c r="L169" s="431"/>
      <c r="M169" s="346">
        <f t="shared" si="29"/>
        <v>0</v>
      </c>
      <c r="N169" s="319"/>
      <c r="O169" s="320"/>
      <c r="P169" s="320"/>
      <c r="Q169" s="320"/>
      <c r="R169" s="320"/>
      <c r="S169" s="320"/>
      <c r="T169" s="320"/>
      <c r="U169" s="320">
        <f t="shared" si="30"/>
        <v>0</v>
      </c>
      <c r="V169" s="410">
        <f t="shared" si="31"/>
        <v>0</v>
      </c>
    </row>
    <row r="170" spans="1:22" hidden="1" x14ac:dyDescent="0.25">
      <c r="A170" s="344" t="s">
        <v>114</v>
      </c>
      <c r="B170" s="429">
        <v>0</v>
      </c>
      <c r="C170" s="320"/>
      <c r="D170" s="320"/>
      <c r="E170" s="320"/>
      <c r="F170" s="320"/>
      <c r="G170" s="320"/>
      <c r="H170" s="316">
        <f t="shared" si="27"/>
        <v>0</v>
      </c>
      <c r="I170" s="320"/>
      <c r="J170" s="316">
        <f t="shared" si="28"/>
        <v>0</v>
      </c>
      <c r="K170" s="320"/>
      <c r="L170" s="431"/>
      <c r="M170" s="346">
        <f t="shared" si="29"/>
        <v>0</v>
      </c>
      <c r="N170" s="319"/>
      <c r="O170" s="320"/>
      <c r="P170" s="320"/>
      <c r="Q170" s="320"/>
      <c r="R170" s="320"/>
      <c r="S170" s="320"/>
      <c r="T170" s="320"/>
      <c r="U170" s="320">
        <f t="shared" si="30"/>
        <v>0</v>
      </c>
      <c r="V170" s="410">
        <f t="shared" si="31"/>
        <v>0</v>
      </c>
    </row>
    <row r="171" spans="1:22" hidden="1" x14ac:dyDescent="0.25">
      <c r="A171" s="344" t="s">
        <v>121</v>
      </c>
      <c r="B171" s="429">
        <v>0</v>
      </c>
      <c r="C171" s="320"/>
      <c r="D171" s="320"/>
      <c r="E171" s="320"/>
      <c r="F171" s="320"/>
      <c r="G171" s="320"/>
      <c r="H171" s="316">
        <f t="shared" si="27"/>
        <v>0</v>
      </c>
      <c r="I171" s="320"/>
      <c r="J171" s="316">
        <f t="shared" si="28"/>
        <v>0</v>
      </c>
      <c r="K171" s="320"/>
      <c r="L171" s="431"/>
      <c r="M171" s="346">
        <f t="shared" si="29"/>
        <v>0</v>
      </c>
      <c r="N171" s="319"/>
      <c r="O171" s="320"/>
      <c r="P171" s="320"/>
      <c r="Q171" s="320"/>
      <c r="R171" s="320"/>
      <c r="S171" s="320"/>
      <c r="T171" s="320"/>
      <c r="U171" s="320">
        <f t="shared" si="30"/>
        <v>0</v>
      </c>
      <c r="V171" s="410">
        <f t="shared" si="31"/>
        <v>0</v>
      </c>
    </row>
    <row r="172" spans="1:22" hidden="1" x14ac:dyDescent="0.25">
      <c r="A172" s="344" t="s">
        <v>137</v>
      </c>
      <c r="B172" s="429">
        <v>0</v>
      </c>
      <c r="C172" s="320"/>
      <c r="D172" s="320"/>
      <c r="E172" s="320"/>
      <c r="F172" s="320"/>
      <c r="G172" s="320"/>
      <c r="H172" s="316">
        <f t="shared" si="27"/>
        <v>0</v>
      </c>
      <c r="I172" s="320"/>
      <c r="J172" s="316">
        <f t="shared" si="28"/>
        <v>0</v>
      </c>
      <c r="K172" s="320"/>
      <c r="L172" s="431"/>
      <c r="M172" s="346">
        <f t="shared" si="29"/>
        <v>0</v>
      </c>
      <c r="N172" s="319"/>
      <c r="O172" s="320"/>
      <c r="P172" s="320"/>
      <c r="Q172" s="320"/>
      <c r="R172" s="320"/>
      <c r="S172" s="320"/>
      <c r="T172" s="320"/>
      <c r="U172" s="320">
        <f t="shared" si="30"/>
        <v>0</v>
      </c>
      <c r="V172" s="410">
        <f t="shared" si="31"/>
        <v>0</v>
      </c>
    </row>
    <row r="173" spans="1:22" hidden="1" x14ac:dyDescent="0.25">
      <c r="A173" s="344" t="s">
        <v>703</v>
      </c>
      <c r="B173" s="429">
        <v>0</v>
      </c>
      <c r="C173" s="320"/>
      <c r="D173" s="320"/>
      <c r="E173" s="320"/>
      <c r="F173" s="320"/>
      <c r="G173" s="320"/>
      <c r="H173" s="316">
        <f t="shared" si="27"/>
        <v>0</v>
      </c>
      <c r="I173" s="320"/>
      <c r="J173" s="316">
        <f t="shared" si="28"/>
        <v>0</v>
      </c>
      <c r="K173" s="320"/>
      <c r="L173" s="431"/>
      <c r="M173" s="346">
        <f t="shared" si="29"/>
        <v>0</v>
      </c>
      <c r="N173" s="319"/>
      <c r="O173" s="320"/>
      <c r="P173" s="320"/>
      <c r="Q173" s="320"/>
      <c r="R173" s="320"/>
      <c r="S173" s="320"/>
      <c r="T173" s="320"/>
      <c r="U173" s="320">
        <f t="shared" si="30"/>
        <v>0</v>
      </c>
      <c r="V173" s="410">
        <f t="shared" si="31"/>
        <v>0</v>
      </c>
    </row>
    <row r="174" spans="1:22" hidden="1" x14ac:dyDescent="0.25">
      <c r="A174" s="344" t="s">
        <v>702</v>
      </c>
      <c r="B174" s="429">
        <v>0</v>
      </c>
      <c r="C174" s="320"/>
      <c r="D174" s="320"/>
      <c r="E174" s="320"/>
      <c r="F174" s="320"/>
      <c r="G174" s="320"/>
      <c r="H174" s="316">
        <f t="shared" si="27"/>
        <v>0</v>
      </c>
      <c r="I174" s="320"/>
      <c r="J174" s="316">
        <f t="shared" si="28"/>
        <v>0</v>
      </c>
      <c r="K174" s="320"/>
      <c r="L174" s="431"/>
      <c r="M174" s="346">
        <f t="shared" si="29"/>
        <v>0</v>
      </c>
      <c r="N174" s="319"/>
      <c r="O174" s="320"/>
      <c r="P174" s="320"/>
      <c r="Q174" s="320"/>
      <c r="R174" s="320"/>
      <c r="S174" s="320"/>
      <c r="T174" s="320"/>
      <c r="U174" s="320">
        <f t="shared" si="30"/>
        <v>0</v>
      </c>
      <c r="V174" s="410">
        <f t="shared" si="31"/>
        <v>0</v>
      </c>
    </row>
    <row r="175" spans="1:22" hidden="1" x14ac:dyDescent="0.25">
      <c r="A175" s="344" t="s">
        <v>701</v>
      </c>
      <c r="B175" s="429">
        <v>0</v>
      </c>
      <c r="C175" s="320"/>
      <c r="D175" s="320"/>
      <c r="E175" s="320"/>
      <c r="F175" s="320"/>
      <c r="G175" s="320"/>
      <c r="H175" s="316">
        <f t="shared" si="27"/>
        <v>0</v>
      </c>
      <c r="I175" s="320"/>
      <c r="J175" s="316">
        <f t="shared" si="28"/>
        <v>0</v>
      </c>
      <c r="K175" s="320"/>
      <c r="L175" s="431"/>
      <c r="M175" s="346">
        <f t="shared" si="29"/>
        <v>0</v>
      </c>
      <c r="N175" s="319"/>
      <c r="O175" s="320"/>
      <c r="P175" s="320"/>
      <c r="Q175" s="320"/>
      <c r="R175" s="320"/>
      <c r="S175" s="320"/>
      <c r="T175" s="320"/>
      <c r="U175" s="320">
        <f t="shared" si="30"/>
        <v>0</v>
      </c>
      <c r="V175" s="410">
        <f t="shared" si="31"/>
        <v>0</v>
      </c>
    </row>
    <row r="176" spans="1:22" hidden="1" x14ac:dyDescent="0.25">
      <c r="A176" s="344" t="s">
        <v>123</v>
      </c>
      <c r="B176" s="429">
        <v>0</v>
      </c>
      <c r="C176" s="320"/>
      <c r="D176" s="320"/>
      <c r="E176" s="320"/>
      <c r="F176" s="320"/>
      <c r="G176" s="320"/>
      <c r="H176" s="316">
        <f t="shared" si="27"/>
        <v>0</v>
      </c>
      <c r="I176" s="320"/>
      <c r="J176" s="316">
        <f t="shared" si="28"/>
        <v>0</v>
      </c>
      <c r="K176" s="320"/>
      <c r="L176" s="431"/>
      <c r="M176" s="346">
        <f t="shared" si="29"/>
        <v>0</v>
      </c>
      <c r="N176" s="319"/>
      <c r="O176" s="320"/>
      <c r="P176" s="320"/>
      <c r="Q176" s="320"/>
      <c r="R176" s="320"/>
      <c r="S176" s="320"/>
      <c r="T176" s="320"/>
      <c r="U176" s="320">
        <f t="shared" si="30"/>
        <v>0</v>
      </c>
      <c r="V176" s="410">
        <f t="shared" si="31"/>
        <v>0</v>
      </c>
    </row>
    <row r="177" spans="1:22" hidden="1" x14ac:dyDescent="0.25">
      <c r="A177" s="372" t="s">
        <v>122</v>
      </c>
      <c r="B177" s="429">
        <v>0</v>
      </c>
      <c r="C177" s="320"/>
      <c r="D177" s="320"/>
      <c r="E177" s="320"/>
      <c r="F177" s="320"/>
      <c r="G177" s="320"/>
      <c r="H177" s="316">
        <f t="shared" si="27"/>
        <v>0</v>
      </c>
      <c r="I177" s="320"/>
      <c r="J177" s="316">
        <f t="shared" si="28"/>
        <v>0</v>
      </c>
      <c r="K177" s="320"/>
      <c r="L177" s="431"/>
      <c r="M177" s="346">
        <f t="shared" si="29"/>
        <v>0</v>
      </c>
      <c r="N177" s="319"/>
      <c r="O177" s="320"/>
      <c r="P177" s="320"/>
      <c r="Q177" s="320"/>
      <c r="R177" s="320"/>
      <c r="S177" s="320"/>
      <c r="T177" s="320"/>
      <c r="U177" s="320">
        <f t="shared" si="30"/>
        <v>0</v>
      </c>
      <c r="V177" s="410">
        <f t="shared" si="31"/>
        <v>0</v>
      </c>
    </row>
    <row r="178" spans="1:22" hidden="1" x14ac:dyDescent="0.25">
      <c r="A178" s="310" t="s">
        <v>112</v>
      </c>
      <c r="B178" s="429">
        <v>0</v>
      </c>
      <c r="C178" s="320"/>
      <c r="D178" s="320"/>
      <c r="E178" s="320"/>
      <c r="F178" s="320"/>
      <c r="G178" s="320"/>
      <c r="H178" s="316">
        <f t="shared" si="27"/>
        <v>0</v>
      </c>
      <c r="I178" s="320"/>
      <c r="J178" s="316">
        <f t="shared" si="28"/>
        <v>0</v>
      </c>
      <c r="K178" s="320"/>
      <c r="L178" s="431"/>
      <c r="M178" s="346">
        <f t="shared" si="29"/>
        <v>0</v>
      </c>
      <c r="N178" s="319"/>
      <c r="O178" s="320"/>
      <c r="P178" s="320"/>
      <c r="Q178" s="320"/>
      <c r="R178" s="320"/>
      <c r="S178" s="320"/>
      <c r="T178" s="320"/>
      <c r="U178" s="320">
        <f t="shared" si="30"/>
        <v>0</v>
      </c>
      <c r="V178" s="410">
        <f t="shared" si="31"/>
        <v>0</v>
      </c>
    </row>
    <row r="179" spans="1:22" hidden="1" x14ac:dyDescent="0.25">
      <c r="A179" s="344" t="s">
        <v>128</v>
      </c>
      <c r="B179" s="429">
        <v>0</v>
      </c>
      <c r="C179" s="320"/>
      <c r="D179" s="320"/>
      <c r="E179" s="320"/>
      <c r="F179" s="320"/>
      <c r="G179" s="320"/>
      <c r="H179" s="316">
        <f t="shared" si="27"/>
        <v>0</v>
      </c>
      <c r="I179" s="320"/>
      <c r="J179" s="316">
        <f t="shared" si="28"/>
        <v>0</v>
      </c>
      <c r="K179" s="320"/>
      <c r="L179" s="431"/>
      <c r="M179" s="346">
        <f t="shared" si="29"/>
        <v>0</v>
      </c>
      <c r="N179" s="319"/>
      <c r="O179" s="320"/>
      <c r="P179" s="320"/>
      <c r="Q179" s="320"/>
      <c r="R179" s="320"/>
      <c r="S179" s="320"/>
      <c r="T179" s="320"/>
      <c r="U179" s="320">
        <f t="shared" si="30"/>
        <v>0</v>
      </c>
      <c r="V179" s="410">
        <f t="shared" si="31"/>
        <v>0</v>
      </c>
    </row>
    <row r="180" spans="1:22" hidden="1" x14ac:dyDescent="0.25">
      <c r="A180" s="344" t="s">
        <v>124</v>
      </c>
      <c r="B180" s="429">
        <v>0</v>
      </c>
      <c r="C180" s="320"/>
      <c r="D180" s="320"/>
      <c r="E180" s="320"/>
      <c r="F180" s="320"/>
      <c r="G180" s="320"/>
      <c r="H180" s="316">
        <f t="shared" si="27"/>
        <v>0</v>
      </c>
      <c r="I180" s="320"/>
      <c r="J180" s="316">
        <f t="shared" si="28"/>
        <v>0</v>
      </c>
      <c r="K180" s="320"/>
      <c r="L180" s="431"/>
      <c r="M180" s="346">
        <f t="shared" si="29"/>
        <v>0</v>
      </c>
      <c r="N180" s="319"/>
      <c r="O180" s="320"/>
      <c r="P180" s="320"/>
      <c r="Q180" s="320"/>
      <c r="R180" s="320"/>
      <c r="S180" s="320"/>
      <c r="T180" s="320"/>
      <c r="U180" s="320">
        <f t="shared" si="30"/>
        <v>0</v>
      </c>
      <c r="V180" s="410">
        <f t="shared" si="31"/>
        <v>0</v>
      </c>
    </row>
    <row r="181" spans="1:22" hidden="1" x14ac:dyDescent="0.25">
      <c r="A181" s="344" t="s">
        <v>136</v>
      </c>
      <c r="B181" s="429">
        <v>0</v>
      </c>
      <c r="C181" s="320"/>
      <c r="D181" s="320"/>
      <c r="E181" s="320"/>
      <c r="F181" s="320"/>
      <c r="G181" s="320"/>
      <c r="H181" s="316">
        <f t="shared" si="27"/>
        <v>0</v>
      </c>
      <c r="I181" s="320"/>
      <c r="J181" s="316">
        <f t="shared" si="28"/>
        <v>0</v>
      </c>
      <c r="K181" s="320"/>
      <c r="L181" s="431"/>
      <c r="M181" s="346">
        <f t="shared" si="29"/>
        <v>0</v>
      </c>
      <c r="N181" s="319"/>
      <c r="O181" s="320"/>
      <c r="P181" s="320"/>
      <c r="Q181" s="320"/>
      <c r="R181" s="320"/>
      <c r="S181" s="320"/>
      <c r="T181" s="320"/>
      <c r="U181" s="320">
        <f t="shared" si="30"/>
        <v>0</v>
      </c>
      <c r="V181" s="410">
        <f t="shared" si="31"/>
        <v>0</v>
      </c>
    </row>
    <row r="182" spans="1:22" hidden="1" x14ac:dyDescent="0.25">
      <c r="A182" s="344" t="s">
        <v>125</v>
      </c>
      <c r="B182" s="429">
        <v>0</v>
      </c>
      <c r="C182" s="320"/>
      <c r="D182" s="320"/>
      <c r="E182" s="320"/>
      <c r="F182" s="320"/>
      <c r="G182" s="320"/>
      <c r="H182" s="316">
        <f t="shared" si="27"/>
        <v>0</v>
      </c>
      <c r="I182" s="320"/>
      <c r="J182" s="316">
        <f t="shared" si="28"/>
        <v>0</v>
      </c>
      <c r="K182" s="320"/>
      <c r="L182" s="431"/>
      <c r="M182" s="346">
        <f t="shared" si="29"/>
        <v>0</v>
      </c>
      <c r="N182" s="319"/>
      <c r="O182" s="320"/>
      <c r="P182" s="320"/>
      <c r="Q182" s="320"/>
      <c r="R182" s="320"/>
      <c r="S182" s="320"/>
      <c r="T182" s="320"/>
      <c r="U182" s="320">
        <f t="shared" si="30"/>
        <v>0</v>
      </c>
      <c r="V182" s="410">
        <f t="shared" si="31"/>
        <v>0</v>
      </c>
    </row>
    <row r="183" spans="1:22" hidden="1" x14ac:dyDescent="0.25">
      <c r="A183" s="344" t="s">
        <v>116</v>
      </c>
      <c r="B183" s="429">
        <v>0</v>
      </c>
      <c r="C183" s="320"/>
      <c r="D183" s="320"/>
      <c r="E183" s="320"/>
      <c r="F183" s="320"/>
      <c r="G183" s="320"/>
      <c r="H183" s="316">
        <f t="shared" si="27"/>
        <v>0</v>
      </c>
      <c r="I183" s="320"/>
      <c r="J183" s="316">
        <f t="shared" si="28"/>
        <v>0</v>
      </c>
      <c r="K183" s="320"/>
      <c r="L183" s="431"/>
      <c r="M183" s="346">
        <f t="shared" si="29"/>
        <v>0</v>
      </c>
      <c r="N183" s="319"/>
      <c r="O183" s="320"/>
      <c r="P183" s="320"/>
      <c r="Q183" s="320"/>
      <c r="R183" s="320"/>
      <c r="S183" s="320"/>
      <c r="T183" s="320"/>
      <c r="U183" s="320">
        <f t="shared" si="30"/>
        <v>0</v>
      </c>
      <c r="V183" s="410">
        <f t="shared" si="31"/>
        <v>0</v>
      </c>
    </row>
    <row r="184" spans="1:22" hidden="1" x14ac:dyDescent="0.25">
      <c r="A184" s="344" t="s">
        <v>113</v>
      </c>
      <c r="B184" s="429">
        <v>0</v>
      </c>
      <c r="C184" s="320"/>
      <c r="D184" s="320"/>
      <c r="E184" s="320"/>
      <c r="F184" s="320"/>
      <c r="G184" s="320"/>
      <c r="H184" s="316">
        <f t="shared" si="27"/>
        <v>0</v>
      </c>
      <c r="I184" s="320"/>
      <c r="J184" s="316">
        <f t="shared" si="28"/>
        <v>0</v>
      </c>
      <c r="K184" s="320"/>
      <c r="L184" s="431"/>
      <c r="M184" s="346">
        <f t="shared" si="29"/>
        <v>0</v>
      </c>
      <c r="N184" s="319"/>
      <c r="O184" s="320"/>
      <c r="P184" s="320"/>
      <c r="Q184" s="320"/>
      <c r="R184" s="320"/>
      <c r="S184" s="320"/>
      <c r="T184" s="320"/>
      <c r="U184" s="320">
        <f t="shared" si="30"/>
        <v>0</v>
      </c>
      <c r="V184" s="410">
        <f t="shared" si="31"/>
        <v>0</v>
      </c>
    </row>
    <row r="185" spans="1:22" hidden="1" x14ac:dyDescent="0.25">
      <c r="A185" s="344" t="s">
        <v>105</v>
      </c>
      <c r="B185" s="429">
        <v>0</v>
      </c>
      <c r="C185" s="320"/>
      <c r="D185" s="320"/>
      <c r="E185" s="320"/>
      <c r="F185" s="320"/>
      <c r="G185" s="320"/>
      <c r="H185" s="316">
        <f t="shared" si="27"/>
        <v>0</v>
      </c>
      <c r="I185" s="320"/>
      <c r="J185" s="316">
        <f t="shared" si="28"/>
        <v>0</v>
      </c>
      <c r="K185" s="320"/>
      <c r="L185" s="431"/>
      <c r="M185" s="346">
        <f t="shared" si="29"/>
        <v>0</v>
      </c>
      <c r="N185" s="319"/>
      <c r="O185" s="320"/>
      <c r="P185" s="320"/>
      <c r="Q185" s="320"/>
      <c r="R185" s="320"/>
      <c r="S185" s="320"/>
      <c r="T185" s="320"/>
      <c r="U185" s="320">
        <f t="shared" si="30"/>
        <v>0</v>
      </c>
      <c r="V185" s="410">
        <f t="shared" si="31"/>
        <v>0</v>
      </c>
    </row>
    <row r="186" spans="1:22" hidden="1" x14ac:dyDescent="0.25">
      <c r="A186" s="344" t="s">
        <v>119</v>
      </c>
      <c r="B186" s="429">
        <v>0</v>
      </c>
      <c r="C186" s="320"/>
      <c r="D186" s="320"/>
      <c r="E186" s="320"/>
      <c r="F186" s="320"/>
      <c r="G186" s="320"/>
      <c r="H186" s="316">
        <f t="shared" si="27"/>
        <v>0</v>
      </c>
      <c r="I186" s="320"/>
      <c r="J186" s="316">
        <f t="shared" si="28"/>
        <v>0</v>
      </c>
      <c r="K186" s="320"/>
      <c r="L186" s="431"/>
      <c r="M186" s="346">
        <f t="shared" si="29"/>
        <v>0</v>
      </c>
      <c r="N186" s="319"/>
      <c r="O186" s="320"/>
      <c r="P186" s="320"/>
      <c r="Q186" s="320"/>
      <c r="R186" s="320"/>
      <c r="S186" s="320"/>
      <c r="T186" s="320"/>
      <c r="U186" s="320">
        <f t="shared" si="30"/>
        <v>0</v>
      </c>
      <c r="V186" s="410">
        <f t="shared" si="31"/>
        <v>0</v>
      </c>
    </row>
    <row r="187" spans="1:22" hidden="1" x14ac:dyDescent="0.25">
      <c r="A187" s="344" t="s">
        <v>132</v>
      </c>
      <c r="B187" s="429">
        <v>0</v>
      </c>
      <c r="C187" s="320"/>
      <c r="D187" s="320"/>
      <c r="E187" s="320"/>
      <c r="F187" s="320"/>
      <c r="G187" s="320"/>
      <c r="H187" s="316">
        <f t="shared" si="27"/>
        <v>0</v>
      </c>
      <c r="I187" s="320"/>
      <c r="J187" s="316">
        <f t="shared" si="28"/>
        <v>0</v>
      </c>
      <c r="K187" s="320"/>
      <c r="L187" s="431"/>
      <c r="M187" s="346">
        <f t="shared" si="29"/>
        <v>0</v>
      </c>
      <c r="N187" s="319"/>
      <c r="O187" s="320"/>
      <c r="P187" s="320"/>
      <c r="Q187" s="320"/>
      <c r="R187" s="320"/>
      <c r="S187" s="320"/>
      <c r="T187" s="320"/>
      <c r="U187" s="320">
        <f t="shared" si="30"/>
        <v>0</v>
      </c>
      <c r="V187" s="410">
        <f t="shared" si="31"/>
        <v>0</v>
      </c>
    </row>
    <row r="188" spans="1:22" hidden="1" x14ac:dyDescent="0.25">
      <c r="A188" s="344" t="s">
        <v>126</v>
      </c>
      <c r="B188" s="429">
        <v>0</v>
      </c>
      <c r="C188" s="320"/>
      <c r="D188" s="320"/>
      <c r="E188" s="320"/>
      <c r="F188" s="320"/>
      <c r="G188" s="320"/>
      <c r="H188" s="316">
        <f t="shared" si="27"/>
        <v>0</v>
      </c>
      <c r="I188" s="320"/>
      <c r="J188" s="316">
        <f t="shared" si="28"/>
        <v>0</v>
      </c>
      <c r="K188" s="320"/>
      <c r="L188" s="431"/>
      <c r="M188" s="346">
        <f t="shared" si="29"/>
        <v>0</v>
      </c>
      <c r="N188" s="319"/>
      <c r="O188" s="320"/>
      <c r="P188" s="320"/>
      <c r="Q188" s="320"/>
      <c r="R188" s="320"/>
      <c r="S188" s="320"/>
      <c r="T188" s="320"/>
      <c r="U188" s="320">
        <f t="shared" si="30"/>
        <v>0</v>
      </c>
      <c r="V188" s="410">
        <f t="shared" si="31"/>
        <v>0</v>
      </c>
    </row>
    <row r="189" spans="1:22" hidden="1" x14ac:dyDescent="0.25">
      <c r="A189" s="344" t="s">
        <v>127</v>
      </c>
      <c r="B189" s="429">
        <v>0</v>
      </c>
      <c r="C189" s="320"/>
      <c r="D189" s="320"/>
      <c r="E189" s="320"/>
      <c r="F189" s="320"/>
      <c r="G189" s="320"/>
      <c r="H189" s="316">
        <f t="shared" si="27"/>
        <v>0</v>
      </c>
      <c r="I189" s="320"/>
      <c r="J189" s="316">
        <f t="shared" si="28"/>
        <v>0</v>
      </c>
      <c r="K189" s="320"/>
      <c r="L189" s="431"/>
      <c r="M189" s="346">
        <f t="shared" si="29"/>
        <v>0</v>
      </c>
      <c r="N189" s="319"/>
      <c r="O189" s="320"/>
      <c r="P189" s="320"/>
      <c r="Q189" s="320"/>
      <c r="R189" s="320"/>
      <c r="S189" s="320"/>
      <c r="T189" s="320"/>
      <c r="U189" s="320">
        <f t="shared" si="30"/>
        <v>0</v>
      </c>
      <c r="V189" s="410">
        <f t="shared" si="31"/>
        <v>0</v>
      </c>
    </row>
    <row r="190" spans="1:22" hidden="1" x14ac:dyDescent="0.25">
      <c r="A190" s="344" t="s">
        <v>127</v>
      </c>
      <c r="B190" s="429">
        <v>0</v>
      </c>
      <c r="C190" s="320"/>
      <c r="D190" s="320"/>
      <c r="E190" s="320"/>
      <c r="F190" s="320"/>
      <c r="G190" s="320"/>
      <c r="H190" s="316">
        <f t="shared" si="27"/>
        <v>0</v>
      </c>
      <c r="I190" s="320"/>
      <c r="J190" s="316">
        <f t="shared" si="28"/>
        <v>0</v>
      </c>
      <c r="K190" s="320"/>
      <c r="L190" s="431"/>
      <c r="M190" s="346">
        <f t="shared" si="29"/>
        <v>0</v>
      </c>
      <c r="N190" s="319"/>
      <c r="O190" s="320"/>
      <c r="P190" s="320"/>
      <c r="Q190" s="320"/>
      <c r="R190" s="320"/>
      <c r="S190" s="320"/>
      <c r="T190" s="320"/>
      <c r="U190" s="320">
        <f t="shared" si="30"/>
        <v>0</v>
      </c>
      <c r="V190" s="410">
        <f t="shared" si="31"/>
        <v>0</v>
      </c>
    </row>
    <row r="191" spans="1:22" hidden="1" x14ac:dyDescent="0.25">
      <c r="A191" s="344" t="s">
        <v>100</v>
      </c>
      <c r="B191" s="429">
        <v>0</v>
      </c>
      <c r="C191" s="320"/>
      <c r="D191" s="320"/>
      <c r="E191" s="320"/>
      <c r="F191" s="320"/>
      <c r="G191" s="320"/>
      <c r="H191" s="316">
        <f t="shared" si="27"/>
        <v>0</v>
      </c>
      <c r="I191" s="320"/>
      <c r="J191" s="316">
        <f t="shared" si="28"/>
        <v>0</v>
      </c>
      <c r="K191" s="320"/>
      <c r="L191" s="431"/>
      <c r="M191" s="346">
        <f t="shared" si="29"/>
        <v>0</v>
      </c>
      <c r="N191" s="319"/>
      <c r="O191" s="320"/>
      <c r="P191" s="320"/>
      <c r="Q191" s="320"/>
      <c r="R191" s="320"/>
      <c r="S191" s="320"/>
      <c r="T191" s="320"/>
      <c r="U191" s="320">
        <f t="shared" si="30"/>
        <v>0</v>
      </c>
      <c r="V191" s="410">
        <f t="shared" si="31"/>
        <v>0</v>
      </c>
    </row>
    <row r="192" spans="1:22" hidden="1" x14ac:dyDescent="0.25">
      <c r="A192" s="344" t="s">
        <v>131</v>
      </c>
      <c r="B192" s="429">
        <v>0</v>
      </c>
      <c r="C192" s="320"/>
      <c r="D192" s="320"/>
      <c r="E192" s="320"/>
      <c r="F192" s="320"/>
      <c r="G192" s="320"/>
      <c r="H192" s="316">
        <f t="shared" si="27"/>
        <v>0</v>
      </c>
      <c r="I192" s="320"/>
      <c r="J192" s="316">
        <f t="shared" si="28"/>
        <v>0</v>
      </c>
      <c r="K192" s="320"/>
      <c r="L192" s="431"/>
      <c r="M192" s="346">
        <f t="shared" si="29"/>
        <v>0</v>
      </c>
      <c r="N192" s="319"/>
      <c r="O192" s="320"/>
      <c r="P192" s="320"/>
      <c r="Q192" s="320"/>
      <c r="R192" s="320"/>
      <c r="S192" s="320"/>
      <c r="T192" s="320"/>
      <c r="U192" s="320">
        <f t="shared" si="30"/>
        <v>0</v>
      </c>
      <c r="V192" s="410">
        <f t="shared" si="31"/>
        <v>0</v>
      </c>
    </row>
    <row r="193" spans="1:22" hidden="1" x14ac:dyDescent="0.25">
      <c r="A193" s="344" t="s">
        <v>117</v>
      </c>
      <c r="B193" s="429">
        <v>0</v>
      </c>
      <c r="C193" s="320"/>
      <c r="D193" s="320"/>
      <c r="E193" s="320"/>
      <c r="F193" s="320"/>
      <c r="G193" s="320"/>
      <c r="H193" s="316">
        <f t="shared" si="27"/>
        <v>0</v>
      </c>
      <c r="I193" s="320"/>
      <c r="J193" s="316">
        <f t="shared" si="28"/>
        <v>0</v>
      </c>
      <c r="K193" s="320"/>
      <c r="L193" s="431"/>
      <c r="M193" s="346">
        <f t="shared" si="29"/>
        <v>0</v>
      </c>
      <c r="N193" s="319"/>
      <c r="O193" s="320"/>
      <c r="P193" s="320"/>
      <c r="Q193" s="320"/>
      <c r="R193" s="320"/>
      <c r="S193" s="320"/>
      <c r="T193" s="320"/>
      <c r="U193" s="320">
        <f t="shared" si="30"/>
        <v>0</v>
      </c>
      <c r="V193" s="410">
        <f t="shared" si="31"/>
        <v>0</v>
      </c>
    </row>
    <row r="194" spans="1:22" hidden="1" x14ac:dyDescent="0.25">
      <c r="A194" s="344" t="s">
        <v>130</v>
      </c>
      <c r="B194" s="429">
        <v>0</v>
      </c>
      <c r="C194" s="320"/>
      <c r="D194" s="320"/>
      <c r="E194" s="320"/>
      <c r="F194" s="320"/>
      <c r="G194" s="320"/>
      <c r="H194" s="316">
        <f t="shared" si="27"/>
        <v>0</v>
      </c>
      <c r="I194" s="320"/>
      <c r="J194" s="316">
        <f t="shared" si="28"/>
        <v>0</v>
      </c>
      <c r="K194" s="320"/>
      <c r="L194" s="431"/>
      <c r="M194" s="346">
        <f t="shared" si="29"/>
        <v>0</v>
      </c>
      <c r="N194" s="319"/>
      <c r="O194" s="320"/>
      <c r="P194" s="320"/>
      <c r="Q194" s="320"/>
      <c r="R194" s="320"/>
      <c r="S194" s="320"/>
      <c r="T194" s="320"/>
      <c r="U194" s="320">
        <f t="shared" si="30"/>
        <v>0</v>
      </c>
      <c r="V194" s="410">
        <f t="shared" si="31"/>
        <v>0</v>
      </c>
    </row>
    <row r="195" spans="1:22" hidden="1" x14ac:dyDescent="0.25">
      <c r="A195" s="344" t="s">
        <v>129</v>
      </c>
      <c r="B195" s="429">
        <v>0</v>
      </c>
      <c r="C195" s="320"/>
      <c r="D195" s="320"/>
      <c r="E195" s="320"/>
      <c r="F195" s="320"/>
      <c r="G195" s="320"/>
      <c r="H195" s="316">
        <f t="shared" si="27"/>
        <v>0</v>
      </c>
      <c r="I195" s="320"/>
      <c r="J195" s="316">
        <f t="shared" si="28"/>
        <v>0</v>
      </c>
      <c r="K195" s="320"/>
      <c r="L195" s="431"/>
      <c r="M195" s="346">
        <f t="shared" si="29"/>
        <v>0</v>
      </c>
      <c r="N195" s="319"/>
      <c r="O195" s="320"/>
      <c r="P195" s="320"/>
      <c r="Q195" s="320"/>
      <c r="R195" s="320"/>
      <c r="S195" s="320"/>
      <c r="T195" s="320"/>
      <c r="U195" s="320">
        <f t="shared" si="30"/>
        <v>0</v>
      </c>
      <c r="V195" s="410">
        <f t="shared" si="31"/>
        <v>0</v>
      </c>
    </row>
    <row r="196" spans="1:22" hidden="1" x14ac:dyDescent="0.25">
      <c r="A196" s="344" t="s">
        <v>134</v>
      </c>
      <c r="B196" s="429">
        <v>0</v>
      </c>
      <c r="C196" s="320"/>
      <c r="D196" s="320"/>
      <c r="E196" s="320"/>
      <c r="F196" s="320"/>
      <c r="G196" s="320"/>
      <c r="H196" s="316">
        <f t="shared" si="27"/>
        <v>0</v>
      </c>
      <c r="I196" s="320"/>
      <c r="J196" s="316">
        <f t="shared" si="28"/>
        <v>0</v>
      </c>
      <c r="K196" s="320"/>
      <c r="L196" s="431"/>
      <c r="M196" s="346">
        <f t="shared" si="29"/>
        <v>0</v>
      </c>
      <c r="N196" s="319"/>
      <c r="O196" s="320"/>
      <c r="P196" s="320"/>
      <c r="Q196" s="320"/>
      <c r="R196" s="320"/>
      <c r="S196" s="320"/>
      <c r="T196" s="320"/>
      <c r="U196" s="320">
        <f t="shared" si="30"/>
        <v>0</v>
      </c>
      <c r="V196" s="410">
        <f t="shared" si="31"/>
        <v>0</v>
      </c>
    </row>
    <row r="197" spans="1:22" hidden="1" x14ac:dyDescent="0.25">
      <c r="A197" s="344" t="s">
        <v>135</v>
      </c>
      <c r="B197" s="429">
        <v>0</v>
      </c>
      <c r="C197" s="320"/>
      <c r="D197" s="320"/>
      <c r="E197" s="320"/>
      <c r="F197" s="320"/>
      <c r="G197" s="320"/>
      <c r="H197" s="316">
        <f t="shared" si="27"/>
        <v>0</v>
      </c>
      <c r="I197" s="320"/>
      <c r="J197" s="316">
        <f t="shared" si="28"/>
        <v>0</v>
      </c>
      <c r="K197" s="320"/>
      <c r="L197" s="431"/>
      <c r="M197" s="346">
        <f t="shared" si="29"/>
        <v>0</v>
      </c>
      <c r="N197" s="319"/>
      <c r="O197" s="320"/>
      <c r="P197" s="320"/>
      <c r="Q197" s="320"/>
      <c r="R197" s="320"/>
      <c r="S197" s="320"/>
      <c r="T197" s="320"/>
      <c r="U197" s="320">
        <f t="shared" si="30"/>
        <v>0</v>
      </c>
      <c r="V197" s="410">
        <f t="shared" si="31"/>
        <v>0</v>
      </c>
    </row>
    <row r="198" spans="1:22" hidden="1" x14ac:dyDescent="0.25">
      <c r="A198" s="344" t="s">
        <v>102</v>
      </c>
      <c r="B198" s="429">
        <v>0</v>
      </c>
      <c r="C198" s="320"/>
      <c r="D198" s="320"/>
      <c r="E198" s="320"/>
      <c r="F198" s="320"/>
      <c r="G198" s="320"/>
      <c r="H198" s="316">
        <f t="shared" si="27"/>
        <v>0</v>
      </c>
      <c r="I198" s="320"/>
      <c r="J198" s="316">
        <f t="shared" si="28"/>
        <v>0</v>
      </c>
      <c r="K198" s="320"/>
      <c r="L198" s="431"/>
      <c r="M198" s="346">
        <f t="shared" si="29"/>
        <v>0</v>
      </c>
      <c r="N198" s="319"/>
      <c r="O198" s="320"/>
      <c r="P198" s="320"/>
      <c r="Q198" s="320"/>
      <c r="R198" s="320"/>
      <c r="S198" s="320"/>
      <c r="T198" s="320"/>
      <c r="U198" s="320">
        <f t="shared" si="30"/>
        <v>0</v>
      </c>
      <c r="V198" s="410">
        <f t="shared" si="31"/>
        <v>0</v>
      </c>
    </row>
    <row r="199" spans="1:22" hidden="1" x14ac:dyDescent="0.25">
      <c r="A199" s="344" t="s">
        <v>133</v>
      </c>
      <c r="B199" s="429">
        <v>0</v>
      </c>
      <c r="C199" s="320"/>
      <c r="D199" s="320"/>
      <c r="E199" s="320"/>
      <c r="F199" s="320"/>
      <c r="G199" s="320"/>
      <c r="H199" s="316">
        <f t="shared" si="27"/>
        <v>0</v>
      </c>
      <c r="I199" s="320"/>
      <c r="J199" s="316">
        <f t="shared" si="28"/>
        <v>0</v>
      </c>
      <c r="K199" s="320"/>
      <c r="L199" s="431"/>
      <c r="M199" s="346">
        <f t="shared" si="29"/>
        <v>0</v>
      </c>
      <c r="N199" s="319"/>
      <c r="O199" s="320"/>
      <c r="P199" s="320"/>
      <c r="Q199" s="320"/>
      <c r="R199" s="320"/>
      <c r="S199" s="320"/>
      <c r="T199" s="320"/>
      <c r="U199" s="320">
        <f t="shared" si="30"/>
        <v>0</v>
      </c>
      <c r="V199" s="410">
        <f t="shared" si="31"/>
        <v>0</v>
      </c>
    </row>
    <row r="200" spans="1:22" hidden="1" x14ac:dyDescent="0.25">
      <c r="A200" s="344" t="s">
        <v>918</v>
      </c>
      <c r="B200" s="429">
        <v>0</v>
      </c>
      <c r="C200" s="320"/>
      <c r="D200" s="320"/>
      <c r="E200" s="320"/>
      <c r="F200" s="320"/>
      <c r="G200" s="320"/>
      <c r="H200" s="316">
        <f t="shared" si="27"/>
        <v>0</v>
      </c>
      <c r="I200" s="320"/>
      <c r="J200" s="316">
        <f t="shared" si="28"/>
        <v>0</v>
      </c>
      <c r="K200" s="320"/>
      <c r="L200" s="431"/>
      <c r="M200" s="346">
        <f t="shared" si="29"/>
        <v>0</v>
      </c>
      <c r="N200" s="319"/>
      <c r="O200" s="320"/>
      <c r="P200" s="320"/>
      <c r="Q200" s="320"/>
      <c r="R200" s="320"/>
      <c r="S200" s="320"/>
      <c r="T200" s="320"/>
      <c r="U200" s="320">
        <f t="shared" si="30"/>
        <v>0</v>
      </c>
      <c r="V200" s="410">
        <f t="shared" si="31"/>
        <v>0</v>
      </c>
    </row>
    <row r="201" spans="1:22" hidden="1" x14ac:dyDescent="0.25">
      <c r="A201" s="344"/>
      <c r="B201" s="429">
        <v>0</v>
      </c>
      <c r="C201" s="320"/>
      <c r="D201" s="320"/>
      <c r="E201" s="320"/>
      <c r="F201" s="320"/>
      <c r="G201" s="320"/>
      <c r="H201" s="316">
        <f t="shared" si="27"/>
        <v>0</v>
      </c>
      <c r="I201" s="320"/>
      <c r="J201" s="316">
        <f t="shared" si="28"/>
        <v>0</v>
      </c>
      <c r="K201" s="320"/>
      <c r="L201" s="431"/>
      <c r="M201" s="346">
        <f t="shared" si="29"/>
        <v>0</v>
      </c>
      <c r="N201" s="319"/>
      <c r="O201" s="320"/>
      <c r="P201" s="320"/>
      <c r="Q201" s="320"/>
      <c r="R201" s="320"/>
      <c r="S201" s="320"/>
      <c r="T201" s="320"/>
      <c r="U201" s="320">
        <f t="shared" si="30"/>
        <v>0</v>
      </c>
      <c r="V201" s="410">
        <f t="shared" si="31"/>
        <v>0</v>
      </c>
    </row>
    <row r="202" spans="1:22" hidden="1" x14ac:dyDescent="0.25">
      <c r="A202" s="344"/>
      <c r="B202" s="429">
        <v>0</v>
      </c>
      <c r="C202" s="320"/>
      <c r="D202" s="320"/>
      <c r="E202" s="320"/>
      <c r="F202" s="320"/>
      <c r="G202" s="320"/>
      <c r="H202" s="316">
        <f t="shared" si="27"/>
        <v>0</v>
      </c>
      <c r="I202" s="320"/>
      <c r="J202" s="316">
        <f t="shared" si="28"/>
        <v>0</v>
      </c>
      <c r="K202" s="320"/>
      <c r="L202" s="431"/>
      <c r="M202" s="346">
        <f t="shared" si="29"/>
        <v>0</v>
      </c>
      <c r="N202" s="319"/>
      <c r="O202" s="320"/>
      <c r="P202" s="320"/>
      <c r="Q202" s="320"/>
      <c r="R202" s="320"/>
      <c r="S202" s="320"/>
      <c r="T202" s="320"/>
      <c r="U202" s="320">
        <f t="shared" si="30"/>
        <v>0</v>
      </c>
      <c r="V202" s="410">
        <f t="shared" si="31"/>
        <v>0</v>
      </c>
    </row>
    <row r="203" spans="1:22" hidden="1" x14ac:dyDescent="0.25">
      <c r="A203" s="344"/>
      <c r="B203" s="429">
        <v>0</v>
      </c>
      <c r="C203" s="320"/>
      <c r="D203" s="320"/>
      <c r="E203" s="320"/>
      <c r="F203" s="320"/>
      <c r="G203" s="320"/>
      <c r="H203" s="316">
        <f t="shared" si="27"/>
        <v>0</v>
      </c>
      <c r="I203" s="320"/>
      <c r="J203" s="316">
        <f t="shared" si="28"/>
        <v>0</v>
      </c>
      <c r="K203" s="320"/>
      <c r="L203" s="431"/>
      <c r="M203" s="346">
        <f t="shared" si="29"/>
        <v>0</v>
      </c>
      <c r="N203" s="319"/>
      <c r="O203" s="320"/>
      <c r="P203" s="320"/>
      <c r="Q203" s="320"/>
      <c r="R203" s="320"/>
      <c r="S203" s="320"/>
      <c r="T203" s="320"/>
      <c r="U203" s="320">
        <f t="shared" si="30"/>
        <v>0</v>
      </c>
      <c r="V203" s="410">
        <f t="shared" si="31"/>
        <v>0</v>
      </c>
    </row>
    <row r="204" spans="1:22" hidden="1" x14ac:dyDescent="0.25">
      <c r="A204" s="344"/>
      <c r="B204" s="429">
        <v>0</v>
      </c>
      <c r="C204" s="320"/>
      <c r="D204" s="320"/>
      <c r="E204" s="320"/>
      <c r="F204" s="320"/>
      <c r="G204" s="320"/>
      <c r="H204" s="316">
        <f t="shared" si="27"/>
        <v>0</v>
      </c>
      <c r="I204" s="320"/>
      <c r="J204" s="316">
        <f t="shared" si="28"/>
        <v>0</v>
      </c>
      <c r="K204" s="320"/>
      <c r="L204" s="431"/>
      <c r="M204" s="346">
        <f t="shared" si="29"/>
        <v>0</v>
      </c>
      <c r="N204" s="319"/>
      <c r="O204" s="320"/>
      <c r="P204" s="320"/>
      <c r="Q204" s="320"/>
      <c r="R204" s="320"/>
      <c r="S204" s="320"/>
      <c r="T204" s="320"/>
      <c r="U204" s="320">
        <f t="shared" si="30"/>
        <v>0</v>
      </c>
      <c r="V204" s="410">
        <f t="shared" si="31"/>
        <v>0</v>
      </c>
    </row>
    <row r="205" spans="1:22" hidden="1" x14ac:dyDescent="0.25">
      <c r="A205" s="344"/>
      <c r="B205" s="429">
        <v>0</v>
      </c>
      <c r="C205" s="320"/>
      <c r="D205" s="320"/>
      <c r="E205" s="320"/>
      <c r="F205" s="320"/>
      <c r="G205" s="320"/>
      <c r="H205" s="316">
        <f t="shared" si="27"/>
        <v>0</v>
      </c>
      <c r="I205" s="320"/>
      <c r="J205" s="316">
        <f t="shared" si="28"/>
        <v>0</v>
      </c>
      <c r="K205" s="320"/>
      <c r="L205" s="431"/>
      <c r="M205" s="346">
        <f t="shared" si="29"/>
        <v>0</v>
      </c>
      <c r="N205" s="319"/>
      <c r="O205" s="320"/>
      <c r="P205" s="320"/>
      <c r="Q205" s="320"/>
      <c r="R205" s="320"/>
      <c r="S205" s="320"/>
      <c r="T205" s="320"/>
      <c r="U205" s="320">
        <f t="shared" si="30"/>
        <v>0</v>
      </c>
      <c r="V205" s="410">
        <f t="shared" si="31"/>
        <v>0</v>
      </c>
    </row>
    <row r="206" spans="1:22" hidden="1" x14ac:dyDescent="0.25">
      <c r="A206" s="344"/>
      <c r="B206" s="429">
        <v>0</v>
      </c>
      <c r="C206" s="320"/>
      <c r="D206" s="320"/>
      <c r="E206" s="320"/>
      <c r="F206" s="320"/>
      <c r="G206" s="320"/>
      <c r="H206" s="316">
        <f t="shared" si="27"/>
        <v>0</v>
      </c>
      <c r="I206" s="320"/>
      <c r="J206" s="316">
        <f t="shared" si="28"/>
        <v>0</v>
      </c>
      <c r="K206" s="320"/>
      <c r="L206" s="431"/>
      <c r="M206" s="346">
        <f t="shared" si="29"/>
        <v>0</v>
      </c>
      <c r="N206" s="319"/>
      <c r="O206" s="320"/>
      <c r="P206" s="320"/>
      <c r="Q206" s="320"/>
      <c r="R206" s="320"/>
      <c r="S206" s="320"/>
      <c r="T206" s="320"/>
      <c r="U206" s="320">
        <f t="shared" si="30"/>
        <v>0</v>
      </c>
      <c r="V206" s="410">
        <f t="shared" si="31"/>
        <v>0</v>
      </c>
    </row>
    <row r="207" spans="1:22" hidden="1" x14ac:dyDescent="0.25">
      <c r="A207" s="344"/>
      <c r="B207" s="429">
        <v>0</v>
      </c>
      <c r="C207" s="320"/>
      <c r="D207" s="320"/>
      <c r="E207" s="320"/>
      <c r="F207" s="320"/>
      <c r="G207" s="320"/>
      <c r="H207" s="316">
        <f t="shared" si="27"/>
        <v>0</v>
      </c>
      <c r="I207" s="320"/>
      <c r="J207" s="316">
        <f t="shared" si="28"/>
        <v>0</v>
      </c>
      <c r="K207" s="320"/>
      <c r="L207" s="431"/>
      <c r="M207" s="346">
        <f t="shared" si="29"/>
        <v>0</v>
      </c>
      <c r="N207" s="319"/>
      <c r="O207" s="320"/>
      <c r="P207" s="320"/>
      <c r="Q207" s="320"/>
      <c r="R207" s="320"/>
      <c r="S207" s="320"/>
      <c r="T207" s="320"/>
      <c r="U207" s="320">
        <f t="shared" si="30"/>
        <v>0</v>
      </c>
      <c r="V207" s="410">
        <f t="shared" si="31"/>
        <v>0</v>
      </c>
    </row>
    <row r="208" spans="1:22" hidden="1" x14ac:dyDescent="0.25">
      <c r="A208" s="344"/>
      <c r="B208" s="429">
        <v>0</v>
      </c>
      <c r="C208" s="320"/>
      <c r="D208" s="320"/>
      <c r="E208" s="320"/>
      <c r="F208" s="320"/>
      <c r="G208" s="320"/>
      <c r="H208" s="316">
        <f t="shared" si="27"/>
        <v>0</v>
      </c>
      <c r="I208" s="320"/>
      <c r="J208" s="316">
        <f t="shared" si="28"/>
        <v>0</v>
      </c>
      <c r="K208" s="320"/>
      <c r="L208" s="431"/>
      <c r="M208" s="346">
        <f t="shared" si="29"/>
        <v>0</v>
      </c>
      <c r="N208" s="319"/>
      <c r="O208" s="320"/>
      <c r="P208" s="320"/>
      <c r="Q208" s="320"/>
      <c r="R208" s="320"/>
      <c r="S208" s="320"/>
      <c r="T208" s="320"/>
      <c r="U208" s="320">
        <f t="shared" si="30"/>
        <v>0</v>
      </c>
      <c r="V208" s="410">
        <f t="shared" si="31"/>
        <v>0</v>
      </c>
    </row>
    <row r="209" spans="1:22" ht="15.75" thickBot="1" x14ac:dyDescent="0.3">
      <c r="A209" s="372" t="s">
        <v>691</v>
      </c>
      <c r="B209" s="440">
        <v>0</v>
      </c>
      <c r="C209" s="435"/>
      <c r="D209" s="332"/>
      <c r="E209" s="332"/>
      <c r="F209" s="332"/>
      <c r="G209" s="332"/>
      <c r="H209" s="329"/>
      <c r="I209" s="332"/>
      <c r="J209" s="329">
        <f t="shared" si="28"/>
        <v>0</v>
      </c>
      <c r="K209" s="332"/>
      <c r="L209" s="436"/>
      <c r="M209" s="351">
        <f t="shared" si="29"/>
        <v>0</v>
      </c>
      <c r="N209" s="331"/>
      <c r="O209" s="332">
        <v>0</v>
      </c>
      <c r="P209" s="332"/>
      <c r="Q209" s="279"/>
      <c r="R209" s="332"/>
      <c r="S209" s="332"/>
      <c r="T209" s="332"/>
      <c r="U209" s="332">
        <f>+O209*1.059</f>
        <v>0</v>
      </c>
      <c r="V209" s="411">
        <f>+U209*1.057</f>
        <v>0</v>
      </c>
    </row>
    <row r="210" spans="1:22" ht="15.75" thickTop="1" x14ac:dyDescent="0.25">
      <c r="A210" s="333" t="s">
        <v>141</v>
      </c>
      <c r="B210" s="437">
        <f t="shared" ref="B210:V210" si="32">SUM(B161:B209)</f>
        <v>0</v>
      </c>
      <c r="C210" s="437">
        <f t="shared" si="32"/>
        <v>0</v>
      </c>
      <c r="D210" s="437">
        <f t="shared" si="32"/>
        <v>0</v>
      </c>
      <c r="E210" s="437">
        <f t="shared" si="32"/>
        <v>0</v>
      </c>
      <c r="F210" s="437">
        <f t="shared" si="32"/>
        <v>0</v>
      </c>
      <c r="G210" s="437">
        <f t="shared" si="32"/>
        <v>0</v>
      </c>
      <c r="H210" s="337">
        <f t="shared" si="32"/>
        <v>0</v>
      </c>
      <c r="I210" s="437">
        <f t="shared" si="32"/>
        <v>0</v>
      </c>
      <c r="J210" s="337">
        <f t="shared" si="32"/>
        <v>0</v>
      </c>
      <c r="K210" s="437">
        <f t="shared" si="32"/>
        <v>0</v>
      </c>
      <c r="L210" s="437">
        <f t="shared" si="32"/>
        <v>0</v>
      </c>
      <c r="M210" s="337">
        <f t="shared" si="32"/>
        <v>0</v>
      </c>
      <c r="N210" s="337">
        <f t="shared" si="32"/>
        <v>0</v>
      </c>
      <c r="O210" s="337">
        <f t="shared" si="32"/>
        <v>0</v>
      </c>
      <c r="P210" s="337"/>
      <c r="Q210" s="337"/>
      <c r="R210" s="337"/>
      <c r="S210" s="337"/>
      <c r="T210" s="337"/>
      <c r="U210" s="337">
        <f t="shared" si="32"/>
        <v>0</v>
      </c>
      <c r="V210" s="337">
        <f t="shared" si="32"/>
        <v>0</v>
      </c>
    </row>
    <row r="212" spans="1:22" x14ac:dyDescent="0.25">
      <c r="A212" s="373" t="s">
        <v>172</v>
      </c>
      <c r="B212" s="447">
        <f t="shared" ref="B212:V212" si="33">+B31+B138+B153+B158+B210</f>
        <v>18065765.083132248</v>
      </c>
      <c r="C212" s="447">
        <f t="shared" si="33"/>
        <v>0</v>
      </c>
      <c r="D212" s="447">
        <f t="shared" si="33"/>
        <v>12434519.15</v>
      </c>
      <c r="E212" s="447">
        <f t="shared" si="33"/>
        <v>19707373.030000001</v>
      </c>
      <c r="F212" s="447">
        <f t="shared" si="33"/>
        <v>0</v>
      </c>
      <c r="G212" s="447">
        <f t="shared" si="33"/>
        <v>7824464.2300000004</v>
      </c>
      <c r="H212" s="376">
        <f t="shared" si="33"/>
        <v>11882908.800000001</v>
      </c>
      <c r="I212" s="447">
        <f t="shared" si="33"/>
        <v>0</v>
      </c>
      <c r="J212" s="376">
        <f t="shared" si="33"/>
        <v>11882908.800000001</v>
      </c>
      <c r="K212" s="447">
        <f t="shared" si="33"/>
        <v>20763471.173620004</v>
      </c>
      <c r="L212" s="447">
        <f t="shared" si="33"/>
        <v>21876598.616995484</v>
      </c>
      <c r="M212" s="376">
        <f t="shared" si="33"/>
        <v>19707373.030000001</v>
      </c>
      <c r="N212" s="376">
        <f t="shared" si="33"/>
        <v>12545364</v>
      </c>
      <c r="O212" s="376">
        <f t="shared" si="33"/>
        <v>20904006.030000001</v>
      </c>
      <c r="P212" s="376"/>
      <c r="Q212" s="376"/>
      <c r="R212" s="376">
        <f t="shared" si="33"/>
        <v>10968328.030000001</v>
      </c>
      <c r="S212" s="376">
        <f t="shared" si="33"/>
        <v>987532</v>
      </c>
      <c r="T212" s="376">
        <f t="shared" si="33"/>
        <v>21891538.030000001</v>
      </c>
      <c r="U212" s="376">
        <f t="shared" si="33"/>
        <v>21607842.385770001</v>
      </c>
      <c r="V212" s="376">
        <f t="shared" si="33"/>
        <v>22839489.401758887</v>
      </c>
    </row>
    <row r="214" spans="1:22" ht="15.75" thickBot="1" x14ac:dyDescent="0.3">
      <c r="A214" s="298" t="s">
        <v>626</v>
      </c>
      <c r="B214" s="448"/>
      <c r="C214" s="448"/>
      <c r="D214" s="448"/>
      <c r="E214" s="448"/>
      <c r="F214" s="448"/>
      <c r="G214" s="448"/>
      <c r="H214" s="449"/>
      <c r="I214" s="448"/>
      <c r="J214" s="449"/>
      <c r="K214" s="448"/>
      <c r="L214" s="448"/>
    </row>
    <row r="215" spans="1:22" ht="15.75" thickTop="1" x14ac:dyDescent="0.25">
      <c r="A215" s="353" t="s">
        <v>627</v>
      </c>
      <c r="B215" s="450"/>
      <c r="C215" s="451"/>
      <c r="D215" s="387"/>
      <c r="E215" s="387"/>
      <c r="F215" s="387"/>
      <c r="G215" s="387"/>
      <c r="H215" s="384">
        <f>+E215+F215-G215</f>
        <v>0</v>
      </c>
      <c r="I215" s="387"/>
      <c r="J215" s="384">
        <f>SUM(H215:I215)</f>
        <v>0</v>
      </c>
      <c r="K215" s="387"/>
      <c r="L215" s="452"/>
      <c r="M215" s="453">
        <f>+G215+J215</f>
        <v>0</v>
      </c>
      <c r="N215" s="453"/>
      <c r="O215" s="360"/>
      <c r="P215" s="360"/>
      <c r="Q215" s="280"/>
      <c r="R215" s="360"/>
      <c r="S215" s="360"/>
      <c r="T215" s="360"/>
      <c r="U215" s="416">
        <f>+O215*1.059</f>
        <v>0</v>
      </c>
      <c r="V215" s="417">
        <f>+U215*1.057</f>
        <v>0</v>
      </c>
    </row>
    <row r="216" spans="1:22" hidden="1" x14ac:dyDescent="0.25">
      <c r="A216" s="310" t="s">
        <v>628</v>
      </c>
      <c r="B216" s="454"/>
      <c r="C216" s="455"/>
      <c r="D216" s="394"/>
      <c r="E216" s="394"/>
      <c r="F216" s="394"/>
      <c r="G216" s="394"/>
      <c r="H216" s="391">
        <f>+E216+F216-G216</f>
        <v>0</v>
      </c>
      <c r="I216" s="394"/>
      <c r="J216" s="391">
        <f>SUM(H216:I216)</f>
        <v>0</v>
      </c>
      <c r="K216" s="394"/>
      <c r="L216" s="456"/>
      <c r="M216" s="457">
        <f>+G216+J216</f>
        <v>0</v>
      </c>
      <c r="N216" s="457"/>
      <c r="O216" s="413"/>
      <c r="P216" s="413"/>
      <c r="Q216" s="413"/>
      <c r="R216" s="413"/>
      <c r="S216" s="413"/>
      <c r="T216" s="413"/>
      <c r="U216" s="418">
        <f>+O216*1.059</f>
        <v>0</v>
      </c>
      <c r="V216" s="419">
        <f>+U216*1.057</f>
        <v>0</v>
      </c>
    </row>
    <row r="217" spans="1:22" hidden="1" x14ac:dyDescent="0.25">
      <c r="A217" s="310" t="s">
        <v>698</v>
      </c>
      <c r="B217" s="454"/>
      <c r="C217" s="455"/>
      <c r="D217" s="394"/>
      <c r="E217" s="394"/>
      <c r="F217" s="394"/>
      <c r="G217" s="394"/>
      <c r="H217" s="391">
        <f t="shared" ref="H217:H280" si="34">+E217+F217-G217</f>
        <v>0</v>
      </c>
      <c r="I217" s="394"/>
      <c r="J217" s="391">
        <f t="shared" ref="J217:J280" si="35">SUM(H217:I217)</f>
        <v>0</v>
      </c>
      <c r="K217" s="394"/>
      <c r="L217" s="456"/>
      <c r="M217" s="457">
        <f t="shared" ref="M217:M280" si="36">+G217+J217</f>
        <v>0</v>
      </c>
      <c r="N217" s="457"/>
      <c r="O217" s="413"/>
      <c r="P217" s="413"/>
      <c r="Q217" s="413"/>
      <c r="R217" s="413"/>
      <c r="S217" s="413"/>
      <c r="T217" s="413"/>
      <c r="U217" s="418">
        <f t="shared" ref="U217:U280" si="37">+O217*1.059</f>
        <v>0</v>
      </c>
      <c r="V217" s="419">
        <f t="shared" ref="V217:V280" si="38">+U217*1.057</f>
        <v>0</v>
      </c>
    </row>
    <row r="218" spans="1:22" hidden="1" x14ac:dyDescent="0.25">
      <c r="A218" s="310" t="s">
        <v>667</v>
      </c>
      <c r="B218" s="454"/>
      <c r="C218" s="455"/>
      <c r="D218" s="394"/>
      <c r="E218" s="394"/>
      <c r="F218" s="394"/>
      <c r="G218" s="394"/>
      <c r="H218" s="391">
        <f t="shared" si="34"/>
        <v>0</v>
      </c>
      <c r="I218" s="394"/>
      <c r="J218" s="391">
        <f t="shared" si="35"/>
        <v>0</v>
      </c>
      <c r="K218" s="394"/>
      <c r="L218" s="456"/>
      <c r="M218" s="457">
        <f t="shared" si="36"/>
        <v>0</v>
      </c>
      <c r="N218" s="457"/>
      <c r="O218" s="413"/>
      <c r="P218" s="413"/>
      <c r="Q218" s="413"/>
      <c r="R218" s="413"/>
      <c r="S218" s="413"/>
      <c r="T218" s="413"/>
      <c r="U218" s="418">
        <f t="shared" si="37"/>
        <v>0</v>
      </c>
      <c r="V218" s="419">
        <f t="shared" si="38"/>
        <v>0</v>
      </c>
    </row>
    <row r="219" spans="1:22" hidden="1" x14ac:dyDescent="0.25">
      <c r="A219" s="310" t="s">
        <v>685</v>
      </c>
      <c r="B219" s="454"/>
      <c r="C219" s="455"/>
      <c r="D219" s="394"/>
      <c r="E219" s="394"/>
      <c r="F219" s="394"/>
      <c r="G219" s="394"/>
      <c r="H219" s="391">
        <f t="shared" si="34"/>
        <v>0</v>
      </c>
      <c r="I219" s="394"/>
      <c r="J219" s="391">
        <f t="shared" si="35"/>
        <v>0</v>
      </c>
      <c r="K219" s="394"/>
      <c r="L219" s="456"/>
      <c r="M219" s="457">
        <f t="shared" si="36"/>
        <v>0</v>
      </c>
      <c r="N219" s="457"/>
      <c r="O219" s="413"/>
      <c r="P219" s="413"/>
      <c r="Q219" s="413"/>
      <c r="R219" s="413"/>
      <c r="S219" s="413"/>
      <c r="T219" s="413"/>
      <c r="U219" s="418">
        <f t="shared" si="37"/>
        <v>0</v>
      </c>
      <c r="V219" s="419">
        <f t="shared" si="38"/>
        <v>0</v>
      </c>
    </row>
    <row r="220" spans="1:22" hidden="1" x14ac:dyDescent="0.25">
      <c r="A220" s="310" t="s">
        <v>683</v>
      </c>
      <c r="B220" s="454"/>
      <c r="C220" s="455"/>
      <c r="D220" s="394"/>
      <c r="E220" s="394"/>
      <c r="F220" s="394"/>
      <c r="G220" s="394"/>
      <c r="H220" s="391">
        <f t="shared" si="34"/>
        <v>0</v>
      </c>
      <c r="I220" s="394"/>
      <c r="J220" s="391">
        <f t="shared" si="35"/>
        <v>0</v>
      </c>
      <c r="K220" s="394"/>
      <c r="L220" s="456"/>
      <c r="M220" s="457">
        <f t="shared" si="36"/>
        <v>0</v>
      </c>
      <c r="N220" s="457"/>
      <c r="O220" s="413"/>
      <c r="P220" s="413"/>
      <c r="Q220" s="413"/>
      <c r="R220" s="413"/>
      <c r="S220" s="413"/>
      <c r="T220" s="413"/>
      <c r="U220" s="418">
        <f t="shared" si="37"/>
        <v>0</v>
      </c>
      <c r="V220" s="419">
        <f t="shared" si="38"/>
        <v>0</v>
      </c>
    </row>
    <row r="221" spans="1:22" hidden="1" x14ac:dyDescent="0.25">
      <c r="A221" s="310" t="s">
        <v>637</v>
      </c>
      <c r="B221" s="454"/>
      <c r="C221" s="455"/>
      <c r="D221" s="394"/>
      <c r="E221" s="394"/>
      <c r="F221" s="394"/>
      <c r="G221" s="394"/>
      <c r="H221" s="391">
        <f t="shared" si="34"/>
        <v>0</v>
      </c>
      <c r="I221" s="394"/>
      <c r="J221" s="391">
        <f t="shared" si="35"/>
        <v>0</v>
      </c>
      <c r="K221" s="394"/>
      <c r="L221" s="456"/>
      <c r="M221" s="457">
        <f t="shared" si="36"/>
        <v>0</v>
      </c>
      <c r="N221" s="457"/>
      <c r="O221" s="413"/>
      <c r="P221" s="413"/>
      <c r="Q221" s="413"/>
      <c r="R221" s="413"/>
      <c r="S221" s="413"/>
      <c r="T221" s="413"/>
      <c r="U221" s="418">
        <f t="shared" si="37"/>
        <v>0</v>
      </c>
      <c r="V221" s="419">
        <f t="shared" si="38"/>
        <v>0</v>
      </c>
    </row>
    <row r="222" spans="1:22" hidden="1" x14ac:dyDescent="0.25">
      <c r="A222" s="310" t="s">
        <v>684</v>
      </c>
      <c r="B222" s="454"/>
      <c r="C222" s="455"/>
      <c r="D222" s="394"/>
      <c r="E222" s="394"/>
      <c r="F222" s="394"/>
      <c r="G222" s="394"/>
      <c r="H222" s="391">
        <f t="shared" si="34"/>
        <v>0</v>
      </c>
      <c r="I222" s="394"/>
      <c r="J222" s="391">
        <f t="shared" si="35"/>
        <v>0</v>
      </c>
      <c r="K222" s="394"/>
      <c r="L222" s="456"/>
      <c r="M222" s="457">
        <f t="shared" si="36"/>
        <v>0</v>
      </c>
      <c r="N222" s="457"/>
      <c r="O222" s="413"/>
      <c r="P222" s="413"/>
      <c r="Q222" s="413"/>
      <c r="R222" s="413"/>
      <c r="S222" s="413"/>
      <c r="T222" s="413"/>
      <c r="U222" s="418">
        <f t="shared" si="37"/>
        <v>0</v>
      </c>
      <c r="V222" s="419">
        <f t="shared" si="38"/>
        <v>0</v>
      </c>
    </row>
    <row r="223" spans="1:22" hidden="1" x14ac:dyDescent="0.25">
      <c r="A223" s="310" t="s">
        <v>663</v>
      </c>
      <c r="B223" s="454"/>
      <c r="C223" s="455"/>
      <c r="D223" s="394"/>
      <c r="E223" s="394"/>
      <c r="F223" s="394"/>
      <c r="G223" s="394"/>
      <c r="H223" s="391">
        <f t="shared" si="34"/>
        <v>0</v>
      </c>
      <c r="I223" s="394"/>
      <c r="J223" s="391">
        <f t="shared" si="35"/>
        <v>0</v>
      </c>
      <c r="K223" s="394"/>
      <c r="L223" s="456"/>
      <c r="M223" s="457">
        <f t="shared" si="36"/>
        <v>0</v>
      </c>
      <c r="N223" s="457"/>
      <c r="O223" s="413"/>
      <c r="P223" s="413"/>
      <c r="Q223" s="413"/>
      <c r="R223" s="413"/>
      <c r="S223" s="413"/>
      <c r="T223" s="413"/>
      <c r="U223" s="418">
        <f t="shared" si="37"/>
        <v>0</v>
      </c>
      <c r="V223" s="419">
        <f t="shared" si="38"/>
        <v>0</v>
      </c>
    </row>
    <row r="224" spans="1:22" hidden="1" x14ac:dyDescent="0.25">
      <c r="A224" s="310" t="s">
        <v>640</v>
      </c>
      <c r="B224" s="454"/>
      <c r="C224" s="455"/>
      <c r="D224" s="394"/>
      <c r="E224" s="394"/>
      <c r="F224" s="394"/>
      <c r="G224" s="394"/>
      <c r="H224" s="391">
        <f t="shared" si="34"/>
        <v>0</v>
      </c>
      <c r="I224" s="394"/>
      <c r="J224" s="391">
        <f t="shared" si="35"/>
        <v>0</v>
      </c>
      <c r="K224" s="394"/>
      <c r="L224" s="456"/>
      <c r="M224" s="457">
        <f t="shared" si="36"/>
        <v>0</v>
      </c>
      <c r="N224" s="457"/>
      <c r="O224" s="413"/>
      <c r="P224" s="413"/>
      <c r="Q224" s="413"/>
      <c r="R224" s="413"/>
      <c r="S224" s="413"/>
      <c r="T224" s="413"/>
      <c r="U224" s="418">
        <f t="shared" si="37"/>
        <v>0</v>
      </c>
      <c r="V224" s="419">
        <f t="shared" si="38"/>
        <v>0</v>
      </c>
    </row>
    <row r="225" spans="1:22" x14ac:dyDescent="0.25">
      <c r="A225" s="310" t="s">
        <v>634</v>
      </c>
      <c r="B225" s="454">
        <v>0</v>
      </c>
      <c r="C225" s="455"/>
      <c r="D225" s="394">
        <v>0</v>
      </c>
      <c r="E225" s="394">
        <v>10685000</v>
      </c>
      <c r="F225" s="394"/>
      <c r="G225" s="394"/>
      <c r="H225" s="391">
        <f t="shared" si="34"/>
        <v>10685000</v>
      </c>
      <c r="I225" s="394"/>
      <c r="J225" s="391">
        <f t="shared" si="35"/>
        <v>10685000</v>
      </c>
      <c r="K225" s="394">
        <v>11662000</v>
      </c>
      <c r="L225" s="456">
        <v>11664000</v>
      </c>
      <c r="M225" s="458">
        <f t="shared" si="36"/>
        <v>10685000</v>
      </c>
      <c r="N225" s="458"/>
      <c r="O225" s="459">
        <v>11197000</v>
      </c>
      <c r="P225" s="459"/>
      <c r="Q225" s="422"/>
      <c r="R225" s="319">
        <f t="shared" ref="R225" si="39">SUM(O225:Q225)</f>
        <v>11197000</v>
      </c>
      <c r="S225" s="459"/>
      <c r="T225" s="319">
        <f t="shared" ref="T225" si="40">+O225+P225+S225</f>
        <v>11197000</v>
      </c>
      <c r="U225" s="459">
        <f>+WORKINGS!G8</f>
        <v>11711000</v>
      </c>
      <c r="V225" s="466">
        <f>+WORKINGS!H8</f>
        <v>12233000</v>
      </c>
    </row>
    <row r="226" spans="1:22" hidden="1" x14ac:dyDescent="0.25">
      <c r="A226" s="310" t="s">
        <v>635</v>
      </c>
      <c r="B226" s="454"/>
      <c r="C226" s="455"/>
      <c r="D226" s="394"/>
      <c r="E226" s="394"/>
      <c r="F226" s="394"/>
      <c r="G226" s="394"/>
      <c r="H226" s="391">
        <f t="shared" si="34"/>
        <v>0</v>
      </c>
      <c r="I226" s="394"/>
      <c r="J226" s="391">
        <f t="shared" si="35"/>
        <v>0</v>
      </c>
      <c r="K226" s="394"/>
      <c r="L226" s="456"/>
      <c r="M226" s="457">
        <f t="shared" si="36"/>
        <v>0</v>
      </c>
      <c r="N226" s="457"/>
      <c r="O226" s="413"/>
      <c r="P226" s="413"/>
      <c r="Q226" s="413"/>
      <c r="R226" s="413"/>
      <c r="S226" s="413"/>
      <c r="T226" s="413"/>
      <c r="U226" s="418">
        <f t="shared" si="37"/>
        <v>0</v>
      </c>
      <c r="V226" s="419">
        <f t="shared" si="38"/>
        <v>0</v>
      </c>
    </row>
    <row r="227" spans="1:22" hidden="1" x14ac:dyDescent="0.25">
      <c r="A227" s="310" t="s">
        <v>636</v>
      </c>
      <c r="B227" s="454"/>
      <c r="C227" s="455"/>
      <c r="D227" s="394"/>
      <c r="E227" s="394"/>
      <c r="F227" s="394"/>
      <c r="G227" s="394"/>
      <c r="H227" s="391">
        <f t="shared" si="34"/>
        <v>0</v>
      </c>
      <c r="I227" s="394"/>
      <c r="J227" s="391">
        <f t="shared" si="35"/>
        <v>0</v>
      </c>
      <c r="K227" s="394"/>
      <c r="L227" s="456"/>
      <c r="M227" s="457">
        <f t="shared" si="36"/>
        <v>0</v>
      </c>
      <c r="N227" s="457"/>
      <c r="O227" s="413"/>
      <c r="P227" s="413"/>
      <c r="Q227" s="413"/>
      <c r="R227" s="413"/>
      <c r="S227" s="413"/>
      <c r="T227" s="413"/>
      <c r="U227" s="418">
        <f t="shared" si="37"/>
        <v>0</v>
      </c>
      <c r="V227" s="419">
        <f t="shared" si="38"/>
        <v>0</v>
      </c>
    </row>
    <row r="228" spans="1:22" hidden="1" x14ac:dyDescent="0.25">
      <c r="A228" s="310" t="s">
        <v>638</v>
      </c>
      <c r="B228" s="454"/>
      <c r="C228" s="455"/>
      <c r="D228" s="394"/>
      <c r="E228" s="394"/>
      <c r="F228" s="394"/>
      <c r="G228" s="394"/>
      <c r="H228" s="391">
        <f t="shared" si="34"/>
        <v>0</v>
      </c>
      <c r="I228" s="394"/>
      <c r="J228" s="391">
        <f t="shared" si="35"/>
        <v>0</v>
      </c>
      <c r="K228" s="394"/>
      <c r="L228" s="456"/>
      <c r="M228" s="457">
        <f t="shared" si="36"/>
        <v>0</v>
      </c>
      <c r="N228" s="457"/>
      <c r="O228" s="413"/>
      <c r="P228" s="413"/>
      <c r="Q228" s="413"/>
      <c r="R228" s="413"/>
      <c r="S228" s="413"/>
      <c r="T228" s="413"/>
      <c r="U228" s="418">
        <f t="shared" si="37"/>
        <v>0</v>
      </c>
      <c r="V228" s="419">
        <f t="shared" si="38"/>
        <v>0</v>
      </c>
    </row>
    <row r="229" spans="1:22" hidden="1" x14ac:dyDescent="0.25">
      <c r="A229" s="310" t="s">
        <v>642</v>
      </c>
      <c r="B229" s="454"/>
      <c r="C229" s="455"/>
      <c r="D229" s="394"/>
      <c r="E229" s="394"/>
      <c r="F229" s="394"/>
      <c r="G229" s="394"/>
      <c r="H229" s="391">
        <f t="shared" si="34"/>
        <v>0</v>
      </c>
      <c r="I229" s="394"/>
      <c r="J229" s="391">
        <f t="shared" si="35"/>
        <v>0</v>
      </c>
      <c r="K229" s="394"/>
      <c r="L229" s="456"/>
      <c r="M229" s="457">
        <f t="shared" si="36"/>
        <v>0</v>
      </c>
      <c r="N229" s="457"/>
      <c r="O229" s="413"/>
      <c r="P229" s="413"/>
      <c r="Q229" s="413"/>
      <c r="R229" s="413"/>
      <c r="S229" s="413"/>
      <c r="T229" s="413"/>
      <c r="U229" s="418">
        <f t="shared" si="37"/>
        <v>0</v>
      </c>
      <c r="V229" s="419">
        <f t="shared" si="38"/>
        <v>0</v>
      </c>
    </row>
    <row r="230" spans="1:22" hidden="1" x14ac:dyDescent="0.25">
      <c r="A230" s="310" t="s">
        <v>644</v>
      </c>
      <c r="B230" s="454"/>
      <c r="C230" s="455"/>
      <c r="D230" s="394"/>
      <c r="E230" s="394"/>
      <c r="F230" s="394"/>
      <c r="G230" s="394"/>
      <c r="H230" s="391">
        <f t="shared" si="34"/>
        <v>0</v>
      </c>
      <c r="I230" s="394"/>
      <c r="J230" s="391">
        <f t="shared" si="35"/>
        <v>0</v>
      </c>
      <c r="K230" s="394"/>
      <c r="L230" s="456"/>
      <c r="M230" s="457">
        <f t="shared" si="36"/>
        <v>0</v>
      </c>
      <c r="N230" s="457"/>
      <c r="O230" s="413"/>
      <c r="P230" s="413"/>
      <c r="Q230" s="413"/>
      <c r="R230" s="413"/>
      <c r="S230" s="413"/>
      <c r="T230" s="413"/>
      <c r="U230" s="418">
        <f t="shared" si="37"/>
        <v>0</v>
      </c>
      <c r="V230" s="419">
        <f t="shared" si="38"/>
        <v>0</v>
      </c>
    </row>
    <row r="231" spans="1:22" hidden="1" x14ac:dyDescent="0.25">
      <c r="A231" s="310" t="s">
        <v>675</v>
      </c>
      <c r="B231" s="454"/>
      <c r="C231" s="455"/>
      <c r="D231" s="394"/>
      <c r="E231" s="394"/>
      <c r="F231" s="394"/>
      <c r="G231" s="394"/>
      <c r="H231" s="391">
        <f t="shared" si="34"/>
        <v>0</v>
      </c>
      <c r="I231" s="394"/>
      <c r="J231" s="391">
        <f t="shared" si="35"/>
        <v>0</v>
      </c>
      <c r="K231" s="394"/>
      <c r="L231" s="456"/>
      <c r="M231" s="457">
        <f t="shared" si="36"/>
        <v>0</v>
      </c>
      <c r="N231" s="457"/>
      <c r="O231" s="413"/>
      <c r="P231" s="413"/>
      <c r="Q231" s="413"/>
      <c r="R231" s="413"/>
      <c r="S231" s="413"/>
      <c r="T231" s="413"/>
      <c r="U231" s="418">
        <f t="shared" si="37"/>
        <v>0</v>
      </c>
      <c r="V231" s="419">
        <f t="shared" si="38"/>
        <v>0</v>
      </c>
    </row>
    <row r="232" spans="1:22" hidden="1" x14ac:dyDescent="0.25">
      <c r="A232" s="310" t="s">
        <v>645</v>
      </c>
      <c r="B232" s="454"/>
      <c r="C232" s="455"/>
      <c r="D232" s="394"/>
      <c r="E232" s="394"/>
      <c r="F232" s="394"/>
      <c r="G232" s="394"/>
      <c r="H232" s="391">
        <f t="shared" si="34"/>
        <v>0</v>
      </c>
      <c r="I232" s="394"/>
      <c r="J232" s="391">
        <f t="shared" si="35"/>
        <v>0</v>
      </c>
      <c r="K232" s="394"/>
      <c r="L232" s="456"/>
      <c r="M232" s="457">
        <f t="shared" si="36"/>
        <v>0</v>
      </c>
      <c r="N232" s="457"/>
      <c r="O232" s="413"/>
      <c r="P232" s="413"/>
      <c r="Q232" s="413"/>
      <c r="R232" s="413"/>
      <c r="S232" s="413"/>
      <c r="T232" s="413"/>
      <c r="U232" s="418">
        <f t="shared" si="37"/>
        <v>0</v>
      </c>
      <c r="V232" s="419">
        <f t="shared" si="38"/>
        <v>0</v>
      </c>
    </row>
    <row r="233" spans="1:22" hidden="1" x14ac:dyDescent="0.25">
      <c r="A233" s="310" t="s">
        <v>646</v>
      </c>
      <c r="B233" s="454"/>
      <c r="C233" s="455"/>
      <c r="D233" s="394"/>
      <c r="E233" s="394"/>
      <c r="F233" s="394"/>
      <c r="G233" s="394"/>
      <c r="H233" s="391">
        <f t="shared" si="34"/>
        <v>0</v>
      </c>
      <c r="I233" s="394"/>
      <c r="J233" s="391">
        <f t="shared" si="35"/>
        <v>0</v>
      </c>
      <c r="K233" s="394"/>
      <c r="L233" s="456"/>
      <c r="M233" s="457">
        <f t="shared" si="36"/>
        <v>0</v>
      </c>
      <c r="N233" s="457"/>
      <c r="O233" s="413"/>
      <c r="P233" s="413"/>
      <c r="Q233" s="413"/>
      <c r="R233" s="413"/>
      <c r="S233" s="413"/>
      <c r="T233" s="413"/>
      <c r="U233" s="418">
        <f t="shared" si="37"/>
        <v>0</v>
      </c>
      <c r="V233" s="419">
        <f t="shared" si="38"/>
        <v>0</v>
      </c>
    </row>
    <row r="234" spans="1:22" hidden="1" x14ac:dyDescent="0.25">
      <c r="A234" s="310" t="s">
        <v>647</v>
      </c>
      <c r="B234" s="454"/>
      <c r="C234" s="455"/>
      <c r="D234" s="394"/>
      <c r="E234" s="394"/>
      <c r="F234" s="394"/>
      <c r="G234" s="394"/>
      <c r="H234" s="391">
        <f t="shared" si="34"/>
        <v>0</v>
      </c>
      <c r="I234" s="394"/>
      <c r="J234" s="391">
        <f t="shared" si="35"/>
        <v>0</v>
      </c>
      <c r="K234" s="394"/>
      <c r="L234" s="456"/>
      <c r="M234" s="457">
        <f t="shared" si="36"/>
        <v>0</v>
      </c>
      <c r="N234" s="457"/>
      <c r="O234" s="413"/>
      <c r="P234" s="413"/>
      <c r="Q234" s="413"/>
      <c r="R234" s="413"/>
      <c r="S234" s="413"/>
      <c r="T234" s="413"/>
      <c r="U234" s="418">
        <f t="shared" si="37"/>
        <v>0</v>
      </c>
      <c r="V234" s="419">
        <f t="shared" si="38"/>
        <v>0</v>
      </c>
    </row>
    <row r="235" spans="1:22" hidden="1" x14ac:dyDescent="0.25">
      <c r="A235" s="310" t="s">
        <v>647</v>
      </c>
      <c r="B235" s="454"/>
      <c r="C235" s="455"/>
      <c r="D235" s="394"/>
      <c r="E235" s="394"/>
      <c r="F235" s="394"/>
      <c r="G235" s="394"/>
      <c r="H235" s="391">
        <f t="shared" si="34"/>
        <v>0</v>
      </c>
      <c r="I235" s="394"/>
      <c r="J235" s="391">
        <f t="shared" si="35"/>
        <v>0</v>
      </c>
      <c r="K235" s="394"/>
      <c r="L235" s="456"/>
      <c r="M235" s="457">
        <f t="shared" si="36"/>
        <v>0</v>
      </c>
      <c r="N235" s="457"/>
      <c r="O235" s="413"/>
      <c r="P235" s="413"/>
      <c r="Q235" s="413"/>
      <c r="R235" s="413"/>
      <c r="S235" s="413"/>
      <c r="T235" s="413"/>
      <c r="U235" s="418">
        <f t="shared" si="37"/>
        <v>0</v>
      </c>
      <c r="V235" s="419">
        <f t="shared" si="38"/>
        <v>0</v>
      </c>
    </row>
    <row r="236" spans="1:22" hidden="1" x14ac:dyDescent="0.25">
      <c r="A236" s="310" t="s">
        <v>674</v>
      </c>
      <c r="B236" s="454"/>
      <c r="C236" s="455"/>
      <c r="D236" s="394"/>
      <c r="E236" s="394"/>
      <c r="F236" s="394"/>
      <c r="G236" s="394"/>
      <c r="H236" s="391">
        <f t="shared" si="34"/>
        <v>0</v>
      </c>
      <c r="I236" s="394"/>
      <c r="J236" s="391">
        <f t="shared" si="35"/>
        <v>0</v>
      </c>
      <c r="K236" s="394"/>
      <c r="L236" s="456"/>
      <c r="M236" s="457">
        <f t="shared" si="36"/>
        <v>0</v>
      </c>
      <c r="N236" s="457"/>
      <c r="O236" s="413"/>
      <c r="P236" s="413"/>
      <c r="Q236" s="413"/>
      <c r="R236" s="413"/>
      <c r="S236" s="413"/>
      <c r="T236" s="413"/>
      <c r="U236" s="418">
        <f t="shared" si="37"/>
        <v>0</v>
      </c>
      <c r="V236" s="419">
        <f t="shared" si="38"/>
        <v>0</v>
      </c>
    </row>
    <row r="237" spans="1:22" hidden="1" x14ac:dyDescent="0.25">
      <c r="A237" s="310" t="s">
        <v>648</v>
      </c>
      <c r="B237" s="454"/>
      <c r="C237" s="455"/>
      <c r="D237" s="394"/>
      <c r="E237" s="394"/>
      <c r="F237" s="394"/>
      <c r="G237" s="394"/>
      <c r="H237" s="391">
        <f t="shared" si="34"/>
        <v>0</v>
      </c>
      <c r="I237" s="394"/>
      <c r="J237" s="391">
        <f t="shared" si="35"/>
        <v>0</v>
      </c>
      <c r="K237" s="394"/>
      <c r="L237" s="456"/>
      <c r="M237" s="457">
        <f t="shared" si="36"/>
        <v>0</v>
      </c>
      <c r="N237" s="457"/>
      <c r="O237" s="413"/>
      <c r="P237" s="413"/>
      <c r="Q237" s="413"/>
      <c r="R237" s="413"/>
      <c r="S237" s="413"/>
      <c r="T237" s="413"/>
      <c r="U237" s="418">
        <f t="shared" si="37"/>
        <v>0</v>
      </c>
      <c r="V237" s="419">
        <f t="shared" si="38"/>
        <v>0</v>
      </c>
    </row>
    <row r="238" spans="1:22" hidden="1" x14ac:dyDescent="0.25">
      <c r="A238" s="310" t="s">
        <v>639</v>
      </c>
      <c r="B238" s="454"/>
      <c r="C238" s="455"/>
      <c r="D238" s="394"/>
      <c r="E238" s="394"/>
      <c r="F238" s="394"/>
      <c r="G238" s="394"/>
      <c r="H238" s="391">
        <f t="shared" si="34"/>
        <v>0</v>
      </c>
      <c r="I238" s="394"/>
      <c r="J238" s="391">
        <f t="shared" si="35"/>
        <v>0</v>
      </c>
      <c r="K238" s="394"/>
      <c r="L238" s="456"/>
      <c r="M238" s="457">
        <f t="shared" si="36"/>
        <v>0</v>
      </c>
      <c r="N238" s="457"/>
      <c r="O238" s="413"/>
      <c r="P238" s="413"/>
      <c r="Q238" s="413"/>
      <c r="R238" s="413"/>
      <c r="S238" s="413"/>
      <c r="T238" s="413"/>
      <c r="U238" s="418">
        <f t="shared" si="37"/>
        <v>0</v>
      </c>
      <c r="V238" s="419">
        <f t="shared" si="38"/>
        <v>0</v>
      </c>
    </row>
    <row r="239" spans="1:22" hidden="1" x14ac:dyDescent="0.25">
      <c r="A239" s="310" t="s">
        <v>657</v>
      </c>
      <c r="B239" s="454"/>
      <c r="C239" s="455"/>
      <c r="D239" s="394"/>
      <c r="E239" s="394"/>
      <c r="F239" s="394"/>
      <c r="G239" s="394"/>
      <c r="H239" s="391">
        <f t="shared" si="34"/>
        <v>0</v>
      </c>
      <c r="I239" s="394"/>
      <c r="J239" s="391">
        <f t="shared" si="35"/>
        <v>0</v>
      </c>
      <c r="K239" s="394"/>
      <c r="L239" s="456"/>
      <c r="M239" s="457">
        <f t="shared" si="36"/>
        <v>0</v>
      </c>
      <c r="N239" s="457"/>
      <c r="O239" s="413"/>
      <c r="P239" s="413"/>
      <c r="Q239" s="413"/>
      <c r="R239" s="413"/>
      <c r="S239" s="413"/>
      <c r="T239" s="413"/>
      <c r="U239" s="418">
        <f t="shared" si="37"/>
        <v>0</v>
      </c>
      <c r="V239" s="419">
        <f t="shared" si="38"/>
        <v>0</v>
      </c>
    </row>
    <row r="240" spans="1:22" hidden="1" x14ac:dyDescent="0.25">
      <c r="A240" s="310" t="s">
        <v>657</v>
      </c>
      <c r="B240" s="454"/>
      <c r="C240" s="455"/>
      <c r="D240" s="394"/>
      <c r="E240" s="394"/>
      <c r="F240" s="394"/>
      <c r="G240" s="394"/>
      <c r="H240" s="391">
        <f t="shared" si="34"/>
        <v>0</v>
      </c>
      <c r="I240" s="394"/>
      <c r="J240" s="391">
        <f t="shared" si="35"/>
        <v>0</v>
      </c>
      <c r="K240" s="394"/>
      <c r="L240" s="456"/>
      <c r="M240" s="457">
        <f t="shared" si="36"/>
        <v>0</v>
      </c>
      <c r="N240" s="457"/>
      <c r="O240" s="413"/>
      <c r="P240" s="413"/>
      <c r="Q240" s="413"/>
      <c r="R240" s="413"/>
      <c r="S240" s="413"/>
      <c r="T240" s="413"/>
      <c r="U240" s="418">
        <f t="shared" si="37"/>
        <v>0</v>
      </c>
      <c r="V240" s="419">
        <f t="shared" si="38"/>
        <v>0</v>
      </c>
    </row>
    <row r="241" spans="1:22" hidden="1" x14ac:dyDescent="0.25">
      <c r="A241" s="310" t="s">
        <v>630</v>
      </c>
      <c r="B241" s="454"/>
      <c r="C241" s="455"/>
      <c r="D241" s="394"/>
      <c r="E241" s="394"/>
      <c r="F241" s="394"/>
      <c r="G241" s="394"/>
      <c r="H241" s="391">
        <f t="shared" si="34"/>
        <v>0</v>
      </c>
      <c r="I241" s="394"/>
      <c r="J241" s="391">
        <f t="shared" si="35"/>
        <v>0</v>
      </c>
      <c r="K241" s="394"/>
      <c r="L241" s="456"/>
      <c r="M241" s="457">
        <f t="shared" si="36"/>
        <v>0</v>
      </c>
      <c r="N241" s="457"/>
      <c r="O241" s="413"/>
      <c r="P241" s="413"/>
      <c r="Q241" s="413"/>
      <c r="R241" s="413"/>
      <c r="S241" s="413"/>
      <c r="T241" s="413"/>
      <c r="U241" s="418">
        <f t="shared" si="37"/>
        <v>0</v>
      </c>
      <c r="V241" s="419">
        <f t="shared" si="38"/>
        <v>0</v>
      </c>
    </row>
    <row r="242" spans="1:22" hidden="1" x14ac:dyDescent="0.25">
      <c r="A242" s="310" t="s">
        <v>632</v>
      </c>
      <c r="B242" s="454"/>
      <c r="C242" s="455"/>
      <c r="D242" s="394"/>
      <c r="E242" s="394"/>
      <c r="F242" s="394"/>
      <c r="G242" s="394"/>
      <c r="H242" s="391">
        <f t="shared" si="34"/>
        <v>0</v>
      </c>
      <c r="I242" s="394"/>
      <c r="J242" s="391">
        <f t="shared" si="35"/>
        <v>0</v>
      </c>
      <c r="K242" s="394"/>
      <c r="L242" s="456"/>
      <c r="M242" s="457">
        <f t="shared" si="36"/>
        <v>0</v>
      </c>
      <c r="N242" s="457"/>
      <c r="O242" s="413"/>
      <c r="P242" s="413"/>
      <c r="Q242" s="413"/>
      <c r="R242" s="413"/>
      <c r="S242" s="413"/>
      <c r="T242" s="413"/>
      <c r="U242" s="418">
        <f t="shared" si="37"/>
        <v>0</v>
      </c>
      <c r="V242" s="419">
        <f t="shared" si="38"/>
        <v>0</v>
      </c>
    </row>
    <row r="243" spans="1:22" hidden="1" x14ac:dyDescent="0.25">
      <c r="A243" s="310" t="s">
        <v>699</v>
      </c>
      <c r="B243" s="454"/>
      <c r="C243" s="455"/>
      <c r="D243" s="394"/>
      <c r="E243" s="394"/>
      <c r="F243" s="394"/>
      <c r="G243" s="394"/>
      <c r="H243" s="391">
        <f t="shared" si="34"/>
        <v>0</v>
      </c>
      <c r="I243" s="394"/>
      <c r="J243" s="391">
        <f t="shared" si="35"/>
        <v>0</v>
      </c>
      <c r="K243" s="394"/>
      <c r="L243" s="456"/>
      <c r="M243" s="457">
        <f t="shared" si="36"/>
        <v>0</v>
      </c>
      <c r="N243" s="457"/>
      <c r="O243" s="413"/>
      <c r="P243" s="413"/>
      <c r="Q243" s="413"/>
      <c r="R243" s="413"/>
      <c r="S243" s="413"/>
      <c r="T243" s="413"/>
      <c r="U243" s="418">
        <f t="shared" si="37"/>
        <v>0</v>
      </c>
      <c r="V243" s="419">
        <f t="shared" si="38"/>
        <v>0</v>
      </c>
    </row>
    <row r="244" spans="1:22" hidden="1" x14ac:dyDescent="0.25">
      <c r="A244" s="310" t="s">
        <v>700</v>
      </c>
      <c r="B244" s="454"/>
      <c r="C244" s="455"/>
      <c r="D244" s="394"/>
      <c r="E244" s="394"/>
      <c r="F244" s="394"/>
      <c r="G244" s="394"/>
      <c r="H244" s="391">
        <f t="shared" si="34"/>
        <v>0</v>
      </c>
      <c r="I244" s="394"/>
      <c r="J244" s="391">
        <f t="shared" si="35"/>
        <v>0</v>
      </c>
      <c r="K244" s="394"/>
      <c r="L244" s="456"/>
      <c r="M244" s="457">
        <f t="shared" si="36"/>
        <v>0</v>
      </c>
      <c r="N244" s="457"/>
      <c r="O244" s="413"/>
      <c r="P244" s="413"/>
      <c r="Q244" s="413"/>
      <c r="R244" s="413"/>
      <c r="S244" s="413"/>
      <c r="T244" s="413"/>
      <c r="U244" s="418">
        <f t="shared" si="37"/>
        <v>0</v>
      </c>
      <c r="V244" s="419">
        <f t="shared" si="38"/>
        <v>0</v>
      </c>
    </row>
    <row r="245" spans="1:22" hidden="1" x14ac:dyDescent="0.25">
      <c r="A245" s="310" t="s">
        <v>649</v>
      </c>
      <c r="B245" s="454"/>
      <c r="C245" s="455"/>
      <c r="D245" s="394"/>
      <c r="E245" s="394"/>
      <c r="F245" s="394"/>
      <c r="G245" s="394"/>
      <c r="H245" s="391">
        <f t="shared" si="34"/>
        <v>0</v>
      </c>
      <c r="I245" s="394"/>
      <c r="J245" s="391">
        <f t="shared" si="35"/>
        <v>0</v>
      </c>
      <c r="K245" s="394"/>
      <c r="L245" s="456"/>
      <c r="M245" s="457">
        <f t="shared" si="36"/>
        <v>0</v>
      </c>
      <c r="N245" s="457"/>
      <c r="O245" s="413"/>
      <c r="P245" s="413"/>
      <c r="Q245" s="413"/>
      <c r="R245" s="413"/>
      <c r="S245" s="413"/>
      <c r="T245" s="413"/>
      <c r="U245" s="418">
        <f t="shared" si="37"/>
        <v>0</v>
      </c>
      <c r="V245" s="419">
        <f t="shared" si="38"/>
        <v>0</v>
      </c>
    </row>
    <row r="246" spans="1:22" hidden="1" x14ac:dyDescent="0.25">
      <c r="A246" s="310" t="s">
        <v>650</v>
      </c>
      <c r="B246" s="454"/>
      <c r="C246" s="455"/>
      <c r="D246" s="394"/>
      <c r="E246" s="394"/>
      <c r="F246" s="394"/>
      <c r="G246" s="394"/>
      <c r="H246" s="391">
        <f t="shared" si="34"/>
        <v>0</v>
      </c>
      <c r="I246" s="394"/>
      <c r="J246" s="391">
        <f t="shared" si="35"/>
        <v>0</v>
      </c>
      <c r="K246" s="394"/>
      <c r="L246" s="456"/>
      <c r="M246" s="457">
        <f t="shared" si="36"/>
        <v>0</v>
      </c>
      <c r="N246" s="457"/>
      <c r="O246" s="413"/>
      <c r="P246" s="413"/>
      <c r="Q246" s="413"/>
      <c r="R246" s="413"/>
      <c r="S246" s="413"/>
      <c r="T246" s="413"/>
      <c r="U246" s="418">
        <f t="shared" si="37"/>
        <v>0</v>
      </c>
      <c r="V246" s="419">
        <f t="shared" si="38"/>
        <v>0</v>
      </c>
    </row>
    <row r="247" spans="1:22" hidden="1" x14ac:dyDescent="0.25">
      <c r="A247" s="310" t="s">
        <v>653</v>
      </c>
      <c r="B247" s="454"/>
      <c r="C247" s="455"/>
      <c r="D247" s="394"/>
      <c r="E247" s="394"/>
      <c r="F247" s="394"/>
      <c r="G247" s="394"/>
      <c r="H247" s="391">
        <f t="shared" si="34"/>
        <v>0</v>
      </c>
      <c r="I247" s="394"/>
      <c r="J247" s="391">
        <f t="shared" si="35"/>
        <v>0</v>
      </c>
      <c r="K247" s="394"/>
      <c r="L247" s="456"/>
      <c r="M247" s="457">
        <f t="shared" si="36"/>
        <v>0</v>
      </c>
      <c r="N247" s="457"/>
      <c r="O247" s="413"/>
      <c r="P247" s="413"/>
      <c r="Q247" s="413"/>
      <c r="R247" s="413"/>
      <c r="S247" s="413"/>
      <c r="T247" s="413"/>
      <c r="U247" s="418">
        <f t="shared" si="37"/>
        <v>0</v>
      </c>
      <c r="V247" s="419">
        <f t="shared" si="38"/>
        <v>0</v>
      </c>
    </row>
    <row r="248" spans="1:22" hidden="1" x14ac:dyDescent="0.25">
      <c r="A248" s="310" t="s">
        <v>34</v>
      </c>
      <c r="B248" s="454"/>
      <c r="C248" s="455"/>
      <c r="D248" s="394"/>
      <c r="E248" s="394"/>
      <c r="F248" s="394"/>
      <c r="G248" s="394"/>
      <c r="H248" s="391">
        <f t="shared" si="34"/>
        <v>0</v>
      </c>
      <c r="I248" s="394"/>
      <c r="J248" s="391">
        <f t="shared" si="35"/>
        <v>0</v>
      </c>
      <c r="K248" s="394"/>
      <c r="L248" s="456"/>
      <c r="M248" s="457">
        <f t="shared" si="36"/>
        <v>0</v>
      </c>
      <c r="N248" s="457"/>
      <c r="O248" s="413"/>
      <c r="P248" s="413"/>
      <c r="Q248" s="413"/>
      <c r="R248" s="413"/>
      <c r="S248" s="413"/>
      <c r="T248" s="413"/>
      <c r="U248" s="418">
        <f t="shared" si="37"/>
        <v>0</v>
      </c>
      <c r="V248" s="419">
        <f t="shared" si="38"/>
        <v>0</v>
      </c>
    </row>
    <row r="249" spans="1:22" hidden="1" x14ac:dyDescent="0.25">
      <c r="A249" s="310" t="s">
        <v>643</v>
      </c>
      <c r="B249" s="454"/>
      <c r="C249" s="455"/>
      <c r="D249" s="394"/>
      <c r="E249" s="394"/>
      <c r="F249" s="394"/>
      <c r="G249" s="394"/>
      <c r="H249" s="391">
        <f t="shared" si="34"/>
        <v>0</v>
      </c>
      <c r="I249" s="394"/>
      <c r="J249" s="391">
        <f t="shared" si="35"/>
        <v>0</v>
      </c>
      <c r="K249" s="394"/>
      <c r="L249" s="456"/>
      <c r="M249" s="457">
        <f t="shared" si="36"/>
        <v>0</v>
      </c>
      <c r="N249" s="457"/>
      <c r="O249" s="413"/>
      <c r="P249" s="413"/>
      <c r="Q249" s="413"/>
      <c r="R249" s="413"/>
      <c r="S249" s="413"/>
      <c r="T249" s="413"/>
      <c r="U249" s="418">
        <f t="shared" si="37"/>
        <v>0</v>
      </c>
      <c r="V249" s="419">
        <f t="shared" si="38"/>
        <v>0</v>
      </c>
    </row>
    <row r="250" spans="1:22" hidden="1" x14ac:dyDescent="0.25">
      <c r="A250" s="310" t="s">
        <v>631</v>
      </c>
      <c r="B250" s="454"/>
      <c r="C250" s="455"/>
      <c r="D250" s="394"/>
      <c r="E250" s="394"/>
      <c r="F250" s="394"/>
      <c r="G250" s="394"/>
      <c r="H250" s="391">
        <f t="shared" si="34"/>
        <v>0</v>
      </c>
      <c r="I250" s="394"/>
      <c r="J250" s="391">
        <f t="shared" si="35"/>
        <v>0</v>
      </c>
      <c r="K250" s="394"/>
      <c r="L250" s="456"/>
      <c r="M250" s="457">
        <f t="shared" si="36"/>
        <v>0</v>
      </c>
      <c r="N250" s="457"/>
      <c r="O250" s="413"/>
      <c r="P250" s="413"/>
      <c r="Q250" s="413"/>
      <c r="R250" s="413"/>
      <c r="S250" s="413"/>
      <c r="T250" s="413"/>
      <c r="U250" s="418">
        <f t="shared" si="37"/>
        <v>0</v>
      </c>
      <c r="V250" s="419">
        <f t="shared" si="38"/>
        <v>0</v>
      </c>
    </row>
    <row r="251" spans="1:22" hidden="1" x14ac:dyDescent="0.25">
      <c r="A251" s="310" t="s">
        <v>90</v>
      </c>
      <c r="B251" s="454"/>
      <c r="C251" s="455"/>
      <c r="D251" s="394"/>
      <c r="E251" s="394"/>
      <c r="F251" s="394"/>
      <c r="G251" s="394"/>
      <c r="H251" s="391">
        <f t="shared" si="34"/>
        <v>0</v>
      </c>
      <c r="I251" s="394"/>
      <c r="J251" s="391">
        <f t="shared" si="35"/>
        <v>0</v>
      </c>
      <c r="K251" s="394"/>
      <c r="L251" s="456"/>
      <c r="M251" s="457">
        <f t="shared" si="36"/>
        <v>0</v>
      </c>
      <c r="N251" s="457"/>
      <c r="O251" s="413"/>
      <c r="P251" s="413"/>
      <c r="Q251" s="413"/>
      <c r="R251" s="413"/>
      <c r="S251" s="413"/>
      <c r="T251" s="413"/>
      <c r="U251" s="418">
        <f t="shared" si="37"/>
        <v>0</v>
      </c>
      <c r="V251" s="419">
        <f t="shared" si="38"/>
        <v>0</v>
      </c>
    </row>
    <row r="252" spans="1:22" hidden="1" x14ac:dyDescent="0.25">
      <c r="A252" s="310" t="s">
        <v>641</v>
      </c>
      <c r="B252" s="454"/>
      <c r="C252" s="455"/>
      <c r="D252" s="394"/>
      <c r="E252" s="394"/>
      <c r="F252" s="394"/>
      <c r="G252" s="394"/>
      <c r="H252" s="391">
        <f t="shared" si="34"/>
        <v>0</v>
      </c>
      <c r="I252" s="394"/>
      <c r="J252" s="391">
        <f t="shared" si="35"/>
        <v>0</v>
      </c>
      <c r="K252" s="394"/>
      <c r="L252" s="456"/>
      <c r="M252" s="457">
        <f t="shared" si="36"/>
        <v>0</v>
      </c>
      <c r="N252" s="457"/>
      <c r="O252" s="413"/>
      <c r="P252" s="413"/>
      <c r="Q252" s="413"/>
      <c r="R252" s="413"/>
      <c r="S252" s="413"/>
      <c r="T252" s="413"/>
      <c r="U252" s="418">
        <f t="shared" si="37"/>
        <v>0</v>
      </c>
      <c r="V252" s="419">
        <f t="shared" si="38"/>
        <v>0</v>
      </c>
    </row>
    <row r="253" spans="1:22" hidden="1" x14ac:dyDescent="0.25">
      <c r="A253" s="310" t="s">
        <v>641</v>
      </c>
      <c r="B253" s="454"/>
      <c r="C253" s="455"/>
      <c r="D253" s="394"/>
      <c r="E253" s="394"/>
      <c r="F253" s="394"/>
      <c r="G253" s="394"/>
      <c r="H253" s="391">
        <f t="shared" si="34"/>
        <v>0</v>
      </c>
      <c r="I253" s="394"/>
      <c r="J253" s="391">
        <f t="shared" si="35"/>
        <v>0</v>
      </c>
      <c r="K253" s="394"/>
      <c r="L253" s="456"/>
      <c r="M253" s="457">
        <f t="shared" si="36"/>
        <v>0</v>
      </c>
      <c r="N253" s="457"/>
      <c r="O253" s="413"/>
      <c r="P253" s="413"/>
      <c r="Q253" s="413"/>
      <c r="R253" s="413"/>
      <c r="S253" s="413"/>
      <c r="T253" s="413"/>
      <c r="U253" s="418">
        <f t="shared" si="37"/>
        <v>0</v>
      </c>
      <c r="V253" s="419">
        <f t="shared" si="38"/>
        <v>0</v>
      </c>
    </row>
    <row r="254" spans="1:22" hidden="1" x14ac:dyDescent="0.25">
      <c r="A254" s="310" t="s">
        <v>652</v>
      </c>
      <c r="B254" s="454"/>
      <c r="C254" s="455"/>
      <c r="D254" s="394"/>
      <c r="E254" s="394"/>
      <c r="F254" s="394"/>
      <c r="G254" s="394"/>
      <c r="H254" s="391">
        <f t="shared" si="34"/>
        <v>0</v>
      </c>
      <c r="I254" s="394"/>
      <c r="J254" s="391">
        <f t="shared" si="35"/>
        <v>0</v>
      </c>
      <c r="K254" s="394"/>
      <c r="L254" s="456"/>
      <c r="M254" s="457">
        <f t="shared" si="36"/>
        <v>0</v>
      </c>
      <c r="N254" s="457"/>
      <c r="O254" s="413"/>
      <c r="P254" s="413"/>
      <c r="Q254" s="413"/>
      <c r="R254" s="413"/>
      <c r="S254" s="413"/>
      <c r="T254" s="413"/>
      <c r="U254" s="418">
        <f t="shared" si="37"/>
        <v>0</v>
      </c>
      <c r="V254" s="419">
        <f t="shared" si="38"/>
        <v>0</v>
      </c>
    </row>
    <row r="255" spans="1:22" hidden="1" x14ac:dyDescent="0.25">
      <c r="A255" s="310" t="s">
        <v>659</v>
      </c>
      <c r="B255" s="454"/>
      <c r="C255" s="455"/>
      <c r="D255" s="394"/>
      <c r="E255" s="394"/>
      <c r="F255" s="394"/>
      <c r="G255" s="394"/>
      <c r="H255" s="391">
        <f t="shared" si="34"/>
        <v>0</v>
      </c>
      <c r="I255" s="394"/>
      <c r="J255" s="391">
        <f t="shared" si="35"/>
        <v>0</v>
      </c>
      <c r="K255" s="394"/>
      <c r="L255" s="456"/>
      <c r="M255" s="457">
        <f t="shared" si="36"/>
        <v>0</v>
      </c>
      <c r="N255" s="457"/>
      <c r="O255" s="413"/>
      <c r="P255" s="413"/>
      <c r="Q255" s="413"/>
      <c r="R255" s="413"/>
      <c r="S255" s="413"/>
      <c r="T255" s="413"/>
      <c r="U255" s="418">
        <f t="shared" si="37"/>
        <v>0</v>
      </c>
      <c r="V255" s="419">
        <f t="shared" si="38"/>
        <v>0</v>
      </c>
    </row>
    <row r="256" spans="1:22" hidden="1" x14ac:dyDescent="0.25">
      <c r="A256" s="310" t="s">
        <v>658</v>
      </c>
      <c r="B256" s="454"/>
      <c r="C256" s="455"/>
      <c r="D256" s="394"/>
      <c r="E256" s="394"/>
      <c r="F256" s="394"/>
      <c r="G256" s="394"/>
      <c r="H256" s="391">
        <f t="shared" si="34"/>
        <v>0</v>
      </c>
      <c r="I256" s="394"/>
      <c r="J256" s="391">
        <f t="shared" si="35"/>
        <v>0</v>
      </c>
      <c r="K256" s="394"/>
      <c r="L256" s="456"/>
      <c r="M256" s="457">
        <f t="shared" si="36"/>
        <v>0</v>
      </c>
      <c r="N256" s="457"/>
      <c r="O256" s="413"/>
      <c r="P256" s="413"/>
      <c r="Q256" s="413"/>
      <c r="R256" s="413"/>
      <c r="S256" s="413"/>
      <c r="T256" s="413"/>
      <c r="U256" s="418">
        <f t="shared" si="37"/>
        <v>0</v>
      </c>
      <c r="V256" s="419">
        <f t="shared" si="38"/>
        <v>0</v>
      </c>
    </row>
    <row r="257" spans="1:22" hidden="1" x14ac:dyDescent="0.25">
      <c r="A257" s="310" t="s">
        <v>51</v>
      </c>
      <c r="B257" s="454"/>
      <c r="C257" s="455"/>
      <c r="D257" s="394"/>
      <c r="E257" s="394"/>
      <c r="F257" s="394"/>
      <c r="G257" s="394"/>
      <c r="H257" s="391">
        <f t="shared" si="34"/>
        <v>0</v>
      </c>
      <c r="I257" s="394"/>
      <c r="J257" s="391">
        <f t="shared" si="35"/>
        <v>0</v>
      </c>
      <c r="K257" s="394"/>
      <c r="L257" s="456"/>
      <c r="M257" s="457">
        <f t="shared" si="36"/>
        <v>0</v>
      </c>
      <c r="N257" s="457"/>
      <c r="O257" s="413"/>
      <c r="P257" s="413"/>
      <c r="Q257" s="413"/>
      <c r="R257" s="413"/>
      <c r="S257" s="413"/>
      <c r="T257" s="413"/>
      <c r="U257" s="418">
        <f t="shared" si="37"/>
        <v>0</v>
      </c>
      <c r="V257" s="419">
        <f t="shared" si="38"/>
        <v>0</v>
      </c>
    </row>
    <row r="258" spans="1:22" hidden="1" x14ac:dyDescent="0.25">
      <c r="A258" s="310" t="s">
        <v>655</v>
      </c>
      <c r="B258" s="454"/>
      <c r="C258" s="455"/>
      <c r="D258" s="394"/>
      <c r="E258" s="394"/>
      <c r="F258" s="394"/>
      <c r="G258" s="394"/>
      <c r="H258" s="391">
        <f t="shared" si="34"/>
        <v>0</v>
      </c>
      <c r="I258" s="394"/>
      <c r="J258" s="391">
        <f t="shared" si="35"/>
        <v>0</v>
      </c>
      <c r="K258" s="394"/>
      <c r="L258" s="456"/>
      <c r="M258" s="457">
        <f t="shared" si="36"/>
        <v>0</v>
      </c>
      <c r="N258" s="457"/>
      <c r="O258" s="413"/>
      <c r="P258" s="413"/>
      <c r="Q258" s="413"/>
      <c r="R258" s="413"/>
      <c r="S258" s="413"/>
      <c r="T258" s="413"/>
      <c r="U258" s="418">
        <f t="shared" si="37"/>
        <v>0</v>
      </c>
      <c r="V258" s="419">
        <f t="shared" si="38"/>
        <v>0</v>
      </c>
    </row>
    <row r="259" spans="1:22" hidden="1" x14ac:dyDescent="0.25">
      <c r="A259" s="310" t="s">
        <v>660</v>
      </c>
      <c r="B259" s="454"/>
      <c r="C259" s="455"/>
      <c r="D259" s="394"/>
      <c r="E259" s="394"/>
      <c r="F259" s="394"/>
      <c r="G259" s="394"/>
      <c r="H259" s="391">
        <f t="shared" si="34"/>
        <v>0</v>
      </c>
      <c r="I259" s="394"/>
      <c r="J259" s="391">
        <f t="shared" si="35"/>
        <v>0</v>
      </c>
      <c r="K259" s="394"/>
      <c r="L259" s="456"/>
      <c r="M259" s="457">
        <f t="shared" si="36"/>
        <v>0</v>
      </c>
      <c r="N259" s="457"/>
      <c r="O259" s="413"/>
      <c r="P259" s="413"/>
      <c r="Q259" s="413"/>
      <c r="R259" s="413"/>
      <c r="S259" s="413"/>
      <c r="T259" s="413"/>
      <c r="U259" s="418">
        <f t="shared" si="37"/>
        <v>0</v>
      </c>
      <c r="V259" s="419">
        <f t="shared" si="38"/>
        <v>0</v>
      </c>
    </row>
    <row r="260" spans="1:22" hidden="1" x14ac:dyDescent="0.25">
      <c r="A260" s="310" t="s">
        <v>654</v>
      </c>
      <c r="B260" s="454"/>
      <c r="C260" s="455"/>
      <c r="D260" s="394"/>
      <c r="E260" s="394"/>
      <c r="F260" s="394"/>
      <c r="G260" s="394"/>
      <c r="H260" s="391">
        <f t="shared" si="34"/>
        <v>0</v>
      </c>
      <c r="I260" s="394"/>
      <c r="J260" s="391">
        <f t="shared" si="35"/>
        <v>0</v>
      </c>
      <c r="K260" s="394"/>
      <c r="L260" s="456"/>
      <c r="M260" s="457">
        <f t="shared" si="36"/>
        <v>0</v>
      </c>
      <c r="N260" s="457"/>
      <c r="O260" s="413"/>
      <c r="P260" s="413"/>
      <c r="Q260" s="413"/>
      <c r="R260" s="413"/>
      <c r="S260" s="413"/>
      <c r="T260" s="413"/>
      <c r="U260" s="418">
        <f t="shared" si="37"/>
        <v>0</v>
      </c>
      <c r="V260" s="419">
        <f t="shared" si="38"/>
        <v>0</v>
      </c>
    </row>
    <row r="261" spans="1:22" hidden="1" x14ac:dyDescent="0.25">
      <c r="A261" s="310" t="s">
        <v>696</v>
      </c>
      <c r="B261" s="454"/>
      <c r="C261" s="455"/>
      <c r="D261" s="394"/>
      <c r="E261" s="394"/>
      <c r="F261" s="394"/>
      <c r="G261" s="394"/>
      <c r="H261" s="391">
        <f t="shared" si="34"/>
        <v>0</v>
      </c>
      <c r="I261" s="394"/>
      <c r="J261" s="391">
        <f t="shared" si="35"/>
        <v>0</v>
      </c>
      <c r="K261" s="394"/>
      <c r="L261" s="456"/>
      <c r="M261" s="457">
        <f t="shared" si="36"/>
        <v>0</v>
      </c>
      <c r="N261" s="457"/>
      <c r="O261" s="413"/>
      <c r="P261" s="413"/>
      <c r="Q261" s="413"/>
      <c r="R261" s="413"/>
      <c r="S261" s="413"/>
      <c r="T261" s="413"/>
      <c r="U261" s="418">
        <f t="shared" si="37"/>
        <v>0</v>
      </c>
      <c r="V261" s="419">
        <f t="shared" si="38"/>
        <v>0</v>
      </c>
    </row>
    <row r="262" spans="1:22" hidden="1" x14ac:dyDescent="0.25">
      <c r="A262" s="310" t="s">
        <v>665</v>
      </c>
      <c r="B262" s="454"/>
      <c r="C262" s="455"/>
      <c r="D262" s="394"/>
      <c r="E262" s="394"/>
      <c r="F262" s="394"/>
      <c r="G262" s="394"/>
      <c r="H262" s="391">
        <f t="shared" si="34"/>
        <v>0</v>
      </c>
      <c r="I262" s="394"/>
      <c r="J262" s="391">
        <f t="shared" si="35"/>
        <v>0</v>
      </c>
      <c r="K262" s="394"/>
      <c r="L262" s="456"/>
      <c r="M262" s="457">
        <f t="shared" si="36"/>
        <v>0</v>
      </c>
      <c r="N262" s="457"/>
      <c r="O262" s="413"/>
      <c r="P262" s="413"/>
      <c r="Q262" s="413"/>
      <c r="R262" s="413"/>
      <c r="S262" s="413"/>
      <c r="T262" s="413"/>
      <c r="U262" s="418">
        <f t="shared" si="37"/>
        <v>0</v>
      </c>
      <c r="V262" s="419">
        <f t="shared" si="38"/>
        <v>0</v>
      </c>
    </row>
    <row r="263" spans="1:22" hidden="1" x14ac:dyDescent="0.25">
      <c r="A263" s="310" t="s">
        <v>666</v>
      </c>
      <c r="B263" s="454"/>
      <c r="C263" s="455"/>
      <c r="D263" s="394"/>
      <c r="E263" s="394"/>
      <c r="F263" s="394"/>
      <c r="G263" s="394"/>
      <c r="H263" s="391">
        <f t="shared" si="34"/>
        <v>0</v>
      </c>
      <c r="I263" s="394"/>
      <c r="J263" s="391">
        <f t="shared" si="35"/>
        <v>0</v>
      </c>
      <c r="K263" s="394"/>
      <c r="L263" s="456"/>
      <c r="M263" s="457">
        <f t="shared" si="36"/>
        <v>0</v>
      </c>
      <c r="N263" s="457"/>
      <c r="O263" s="413"/>
      <c r="P263" s="413"/>
      <c r="Q263" s="413"/>
      <c r="R263" s="413"/>
      <c r="S263" s="413"/>
      <c r="T263" s="413"/>
      <c r="U263" s="418">
        <f t="shared" si="37"/>
        <v>0</v>
      </c>
      <c r="V263" s="419">
        <f t="shared" si="38"/>
        <v>0</v>
      </c>
    </row>
    <row r="264" spans="1:22" hidden="1" x14ac:dyDescent="0.25">
      <c r="A264" s="310" t="s">
        <v>661</v>
      </c>
      <c r="B264" s="454"/>
      <c r="C264" s="455"/>
      <c r="D264" s="394"/>
      <c r="E264" s="394"/>
      <c r="F264" s="394"/>
      <c r="G264" s="394"/>
      <c r="H264" s="391">
        <f t="shared" si="34"/>
        <v>0</v>
      </c>
      <c r="I264" s="394"/>
      <c r="J264" s="391">
        <f t="shared" si="35"/>
        <v>0</v>
      </c>
      <c r="K264" s="394"/>
      <c r="L264" s="456"/>
      <c r="M264" s="457">
        <f t="shared" si="36"/>
        <v>0</v>
      </c>
      <c r="N264" s="457"/>
      <c r="O264" s="413"/>
      <c r="P264" s="413"/>
      <c r="Q264" s="413"/>
      <c r="R264" s="413"/>
      <c r="S264" s="413"/>
      <c r="T264" s="413"/>
      <c r="U264" s="418">
        <f t="shared" si="37"/>
        <v>0</v>
      </c>
      <c r="V264" s="419">
        <f t="shared" si="38"/>
        <v>0</v>
      </c>
    </row>
    <row r="265" spans="1:22" hidden="1" x14ac:dyDescent="0.25">
      <c r="A265" s="310" t="s">
        <v>662</v>
      </c>
      <c r="B265" s="454"/>
      <c r="C265" s="455"/>
      <c r="D265" s="394"/>
      <c r="E265" s="394"/>
      <c r="F265" s="394"/>
      <c r="G265" s="394"/>
      <c r="H265" s="391">
        <f t="shared" si="34"/>
        <v>0</v>
      </c>
      <c r="I265" s="394"/>
      <c r="J265" s="391">
        <f t="shared" si="35"/>
        <v>0</v>
      </c>
      <c r="K265" s="394"/>
      <c r="L265" s="456"/>
      <c r="M265" s="457">
        <f t="shared" si="36"/>
        <v>0</v>
      </c>
      <c r="N265" s="457"/>
      <c r="O265" s="413"/>
      <c r="P265" s="413"/>
      <c r="Q265" s="413"/>
      <c r="R265" s="413"/>
      <c r="S265" s="413"/>
      <c r="T265" s="413"/>
      <c r="U265" s="418">
        <f t="shared" si="37"/>
        <v>0</v>
      </c>
      <c r="V265" s="419">
        <f t="shared" si="38"/>
        <v>0</v>
      </c>
    </row>
    <row r="266" spans="1:22" hidden="1" x14ac:dyDescent="0.25">
      <c r="A266" s="310" t="s">
        <v>679</v>
      </c>
      <c r="B266" s="454"/>
      <c r="C266" s="455"/>
      <c r="D266" s="394"/>
      <c r="E266" s="394"/>
      <c r="F266" s="394"/>
      <c r="G266" s="394"/>
      <c r="H266" s="391">
        <f t="shared" si="34"/>
        <v>0</v>
      </c>
      <c r="I266" s="394"/>
      <c r="J266" s="391">
        <f t="shared" si="35"/>
        <v>0</v>
      </c>
      <c r="K266" s="394"/>
      <c r="L266" s="456"/>
      <c r="M266" s="457">
        <f t="shared" si="36"/>
        <v>0</v>
      </c>
      <c r="N266" s="457"/>
      <c r="O266" s="413"/>
      <c r="P266" s="413"/>
      <c r="Q266" s="413"/>
      <c r="R266" s="413"/>
      <c r="S266" s="413"/>
      <c r="T266" s="413"/>
      <c r="U266" s="418">
        <f t="shared" si="37"/>
        <v>0</v>
      </c>
      <c r="V266" s="419">
        <f t="shared" si="38"/>
        <v>0</v>
      </c>
    </row>
    <row r="267" spans="1:22" hidden="1" x14ac:dyDescent="0.25">
      <c r="A267" s="310" t="s">
        <v>664</v>
      </c>
      <c r="B267" s="454"/>
      <c r="C267" s="455"/>
      <c r="D267" s="394"/>
      <c r="E267" s="394"/>
      <c r="F267" s="394"/>
      <c r="G267" s="394"/>
      <c r="H267" s="391">
        <f t="shared" si="34"/>
        <v>0</v>
      </c>
      <c r="I267" s="394"/>
      <c r="J267" s="391">
        <f t="shared" si="35"/>
        <v>0</v>
      </c>
      <c r="K267" s="394"/>
      <c r="L267" s="456"/>
      <c r="M267" s="457">
        <f t="shared" si="36"/>
        <v>0</v>
      </c>
      <c r="N267" s="457"/>
      <c r="O267" s="413"/>
      <c r="P267" s="413"/>
      <c r="Q267" s="413"/>
      <c r="R267" s="413"/>
      <c r="S267" s="413"/>
      <c r="T267" s="413"/>
      <c r="U267" s="418">
        <f t="shared" si="37"/>
        <v>0</v>
      </c>
      <c r="V267" s="419">
        <f t="shared" si="38"/>
        <v>0</v>
      </c>
    </row>
    <row r="268" spans="1:22" hidden="1" x14ac:dyDescent="0.25">
      <c r="A268" s="310" t="s">
        <v>59</v>
      </c>
      <c r="B268" s="454"/>
      <c r="C268" s="455"/>
      <c r="D268" s="394"/>
      <c r="E268" s="394"/>
      <c r="F268" s="394"/>
      <c r="G268" s="394"/>
      <c r="H268" s="391">
        <f t="shared" si="34"/>
        <v>0</v>
      </c>
      <c r="I268" s="394"/>
      <c r="J268" s="391">
        <f t="shared" si="35"/>
        <v>0</v>
      </c>
      <c r="K268" s="394"/>
      <c r="L268" s="456"/>
      <c r="M268" s="457">
        <f t="shared" si="36"/>
        <v>0</v>
      </c>
      <c r="N268" s="457"/>
      <c r="O268" s="413"/>
      <c r="P268" s="413"/>
      <c r="Q268" s="413"/>
      <c r="R268" s="413"/>
      <c r="S268" s="413"/>
      <c r="T268" s="413"/>
      <c r="U268" s="418">
        <f t="shared" si="37"/>
        <v>0</v>
      </c>
      <c r="V268" s="419">
        <f t="shared" si="38"/>
        <v>0</v>
      </c>
    </row>
    <row r="269" spans="1:22" hidden="1" x14ac:dyDescent="0.25">
      <c r="A269" s="310" t="s">
        <v>668</v>
      </c>
      <c r="B269" s="454"/>
      <c r="C269" s="455"/>
      <c r="D269" s="394"/>
      <c r="E269" s="394"/>
      <c r="F269" s="394"/>
      <c r="G269" s="394"/>
      <c r="H269" s="391">
        <f t="shared" si="34"/>
        <v>0</v>
      </c>
      <c r="I269" s="394"/>
      <c r="J269" s="391">
        <f t="shared" si="35"/>
        <v>0</v>
      </c>
      <c r="K269" s="394"/>
      <c r="L269" s="456"/>
      <c r="M269" s="457">
        <f t="shared" si="36"/>
        <v>0</v>
      </c>
      <c r="N269" s="457"/>
      <c r="O269" s="413"/>
      <c r="P269" s="413"/>
      <c r="Q269" s="413"/>
      <c r="R269" s="413"/>
      <c r="S269" s="413"/>
      <c r="T269" s="413"/>
      <c r="U269" s="418">
        <f t="shared" si="37"/>
        <v>0</v>
      </c>
      <c r="V269" s="419">
        <f t="shared" si="38"/>
        <v>0</v>
      </c>
    </row>
    <row r="270" spans="1:22" hidden="1" x14ac:dyDescent="0.25">
      <c r="A270" s="310" t="s">
        <v>669</v>
      </c>
      <c r="B270" s="454"/>
      <c r="C270" s="455"/>
      <c r="D270" s="394"/>
      <c r="E270" s="394"/>
      <c r="F270" s="394"/>
      <c r="G270" s="394"/>
      <c r="H270" s="391">
        <f t="shared" si="34"/>
        <v>0</v>
      </c>
      <c r="I270" s="394"/>
      <c r="J270" s="391">
        <f t="shared" si="35"/>
        <v>0</v>
      </c>
      <c r="K270" s="394"/>
      <c r="L270" s="456"/>
      <c r="M270" s="457">
        <f t="shared" si="36"/>
        <v>0</v>
      </c>
      <c r="N270" s="457"/>
      <c r="O270" s="413"/>
      <c r="P270" s="413"/>
      <c r="Q270" s="413"/>
      <c r="R270" s="413"/>
      <c r="S270" s="413"/>
      <c r="T270" s="413"/>
      <c r="U270" s="418">
        <f t="shared" si="37"/>
        <v>0</v>
      </c>
      <c r="V270" s="419">
        <f t="shared" si="38"/>
        <v>0</v>
      </c>
    </row>
    <row r="271" spans="1:22" hidden="1" x14ac:dyDescent="0.25">
      <c r="A271" s="310" t="s">
        <v>677</v>
      </c>
      <c r="B271" s="454"/>
      <c r="C271" s="455"/>
      <c r="D271" s="394"/>
      <c r="E271" s="394"/>
      <c r="F271" s="394"/>
      <c r="G271" s="394"/>
      <c r="H271" s="391">
        <f t="shared" si="34"/>
        <v>0</v>
      </c>
      <c r="I271" s="394"/>
      <c r="J271" s="391">
        <f t="shared" si="35"/>
        <v>0</v>
      </c>
      <c r="K271" s="394"/>
      <c r="L271" s="456"/>
      <c r="M271" s="457">
        <f t="shared" si="36"/>
        <v>0</v>
      </c>
      <c r="N271" s="457"/>
      <c r="O271" s="413"/>
      <c r="P271" s="413"/>
      <c r="Q271" s="413"/>
      <c r="R271" s="413"/>
      <c r="S271" s="413"/>
      <c r="T271" s="413"/>
      <c r="U271" s="418">
        <f t="shared" si="37"/>
        <v>0</v>
      </c>
      <c r="V271" s="419">
        <f t="shared" si="38"/>
        <v>0</v>
      </c>
    </row>
    <row r="272" spans="1:22" hidden="1" x14ac:dyDescent="0.25">
      <c r="A272" s="310" t="s">
        <v>670</v>
      </c>
      <c r="B272" s="454"/>
      <c r="C272" s="455"/>
      <c r="D272" s="394"/>
      <c r="E272" s="394"/>
      <c r="F272" s="394"/>
      <c r="G272" s="394"/>
      <c r="H272" s="391">
        <f t="shared" si="34"/>
        <v>0</v>
      </c>
      <c r="I272" s="394"/>
      <c r="J272" s="391">
        <f t="shared" si="35"/>
        <v>0</v>
      </c>
      <c r="K272" s="394"/>
      <c r="L272" s="456"/>
      <c r="M272" s="457">
        <f t="shared" si="36"/>
        <v>0</v>
      </c>
      <c r="N272" s="457"/>
      <c r="O272" s="413"/>
      <c r="P272" s="413"/>
      <c r="Q272" s="413"/>
      <c r="R272" s="413"/>
      <c r="S272" s="413"/>
      <c r="T272" s="413"/>
      <c r="U272" s="418">
        <f t="shared" si="37"/>
        <v>0</v>
      </c>
      <c r="V272" s="419">
        <f t="shared" si="38"/>
        <v>0</v>
      </c>
    </row>
    <row r="273" spans="1:22" hidden="1" x14ac:dyDescent="0.25">
      <c r="A273" s="310" t="s">
        <v>671</v>
      </c>
      <c r="B273" s="454"/>
      <c r="C273" s="455"/>
      <c r="D273" s="394"/>
      <c r="E273" s="394"/>
      <c r="F273" s="394"/>
      <c r="G273" s="394"/>
      <c r="H273" s="391">
        <f t="shared" si="34"/>
        <v>0</v>
      </c>
      <c r="I273" s="394"/>
      <c r="J273" s="391">
        <f t="shared" si="35"/>
        <v>0</v>
      </c>
      <c r="K273" s="394"/>
      <c r="L273" s="456"/>
      <c r="M273" s="457">
        <f t="shared" si="36"/>
        <v>0</v>
      </c>
      <c r="N273" s="457"/>
      <c r="O273" s="413"/>
      <c r="P273" s="413"/>
      <c r="Q273" s="413"/>
      <c r="R273" s="413"/>
      <c r="S273" s="413"/>
      <c r="T273" s="413"/>
      <c r="U273" s="418">
        <f t="shared" si="37"/>
        <v>0</v>
      </c>
      <c r="V273" s="419">
        <f t="shared" si="38"/>
        <v>0</v>
      </c>
    </row>
    <row r="274" spans="1:22" hidden="1" x14ac:dyDescent="0.25">
      <c r="A274" s="310" t="s">
        <v>672</v>
      </c>
      <c r="B274" s="454"/>
      <c r="C274" s="455"/>
      <c r="D274" s="394"/>
      <c r="E274" s="394"/>
      <c r="F274" s="394"/>
      <c r="G274" s="394"/>
      <c r="H274" s="391">
        <f t="shared" si="34"/>
        <v>0</v>
      </c>
      <c r="I274" s="394"/>
      <c r="J274" s="391">
        <f t="shared" si="35"/>
        <v>0</v>
      </c>
      <c r="K274" s="394"/>
      <c r="L274" s="456"/>
      <c r="M274" s="457">
        <f t="shared" si="36"/>
        <v>0</v>
      </c>
      <c r="N274" s="457"/>
      <c r="O274" s="413"/>
      <c r="P274" s="413"/>
      <c r="Q274" s="413"/>
      <c r="R274" s="413"/>
      <c r="S274" s="413"/>
      <c r="T274" s="413"/>
      <c r="U274" s="418">
        <f t="shared" si="37"/>
        <v>0</v>
      </c>
      <c r="V274" s="419">
        <f t="shared" si="38"/>
        <v>0</v>
      </c>
    </row>
    <row r="275" spans="1:22" hidden="1" x14ac:dyDescent="0.25">
      <c r="A275" s="310" t="s">
        <v>633</v>
      </c>
      <c r="B275" s="454"/>
      <c r="C275" s="455"/>
      <c r="D275" s="394"/>
      <c r="E275" s="394"/>
      <c r="F275" s="394"/>
      <c r="G275" s="394"/>
      <c r="H275" s="391">
        <f t="shared" si="34"/>
        <v>0</v>
      </c>
      <c r="I275" s="394"/>
      <c r="J275" s="391">
        <f t="shared" si="35"/>
        <v>0</v>
      </c>
      <c r="K275" s="394"/>
      <c r="L275" s="456"/>
      <c r="M275" s="457">
        <f t="shared" si="36"/>
        <v>0</v>
      </c>
      <c r="N275" s="457"/>
      <c r="O275" s="413"/>
      <c r="P275" s="413"/>
      <c r="Q275" s="413"/>
      <c r="R275" s="413"/>
      <c r="S275" s="413"/>
      <c r="T275" s="413"/>
      <c r="U275" s="418">
        <f t="shared" si="37"/>
        <v>0</v>
      </c>
      <c r="V275" s="419">
        <f t="shared" si="38"/>
        <v>0</v>
      </c>
    </row>
    <row r="276" spans="1:22" hidden="1" x14ac:dyDescent="0.25">
      <c r="A276" s="310" t="s">
        <v>673</v>
      </c>
      <c r="B276" s="454"/>
      <c r="C276" s="455"/>
      <c r="D276" s="394"/>
      <c r="E276" s="394"/>
      <c r="F276" s="394"/>
      <c r="G276" s="394"/>
      <c r="H276" s="391">
        <f t="shared" si="34"/>
        <v>0</v>
      </c>
      <c r="I276" s="394"/>
      <c r="J276" s="391">
        <f t="shared" si="35"/>
        <v>0</v>
      </c>
      <c r="K276" s="394"/>
      <c r="L276" s="456"/>
      <c r="M276" s="457">
        <f t="shared" si="36"/>
        <v>0</v>
      </c>
      <c r="N276" s="457"/>
      <c r="O276" s="413"/>
      <c r="P276" s="413"/>
      <c r="Q276" s="413"/>
      <c r="R276" s="413"/>
      <c r="S276" s="413"/>
      <c r="T276" s="413"/>
      <c r="U276" s="418">
        <f t="shared" si="37"/>
        <v>0</v>
      </c>
      <c r="V276" s="419">
        <f t="shared" si="38"/>
        <v>0</v>
      </c>
    </row>
    <row r="277" spans="1:22" hidden="1" x14ac:dyDescent="0.25">
      <c r="A277" s="310" t="s">
        <v>676</v>
      </c>
      <c r="B277" s="454"/>
      <c r="C277" s="455"/>
      <c r="D277" s="394"/>
      <c r="E277" s="394"/>
      <c r="F277" s="394"/>
      <c r="G277" s="394"/>
      <c r="H277" s="391">
        <f t="shared" si="34"/>
        <v>0</v>
      </c>
      <c r="I277" s="394"/>
      <c r="J277" s="391">
        <f t="shared" si="35"/>
        <v>0</v>
      </c>
      <c r="K277" s="394"/>
      <c r="L277" s="456"/>
      <c r="M277" s="457">
        <f t="shared" si="36"/>
        <v>0</v>
      </c>
      <c r="N277" s="457"/>
      <c r="O277" s="413"/>
      <c r="P277" s="413"/>
      <c r="Q277" s="413"/>
      <c r="R277" s="413"/>
      <c r="S277" s="413"/>
      <c r="T277" s="413"/>
      <c r="U277" s="418">
        <f t="shared" si="37"/>
        <v>0</v>
      </c>
      <c r="V277" s="419">
        <f t="shared" si="38"/>
        <v>0</v>
      </c>
    </row>
    <row r="278" spans="1:22" hidden="1" x14ac:dyDescent="0.25">
      <c r="A278" s="310" t="s">
        <v>678</v>
      </c>
      <c r="B278" s="454"/>
      <c r="C278" s="455"/>
      <c r="D278" s="394"/>
      <c r="E278" s="394"/>
      <c r="F278" s="394"/>
      <c r="G278" s="394"/>
      <c r="H278" s="391">
        <f t="shared" si="34"/>
        <v>0</v>
      </c>
      <c r="I278" s="394"/>
      <c r="J278" s="391">
        <f t="shared" si="35"/>
        <v>0</v>
      </c>
      <c r="K278" s="394"/>
      <c r="L278" s="456"/>
      <c r="M278" s="457">
        <f t="shared" si="36"/>
        <v>0</v>
      </c>
      <c r="N278" s="457"/>
      <c r="O278" s="413"/>
      <c r="P278" s="413"/>
      <c r="Q278" s="413"/>
      <c r="R278" s="413"/>
      <c r="S278" s="413"/>
      <c r="T278" s="413"/>
      <c r="U278" s="418">
        <f t="shared" si="37"/>
        <v>0</v>
      </c>
      <c r="V278" s="419">
        <f t="shared" si="38"/>
        <v>0</v>
      </c>
    </row>
    <row r="279" spans="1:22" hidden="1" x14ac:dyDescent="0.25">
      <c r="A279" s="310" t="s">
        <v>651</v>
      </c>
      <c r="B279" s="454"/>
      <c r="C279" s="455"/>
      <c r="D279" s="394"/>
      <c r="E279" s="394"/>
      <c r="F279" s="394"/>
      <c r="G279" s="394"/>
      <c r="H279" s="391">
        <f t="shared" si="34"/>
        <v>0</v>
      </c>
      <c r="I279" s="394"/>
      <c r="J279" s="391">
        <f t="shared" si="35"/>
        <v>0</v>
      </c>
      <c r="K279" s="394"/>
      <c r="L279" s="456"/>
      <c r="M279" s="457">
        <f t="shared" si="36"/>
        <v>0</v>
      </c>
      <c r="N279" s="457"/>
      <c r="O279" s="413"/>
      <c r="P279" s="413"/>
      <c r="Q279" s="413"/>
      <c r="R279" s="413"/>
      <c r="S279" s="413"/>
      <c r="T279" s="413"/>
      <c r="U279" s="418">
        <f t="shared" si="37"/>
        <v>0</v>
      </c>
      <c r="V279" s="419">
        <f t="shared" si="38"/>
        <v>0</v>
      </c>
    </row>
    <row r="280" spans="1:22" hidden="1" x14ac:dyDescent="0.25">
      <c r="A280" s="310" t="s">
        <v>32</v>
      </c>
      <c r="B280" s="454"/>
      <c r="C280" s="455"/>
      <c r="D280" s="394"/>
      <c r="E280" s="394"/>
      <c r="F280" s="394"/>
      <c r="G280" s="394"/>
      <c r="H280" s="391">
        <f t="shared" si="34"/>
        <v>0</v>
      </c>
      <c r="I280" s="394"/>
      <c r="J280" s="391">
        <f t="shared" si="35"/>
        <v>0</v>
      </c>
      <c r="K280" s="394"/>
      <c r="L280" s="456"/>
      <c r="M280" s="457">
        <f t="shared" si="36"/>
        <v>0</v>
      </c>
      <c r="N280" s="457"/>
      <c r="O280" s="413"/>
      <c r="P280" s="413"/>
      <c r="Q280" s="413"/>
      <c r="R280" s="413"/>
      <c r="S280" s="413"/>
      <c r="T280" s="413"/>
      <c r="U280" s="418">
        <f t="shared" si="37"/>
        <v>0</v>
      </c>
      <c r="V280" s="419">
        <f t="shared" si="38"/>
        <v>0</v>
      </c>
    </row>
    <row r="281" spans="1:22" hidden="1" x14ac:dyDescent="0.25">
      <c r="A281" s="310" t="s">
        <v>72</v>
      </c>
      <c r="B281" s="454"/>
      <c r="C281" s="455"/>
      <c r="D281" s="394"/>
      <c r="E281" s="394"/>
      <c r="F281" s="394"/>
      <c r="G281" s="394"/>
      <c r="H281" s="391">
        <f t="shared" ref="H281:H287" si="41">+E281+F281-G281</f>
        <v>0</v>
      </c>
      <c r="I281" s="394"/>
      <c r="J281" s="391">
        <f t="shared" ref="J281:J288" si="42">SUM(H281:I281)</f>
        <v>0</v>
      </c>
      <c r="K281" s="394"/>
      <c r="L281" s="456"/>
      <c r="M281" s="457">
        <f t="shared" ref="M281:M288" si="43">+G281+J281</f>
        <v>0</v>
      </c>
      <c r="N281" s="457"/>
      <c r="O281" s="413"/>
      <c r="P281" s="413"/>
      <c r="Q281" s="413"/>
      <c r="R281" s="413"/>
      <c r="S281" s="413"/>
      <c r="T281" s="413"/>
      <c r="U281" s="418">
        <f t="shared" ref="U281:U287" si="44">+O281*1.059</f>
        <v>0</v>
      </c>
      <c r="V281" s="419">
        <f t="shared" ref="V281:V287" si="45">+U281*1.057</f>
        <v>0</v>
      </c>
    </row>
    <row r="282" spans="1:22" hidden="1" x14ac:dyDescent="0.25">
      <c r="A282" s="310" t="s">
        <v>682</v>
      </c>
      <c r="B282" s="454"/>
      <c r="C282" s="455"/>
      <c r="D282" s="394"/>
      <c r="E282" s="394"/>
      <c r="F282" s="394"/>
      <c r="G282" s="394"/>
      <c r="H282" s="391">
        <f t="shared" si="41"/>
        <v>0</v>
      </c>
      <c r="I282" s="394"/>
      <c r="J282" s="391">
        <f t="shared" si="42"/>
        <v>0</v>
      </c>
      <c r="K282" s="394"/>
      <c r="L282" s="456"/>
      <c r="M282" s="457">
        <f t="shared" si="43"/>
        <v>0</v>
      </c>
      <c r="N282" s="457"/>
      <c r="O282" s="413"/>
      <c r="P282" s="413"/>
      <c r="Q282" s="413"/>
      <c r="R282" s="413"/>
      <c r="S282" s="413"/>
      <c r="T282" s="413"/>
      <c r="U282" s="418">
        <f t="shared" si="44"/>
        <v>0</v>
      </c>
      <c r="V282" s="419">
        <f t="shared" si="45"/>
        <v>0</v>
      </c>
    </row>
    <row r="283" spans="1:22" hidden="1" x14ac:dyDescent="0.25">
      <c r="A283" s="310" t="s">
        <v>656</v>
      </c>
      <c r="B283" s="454"/>
      <c r="C283" s="455"/>
      <c r="D283" s="394"/>
      <c r="E283" s="394"/>
      <c r="F283" s="394"/>
      <c r="G283" s="394"/>
      <c r="H283" s="391">
        <f t="shared" si="41"/>
        <v>0</v>
      </c>
      <c r="I283" s="394"/>
      <c r="J283" s="391">
        <f t="shared" si="42"/>
        <v>0</v>
      </c>
      <c r="K283" s="394"/>
      <c r="L283" s="456"/>
      <c r="M283" s="457">
        <f t="shared" si="43"/>
        <v>0</v>
      </c>
      <c r="N283" s="457"/>
      <c r="O283" s="413"/>
      <c r="P283" s="413"/>
      <c r="Q283" s="413"/>
      <c r="R283" s="413"/>
      <c r="S283" s="413"/>
      <c r="T283" s="413"/>
      <c r="U283" s="418">
        <f t="shared" si="44"/>
        <v>0</v>
      </c>
      <c r="V283" s="419">
        <f t="shared" si="45"/>
        <v>0</v>
      </c>
    </row>
    <row r="284" spans="1:22" hidden="1" x14ac:dyDescent="0.25">
      <c r="A284" s="310" t="s">
        <v>681</v>
      </c>
      <c r="B284" s="454"/>
      <c r="C284" s="455"/>
      <c r="D284" s="394"/>
      <c r="E284" s="394"/>
      <c r="F284" s="394"/>
      <c r="G284" s="394"/>
      <c r="H284" s="391">
        <f t="shared" si="41"/>
        <v>0</v>
      </c>
      <c r="I284" s="394"/>
      <c r="J284" s="391">
        <f t="shared" si="42"/>
        <v>0</v>
      </c>
      <c r="K284" s="394"/>
      <c r="L284" s="456"/>
      <c r="M284" s="457">
        <f t="shared" si="43"/>
        <v>0</v>
      </c>
      <c r="N284" s="457"/>
      <c r="O284" s="413"/>
      <c r="P284" s="413"/>
      <c r="Q284" s="413"/>
      <c r="R284" s="413"/>
      <c r="S284" s="413"/>
      <c r="T284" s="413"/>
      <c r="U284" s="418">
        <f t="shared" si="44"/>
        <v>0</v>
      </c>
      <c r="V284" s="419">
        <f t="shared" si="45"/>
        <v>0</v>
      </c>
    </row>
    <row r="285" spans="1:22" hidden="1" x14ac:dyDescent="0.25">
      <c r="A285" s="310" t="s">
        <v>629</v>
      </c>
      <c r="B285" s="454"/>
      <c r="C285" s="455"/>
      <c r="D285" s="394"/>
      <c r="E285" s="394"/>
      <c r="F285" s="394"/>
      <c r="G285" s="394"/>
      <c r="H285" s="391">
        <f t="shared" si="41"/>
        <v>0</v>
      </c>
      <c r="I285" s="394"/>
      <c r="J285" s="391">
        <f t="shared" si="42"/>
        <v>0</v>
      </c>
      <c r="K285" s="394"/>
      <c r="L285" s="456"/>
      <c r="M285" s="457">
        <f t="shared" si="43"/>
        <v>0</v>
      </c>
      <c r="N285" s="457"/>
      <c r="O285" s="413"/>
      <c r="P285" s="413"/>
      <c r="Q285" s="413"/>
      <c r="R285" s="413"/>
      <c r="S285" s="413"/>
      <c r="T285" s="413"/>
      <c r="U285" s="418">
        <f t="shared" si="44"/>
        <v>0</v>
      </c>
      <c r="V285" s="419">
        <f t="shared" si="45"/>
        <v>0</v>
      </c>
    </row>
    <row r="286" spans="1:22" hidden="1" x14ac:dyDescent="0.25">
      <c r="A286" s="310" t="s">
        <v>629</v>
      </c>
      <c r="B286" s="454"/>
      <c r="C286" s="455"/>
      <c r="D286" s="394"/>
      <c r="E286" s="394"/>
      <c r="F286" s="394"/>
      <c r="G286" s="394"/>
      <c r="H286" s="391">
        <f t="shared" si="41"/>
        <v>0</v>
      </c>
      <c r="I286" s="394"/>
      <c r="J286" s="391">
        <f t="shared" si="42"/>
        <v>0</v>
      </c>
      <c r="K286" s="394"/>
      <c r="L286" s="456"/>
      <c r="M286" s="457">
        <f t="shared" si="43"/>
        <v>0</v>
      </c>
      <c r="N286" s="457"/>
      <c r="O286" s="413"/>
      <c r="P286" s="413"/>
      <c r="Q286" s="413"/>
      <c r="R286" s="413"/>
      <c r="S286" s="413"/>
      <c r="T286" s="413"/>
      <c r="U286" s="418">
        <f t="shared" si="44"/>
        <v>0</v>
      </c>
      <c r="V286" s="419">
        <f t="shared" si="45"/>
        <v>0</v>
      </c>
    </row>
    <row r="287" spans="1:22" hidden="1" x14ac:dyDescent="0.25">
      <c r="A287" s="310" t="s">
        <v>680</v>
      </c>
      <c r="B287" s="454"/>
      <c r="C287" s="455"/>
      <c r="D287" s="394"/>
      <c r="E287" s="394"/>
      <c r="F287" s="394"/>
      <c r="G287" s="394"/>
      <c r="H287" s="391">
        <f t="shared" si="41"/>
        <v>0</v>
      </c>
      <c r="I287" s="394"/>
      <c r="J287" s="391">
        <f t="shared" si="42"/>
        <v>0</v>
      </c>
      <c r="K287" s="394"/>
      <c r="L287" s="456"/>
      <c r="M287" s="457">
        <f t="shared" si="43"/>
        <v>0</v>
      </c>
      <c r="N287" s="457"/>
      <c r="O287" s="413"/>
      <c r="P287" s="413"/>
      <c r="Q287" s="413"/>
      <c r="R287" s="413"/>
      <c r="S287" s="413"/>
      <c r="T287" s="413"/>
      <c r="U287" s="418">
        <f t="shared" si="44"/>
        <v>0</v>
      </c>
      <c r="V287" s="419">
        <f t="shared" si="45"/>
        <v>0</v>
      </c>
    </row>
    <row r="288" spans="1:22" ht="15.75" thickBot="1" x14ac:dyDescent="0.3">
      <c r="A288" s="324" t="s">
        <v>918</v>
      </c>
      <c r="B288" s="460"/>
      <c r="C288" s="461"/>
      <c r="D288" s="401"/>
      <c r="E288" s="401"/>
      <c r="F288" s="401"/>
      <c r="G288" s="401"/>
      <c r="H288" s="398"/>
      <c r="I288" s="401"/>
      <c r="J288" s="398">
        <f t="shared" si="42"/>
        <v>0</v>
      </c>
      <c r="K288" s="401"/>
      <c r="L288" s="462"/>
      <c r="M288" s="463">
        <f t="shared" si="43"/>
        <v>0</v>
      </c>
      <c r="N288" s="463"/>
      <c r="O288" s="367"/>
      <c r="P288" s="367"/>
      <c r="Q288" s="282"/>
      <c r="R288" s="367"/>
      <c r="S288" s="367"/>
      <c r="T288" s="367"/>
      <c r="U288" s="420">
        <f>+O288*1.059</f>
        <v>0</v>
      </c>
      <c r="V288" s="421">
        <f>+U288*1.057</f>
        <v>0</v>
      </c>
    </row>
    <row r="289" spans="1:22" ht="15.75" thickTop="1" x14ac:dyDescent="0.25">
      <c r="A289" s="298" t="s">
        <v>686</v>
      </c>
      <c r="B289" s="464">
        <f t="shared" ref="B289:V289" si="46">SUM(B215:B288)</f>
        <v>0</v>
      </c>
      <c r="C289" s="448">
        <f t="shared" si="46"/>
        <v>0</v>
      </c>
      <c r="D289" s="464">
        <f t="shared" si="46"/>
        <v>0</v>
      </c>
      <c r="E289" s="464">
        <f t="shared" si="46"/>
        <v>10685000</v>
      </c>
      <c r="F289" s="464">
        <f t="shared" si="46"/>
        <v>0</v>
      </c>
      <c r="G289" s="464">
        <f t="shared" si="46"/>
        <v>0</v>
      </c>
      <c r="H289" s="449">
        <f t="shared" si="46"/>
        <v>10685000</v>
      </c>
      <c r="I289" s="464">
        <f t="shared" si="46"/>
        <v>0</v>
      </c>
      <c r="J289" s="449">
        <f t="shared" si="46"/>
        <v>10685000</v>
      </c>
      <c r="K289" s="464">
        <f t="shared" si="46"/>
        <v>11662000</v>
      </c>
      <c r="L289" s="464">
        <f t="shared" si="46"/>
        <v>11664000</v>
      </c>
      <c r="M289" s="449">
        <f t="shared" si="46"/>
        <v>10685000</v>
      </c>
      <c r="N289" s="449">
        <f t="shared" si="46"/>
        <v>0</v>
      </c>
      <c r="O289" s="449">
        <f t="shared" si="46"/>
        <v>11197000</v>
      </c>
      <c r="P289" s="449"/>
      <c r="Q289" s="449"/>
      <c r="R289" s="449">
        <f t="shared" si="46"/>
        <v>11197000</v>
      </c>
      <c r="S289" s="449">
        <f t="shared" si="46"/>
        <v>0</v>
      </c>
      <c r="T289" s="449">
        <f t="shared" si="46"/>
        <v>11197000</v>
      </c>
      <c r="U289" s="449">
        <f t="shared" si="46"/>
        <v>11711000</v>
      </c>
      <c r="V289" s="449">
        <f t="shared" si="46"/>
        <v>12233000</v>
      </c>
    </row>
    <row r="291" spans="1:22" ht="15.75" thickBot="1" x14ac:dyDescent="0.3">
      <c r="A291" s="373" t="s">
        <v>687</v>
      </c>
      <c r="B291" s="465">
        <f t="shared" ref="B291:V291" si="47">+B289-B212</f>
        <v>-18065765.083132248</v>
      </c>
      <c r="C291" s="465">
        <f t="shared" si="47"/>
        <v>0</v>
      </c>
      <c r="D291" s="465">
        <f t="shared" si="47"/>
        <v>-12434519.15</v>
      </c>
      <c r="E291" s="465">
        <f t="shared" si="47"/>
        <v>-9022373.0300000012</v>
      </c>
      <c r="F291" s="465">
        <f t="shared" si="47"/>
        <v>0</v>
      </c>
      <c r="G291" s="465">
        <f t="shared" si="47"/>
        <v>-7824464.2300000004</v>
      </c>
      <c r="H291" s="407">
        <f t="shared" si="47"/>
        <v>-1197908.8000000007</v>
      </c>
      <c r="I291" s="465">
        <f t="shared" si="47"/>
        <v>0</v>
      </c>
      <c r="J291" s="407">
        <f t="shared" si="47"/>
        <v>-1197908.8000000007</v>
      </c>
      <c r="K291" s="465">
        <f t="shared" si="47"/>
        <v>-9101471.1736200042</v>
      </c>
      <c r="L291" s="465">
        <f t="shared" si="47"/>
        <v>-10212598.616995484</v>
      </c>
      <c r="M291" s="407">
        <f t="shared" si="47"/>
        <v>-9022373.0300000012</v>
      </c>
      <c r="N291" s="407">
        <f t="shared" si="47"/>
        <v>-12545364</v>
      </c>
      <c r="O291" s="407">
        <f t="shared" si="47"/>
        <v>-9707006.0300000012</v>
      </c>
      <c r="P291" s="407">
        <f t="shared" si="47"/>
        <v>0</v>
      </c>
      <c r="Q291" s="283">
        <f t="shared" si="47"/>
        <v>0</v>
      </c>
      <c r="R291" s="407">
        <f t="shared" si="47"/>
        <v>228671.96999999881</v>
      </c>
      <c r="S291" s="407">
        <f t="shared" si="47"/>
        <v>-987532</v>
      </c>
      <c r="T291" s="407">
        <f t="shared" si="47"/>
        <v>-10694538.030000001</v>
      </c>
      <c r="U291" s="407">
        <f t="shared" si="47"/>
        <v>-9896842.3857700005</v>
      </c>
      <c r="V291" s="407">
        <f t="shared" si="47"/>
        <v>-10606489.401758887</v>
      </c>
    </row>
    <row r="292" spans="1:22" ht="15.75" thickTop="1" x14ac:dyDescent="0.25"/>
  </sheetData>
  <pageMargins left="0.70866141732283472" right="0.70866141732283472" top="0.74803149606299213" bottom="0.74803149606299213" header="0.31496062992125984" footer="0.31496062992125984"/>
  <pageSetup scale="5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96"/>
  <sheetViews>
    <sheetView view="pageBreakPreview" zoomScaleNormal="100" zoomScaleSheetLayoutView="100" workbookViewId="0">
      <selection activeCell="S37" sqref="S37"/>
    </sheetView>
  </sheetViews>
  <sheetFormatPr defaultRowHeight="15" x14ac:dyDescent="0.25"/>
  <cols>
    <col min="1" max="1" width="41" style="290" bestFit="1" customWidth="1"/>
    <col min="2" max="2" width="15.140625" style="286" hidden="1" customWidth="1"/>
    <col min="3" max="3" width="12.85546875" style="286" hidden="1" customWidth="1"/>
    <col min="4" max="4" width="14.7109375" style="287" hidden="1" customWidth="1"/>
    <col min="5" max="7" width="15.140625" style="286" hidden="1" customWidth="1"/>
    <col min="8" max="8" width="15.140625" style="288" hidden="1" customWidth="1"/>
    <col min="9" max="9" width="15.140625" style="286" hidden="1" customWidth="1"/>
    <col min="10" max="10" width="15.140625" style="289" hidden="1" customWidth="1"/>
    <col min="11" max="12" width="15.140625" style="286" hidden="1" customWidth="1"/>
    <col min="13" max="14" width="15" style="290" hidden="1" customWidth="1"/>
    <col min="15" max="15" width="15" style="291" bestFit="1" customWidth="1"/>
    <col min="16" max="20" width="15" style="291" customWidth="1"/>
    <col min="21" max="21" width="15.85546875" style="290" customWidth="1"/>
    <col min="22" max="22" width="16.28515625" style="290" customWidth="1"/>
    <col min="23" max="23" width="2.28515625" style="290" customWidth="1"/>
    <col min="24" max="16384" width="9.140625" style="290"/>
  </cols>
  <sheetData>
    <row r="1" spans="1:25" x14ac:dyDescent="0.25">
      <c r="A1" s="285" t="s">
        <v>693</v>
      </c>
    </row>
    <row r="2" spans="1:25" x14ac:dyDescent="0.25">
      <c r="A2" s="285" t="s">
        <v>927</v>
      </c>
    </row>
    <row r="3" spans="1:25" x14ac:dyDescent="0.25">
      <c r="A3" s="285" t="s">
        <v>863</v>
      </c>
    </row>
    <row r="4" spans="1:25" ht="15.75" thickBot="1" x14ac:dyDescent="0.3"/>
    <row r="5" spans="1:25" ht="46.5" thickTop="1" thickBot="1" x14ac:dyDescent="0.3">
      <c r="A5" s="292" t="s">
        <v>167</v>
      </c>
      <c r="B5" s="293" t="s">
        <v>171</v>
      </c>
      <c r="C5" s="293" t="s">
        <v>169</v>
      </c>
      <c r="D5" s="294" t="s">
        <v>170</v>
      </c>
      <c r="E5" s="295" t="s">
        <v>854</v>
      </c>
      <c r="F5" s="295" t="s">
        <v>855</v>
      </c>
      <c r="G5" s="295" t="s">
        <v>856</v>
      </c>
      <c r="H5" s="296" t="s">
        <v>857</v>
      </c>
      <c r="I5" s="295" t="s">
        <v>858</v>
      </c>
      <c r="J5" s="297" t="s">
        <v>859</v>
      </c>
      <c r="K5" s="295" t="s">
        <v>692</v>
      </c>
      <c r="L5" s="295" t="s">
        <v>694</v>
      </c>
      <c r="M5" s="297" t="s">
        <v>859</v>
      </c>
      <c r="N5" s="297" t="s">
        <v>917</v>
      </c>
      <c r="O5" s="297" t="s">
        <v>941</v>
      </c>
      <c r="P5" s="297" t="s">
        <v>855</v>
      </c>
      <c r="Q5" s="297" t="s">
        <v>942</v>
      </c>
      <c r="R5" s="297" t="s">
        <v>943</v>
      </c>
      <c r="S5" s="297" t="s">
        <v>944</v>
      </c>
      <c r="T5" s="297" t="s">
        <v>945</v>
      </c>
      <c r="U5" s="297" t="s">
        <v>946</v>
      </c>
      <c r="V5" s="297" t="s">
        <v>947</v>
      </c>
    </row>
    <row r="6" spans="1:25" ht="15.75" thickTop="1" x14ac:dyDescent="0.25"/>
    <row r="7" spans="1:25" ht="15.75" thickBot="1" x14ac:dyDescent="0.3">
      <c r="A7" s="298" t="s">
        <v>142</v>
      </c>
    </row>
    <row r="8" spans="1:25" ht="15.75" thickTop="1" x14ac:dyDescent="0.25">
      <c r="A8" s="299" t="s">
        <v>143</v>
      </c>
      <c r="B8" s="300">
        <v>9425189.92849968</v>
      </c>
      <c r="C8" s="301"/>
      <c r="D8" s="302">
        <v>2951160.8</v>
      </c>
      <c r="E8" s="303">
        <f>+'New Employees'!D38*1.07</f>
        <v>7656598.0748269828</v>
      </c>
      <c r="F8" s="304"/>
      <c r="G8" s="304">
        <v>2519226.86</v>
      </c>
      <c r="H8" s="305">
        <f>E8+F8-G8</f>
        <v>5137371.2148269825</v>
      </c>
      <c r="I8" s="304">
        <v>-1353534.0511182547</v>
      </c>
      <c r="J8" s="306">
        <f>SUM(H8:I8)</f>
        <v>3783837.1637087278</v>
      </c>
      <c r="K8" s="304">
        <f t="shared" ref="K8:K29" si="0">+E8*1.05</f>
        <v>8039427.9785683323</v>
      </c>
      <c r="L8" s="307">
        <f>+K8*1.05</f>
        <v>8441399.3774967492</v>
      </c>
      <c r="M8" s="308">
        <f>+G8+J8</f>
        <v>6303064.0237087272</v>
      </c>
      <c r="N8" s="308">
        <v>4076461</v>
      </c>
      <c r="O8" s="309">
        <f>6479841+1298148.56</f>
        <v>7777989.5600000005</v>
      </c>
      <c r="P8" s="309"/>
      <c r="Q8" s="275">
        <v>-3489715</v>
      </c>
      <c r="R8" s="309">
        <f>SUM(O8:Q8)</f>
        <v>4288274.5600000005</v>
      </c>
      <c r="S8" s="309"/>
      <c r="T8" s="309">
        <f>+O8+P8+S8</f>
        <v>7777989.5600000005</v>
      </c>
      <c r="U8" s="309">
        <f>+O8*1.059</f>
        <v>8236890.9440400004</v>
      </c>
      <c r="V8" s="409">
        <f>+U8*1.057</f>
        <v>8706393.7278502807</v>
      </c>
      <c r="Y8" s="468">
        <f>-Q8/T8</f>
        <v>0.44866542608216098</v>
      </c>
    </row>
    <row r="9" spans="1:25" x14ac:dyDescent="0.25">
      <c r="A9" s="310" t="s">
        <v>144</v>
      </c>
      <c r="B9" s="311">
        <v>573252.81151551998</v>
      </c>
      <c r="C9" s="312"/>
      <c r="D9" s="313">
        <v>252147.68</v>
      </c>
      <c r="E9" s="314">
        <f>+'New Employees'!E38*1.07</f>
        <v>411017.5792659669</v>
      </c>
      <c r="F9" s="315"/>
      <c r="G9" s="315">
        <v>195539.78</v>
      </c>
      <c r="H9" s="316">
        <f t="shared" ref="H9:H29" si="1">E9+F9-G9</f>
        <v>215477.7992659669</v>
      </c>
      <c r="I9" s="315"/>
      <c r="J9" s="317">
        <f>SUM(H9:I9)</f>
        <v>215477.7992659669</v>
      </c>
      <c r="K9" s="315">
        <f t="shared" si="0"/>
        <v>431568.45822926523</v>
      </c>
      <c r="L9" s="318">
        <f>+K9*1.05</f>
        <v>453146.88114072854</v>
      </c>
      <c r="M9" s="319">
        <f>+G9+J9</f>
        <v>411017.5792659669</v>
      </c>
      <c r="N9" s="319">
        <v>315278</v>
      </c>
      <c r="O9" s="320">
        <v>429677</v>
      </c>
      <c r="P9" s="320"/>
      <c r="Q9" s="278">
        <v>-252440</v>
      </c>
      <c r="R9" s="320">
        <f>SUM(O9:Q9)</f>
        <v>177237</v>
      </c>
      <c r="S9" s="320"/>
      <c r="T9" s="320">
        <f>+O9+P9+S9</f>
        <v>429677</v>
      </c>
      <c r="U9" s="320">
        <f>+O9*1.059</f>
        <v>455027.94299999997</v>
      </c>
      <c r="V9" s="410">
        <f>+U9*1.057</f>
        <v>480964.53575099993</v>
      </c>
      <c r="Y9" s="468">
        <f t="shared" ref="Y9:Y25" si="2">-Q9/T9</f>
        <v>0.58751108390721407</v>
      </c>
    </row>
    <row r="10" spans="1:25" hidden="1" x14ac:dyDescent="0.25">
      <c r="A10" s="310" t="s">
        <v>145</v>
      </c>
      <c r="B10" s="311"/>
      <c r="C10" s="312"/>
      <c r="D10" s="321"/>
      <c r="E10" s="322">
        <v>0</v>
      </c>
      <c r="F10" s="323"/>
      <c r="G10" s="323"/>
      <c r="H10" s="316">
        <f t="shared" si="1"/>
        <v>0</v>
      </c>
      <c r="I10" s="323"/>
      <c r="J10" s="317">
        <f t="shared" ref="J10:J30" si="3">SUM(H10:I10)</f>
        <v>0</v>
      </c>
      <c r="K10" s="315">
        <f t="shared" si="0"/>
        <v>0</v>
      </c>
      <c r="L10" s="318">
        <f t="shared" ref="L10:L29" si="4">+K10*1.05</f>
        <v>0</v>
      </c>
      <c r="M10" s="319">
        <f t="shared" ref="M10:M29" si="5">+G10+J10</f>
        <v>0</v>
      </c>
      <c r="N10" s="319"/>
      <c r="O10" s="320">
        <f t="shared" ref="O10:O29" si="6">+M10*1.043</f>
        <v>0</v>
      </c>
      <c r="P10" s="320"/>
      <c r="Q10" s="278"/>
      <c r="R10" s="320"/>
      <c r="S10" s="320"/>
      <c r="T10" s="320"/>
      <c r="U10" s="320">
        <f>+O10*1.059</f>
        <v>0</v>
      </c>
      <c r="V10" s="410">
        <f>+U10*1.057</f>
        <v>0</v>
      </c>
      <c r="Y10" s="468" t="e">
        <f t="shared" si="2"/>
        <v>#DIV/0!</v>
      </c>
    </row>
    <row r="11" spans="1:25" x14ac:dyDescent="0.25">
      <c r="A11" s="310" t="s">
        <v>146</v>
      </c>
      <c r="B11" s="311">
        <v>206579.50528218478</v>
      </c>
      <c r="C11" s="312"/>
      <c r="D11" s="321">
        <v>0</v>
      </c>
      <c r="E11" s="322">
        <f>+'New Employees'!P38*1.07</f>
        <v>167815.84821538592</v>
      </c>
      <c r="F11" s="323"/>
      <c r="G11" s="323"/>
      <c r="H11" s="316">
        <f t="shared" si="1"/>
        <v>167815.84821538592</v>
      </c>
      <c r="I11" s="323"/>
      <c r="J11" s="317">
        <f t="shared" si="3"/>
        <v>167815.84821538592</v>
      </c>
      <c r="K11" s="315">
        <f t="shared" si="0"/>
        <v>176206.64062615522</v>
      </c>
      <c r="L11" s="318">
        <f t="shared" si="4"/>
        <v>185016.97265746299</v>
      </c>
      <c r="M11" s="319">
        <f t="shared" si="5"/>
        <v>167815.84821538592</v>
      </c>
      <c r="N11" s="319">
        <v>19537</v>
      </c>
      <c r="O11" s="320">
        <v>174064</v>
      </c>
      <c r="P11" s="320"/>
      <c r="Q11" s="278"/>
      <c r="R11" s="320">
        <f t="shared" ref="R11:R25" si="7">SUM(O11:Q11)</f>
        <v>174064</v>
      </c>
      <c r="S11" s="320"/>
      <c r="T11" s="320">
        <f t="shared" ref="T11:T25" si="8">+O11+P11+S11</f>
        <v>174064</v>
      </c>
      <c r="U11" s="320">
        <f t="shared" ref="U11:U29" si="9">+O11*1.059</f>
        <v>184333.77599999998</v>
      </c>
      <c r="V11" s="410">
        <f t="shared" ref="V11:V29" si="10">+U11*1.057</f>
        <v>194840.80123199997</v>
      </c>
      <c r="Y11" s="468">
        <f t="shared" si="2"/>
        <v>0</v>
      </c>
    </row>
    <row r="12" spans="1:25" x14ac:dyDescent="0.25">
      <c r="A12" s="310" t="s">
        <v>147</v>
      </c>
      <c r="B12" s="311">
        <v>675030.9</v>
      </c>
      <c r="C12" s="312"/>
      <c r="D12" s="321">
        <v>104013.4</v>
      </c>
      <c r="E12" s="322">
        <f>+'New Employees'!G38*1.07</f>
        <v>953260.68909960019</v>
      </c>
      <c r="F12" s="323"/>
      <c r="G12" s="323">
        <v>131349.4</v>
      </c>
      <c r="H12" s="316">
        <f t="shared" si="1"/>
        <v>821911.28909960017</v>
      </c>
      <c r="I12" s="323">
        <v>-200000</v>
      </c>
      <c r="J12" s="317">
        <f t="shared" si="3"/>
        <v>621911.28909960017</v>
      </c>
      <c r="K12" s="315">
        <f t="shared" si="0"/>
        <v>1000923.7235545802</v>
      </c>
      <c r="L12" s="318">
        <f t="shared" si="4"/>
        <v>1050969.9097323094</v>
      </c>
      <c r="M12" s="319">
        <f t="shared" si="5"/>
        <v>753260.68909960019</v>
      </c>
      <c r="N12" s="319">
        <v>216478</v>
      </c>
      <c r="O12" s="320">
        <v>764497</v>
      </c>
      <c r="P12" s="320"/>
      <c r="Q12" s="278">
        <v>-204476</v>
      </c>
      <c r="R12" s="320">
        <f t="shared" si="7"/>
        <v>560021</v>
      </c>
      <c r="S12" s="320"/>
      <c r="T12" s="320">
        <f t="shared" si="8"/>
        <v>764497</v>
      </c>
      <c r="U12" s="320">
        <f t="shared" si="9"/>
        <v>809602.32299999997</v>
      </c>
      <c r="V12" s="410">
        <f t="shared" si="10"/>
        <v>855749.6554109999</v>
      </c>
      <c r="Y12" s="468">
        <f t="shared" si="2"/>
        <v>0.26746475133322956</v>
      </c>
    </row>
    <row r="13" spans="1:25" hidden="1" x14ac:dyDescent="0.25">
      <c r="A13" s="310" t="s">
        <v>148</v>
      </c>
      <c r="B13" s="311">
        <v>0</v>
      </c>
      <c r="C13" s="312"/>
      <c r="D13" s="321"/>
      <c r="E13" s="322">
        <v>0</v>
      </c>
      <c r="F13" s="323"/>
      <c r="G13" s="323"/>
      <c r="H13" s="316">
        <f t="shared" si="1"/>
        <v>0</v>
      </c>
      <c r="I13" s="323"/>
      <c r="J13" s="317">
        <f t="shared" si="3"/>
        <v>0</v>
      </c>
      <c r="K13" s="315">
        <f t="shared" si="0"/>
        <v>0</v>
      </c>
      <c r="L13" s="318">
        <f t="shared" si="4"/>
        <v>0</v>
      </c>
      <c r="M13" s="319">
        <f t="shared" si="5"/>
        <v>0</v>
      </c>
      <c r="N13" s="319"/>
      <c r="O13" s="320">
        <f t="shared" si="6"/>
        <v>0</v>
      </c>
      <c r="P13" s="320"/>
      <c r="Q13" s="278"/>
      <c r="R13" s="320">
        <f t="shared" si="7"/>
        <v>0</v>
      </c>
      <c r="S13" s="320"/>
      <c r="T13" s="320">
        <f t="shared" si="8"/>
        <v>0</v>
      </c>
      <c r="U13" s="320">
        <f t="shared" si="9"/>
        <v>0</v>
      </c>
      <c r="V13" s="410">
        <f t="shared" si="10"/>
        <v>0</v>
      </c>
      <c r="Y13" s="468" t="e">
        <f t="shared" si="2"/>
        <v>#DIV/0!</v>
      </c>
    </row>
    <row r="14" spans="1:25" x14ac:dyDescent="0.25">
      <c r="A14" s="502" t="s">
        <v>149</v>
      </c>
      <c r="B14" s="311">
        <v>1264677.7793977079</v>
      </c>
      <c r="C14" s="312"/>
      <c r="D14" s="321">
        <v>560439.56999999995</v>
      </c>
      <c r="E14" s="322">
        <f>+'New Employees'!I38*1.07</f>
        <v>695916.7204853635</v>
      </c>
      <c r="F14" s="323"/>
      <c r="G14" s="323">
        <v>487542.64</v>
      </c>
      <c r="H14" s="498">
        <f t="shared" si="1"/>
        <v>208374.08048536349</v>
      </c>
      <c r="I14" s="323"/>
      <c r="J14" s="498">
        <f t="shared" si="3"/>
        <v>208374.08048536349</v>
      </c>
      <c r="K14" s="315">
        <f t="shared" si="0"/>
        <v>730712.55650963169</v>
      </c>
      <c r="L14" s="318">
        <f t="shared" si="4"/>
        <v>767248.18433511327</v>
      </c>
      <c r="M14" s="500">
        <f t="shared" si="5"/>
        <v>695916.7204853635</v>
      </c>
      <c r="N14" s="500">
        <v>782055</v>
      </c>
      <c r="O14" s="315">
        <v>696124</v>
      </c>
      <c r="P14" s="315"/>
      <c r="Q14" s="276">
        <v>-672201</v>
      </c>
      <c r="R14" s="315">
        <f t="shared" si="7"/>
        <v>23923</v>
      </c>
      <c r="S14" s="315">
        <v>500000</v>
      </c>
      <c r="T14" s="315">
        <f t="shared" si="8"/>
        <v>1196124</v>
      </c>
      <c r="U14" s="315">
        <f t="shared" si="9"/>
        <v>737195.31599999999</v>
      </c>
      <c r="V14" s="501">
        <f t="shared" si="10"/>
        <v>779215.449012</v>
      </c>
      <c r="Y14" s="468">
        <f t="shared" si="2"/>
        <v>0.56198270413435392</v>
      </c>
    </row>
    <row r="15" spans="1:25" x14ac:dyDescent="0.25">
      <c r="A15" s="310" t="s">
        <v>150</v>
      </c>
      <c r="B15" s="311">
        <v>41154.768000000004</v>
      </c>
      <c r="C15" s="312"/>
      <c r="D15" s="321">
        <v>30340</v>
      </c>
      <c r="E15" s="322">
        <f>+'New Employees'!J38*1.07</f>
        <v>51374.868720000006</v>
      </c>
      <c r="F15" s="323"/>
      <c r="G15" s="323">
        <v>25025</v>
      </c>
      <c r="H15" s="316">
        <f t="shared" si="1"/>
        <v>26349.868720000006</v>
      </c>
      <c r="I15" s="323"/>
      <c r="J15" s="317">
        <f t="shared" si="3"/>
        <v>26349.868720000006</v>
      </c>
      <c r="K15" s="315">
        <f t="shared" si="0"/>
        <v>53943.61215600001</v>
      </c>
      <c r="L15" s="318">
        <f t="shared" si="4"/>
        <v>56640.792763800011</v>
      </c>
      <c r="M15" s="319">
        <f t="shared" si="5"/>
        <v>51374.868720000006</v>
      </c>
      <c r="N15" s="319">
        <v>40540</v>
      </c>
      <c r="O15" s="320">
        <f>+M15*1.08</f>
        <v>55484.858217600013</v>
      </c>
      <c r="P15" s="320"/>
      <c r="Q15" s="278">
        <v>-35030</v>
      </c>
      <c r="R15" s="320">
        <f t="shared" si="7"/>
        <v>20454.858217600013</v>
      </c>
      <c r="S15" s="320"/>
      <c r="T15" s="320">
        <f t="shared" si="8"/>
        <v>55484.858217600013</v>
      </c>
      <c r="U15" s="320">
        <f t="shared" si="9"/>
        <v>58758.46485243841</v>
      </c>
      <c r="V15" s="410">
        <f t="shared" si="10"/>
        <v>62107.697349027396</v>
      </c>
      <c r="Y15" s="468">
        <f t="shared" si="2"/>
        <v>0.63134341738100264</v>
      </c>
    </row>
    <row r="16" spans="1:25" x14ac:dyDescent="0.25">
      <c r="A16" s="310" t="s">
        <v>151</v>
      </c>
      <c r="B16" s="311">
        <v>1311724.0479220559</v>
      </c>
      <c r="C16" s="312"/>
      <c r="D16" s="321">
        <v>40988.54</v>
      </c>
      <c r="E16" s="322">
        <f>+'New Employees'!K38*1.07</f>
        <v>1039291.4589764485</v>
      </c>
      <c r="F16" s="323"/>
      <c r="G16" s="323">
        <v>37415.699999999997</v>
      </c>
      <c r="H16" s="316">
        <f t="shared" si="1"/>
        <v>1001875.7589764486</v>
      </c>
      <c r="I16" s="323"/>
      <c r="J16" s="317">
        <f t="shared" si="3"/>
        <v>1001875.7589764486</v>
      </c>
      <c r="K16" s="315">
        <f t="shared" si="0"/>
        <v>1091256.031925271</v>
      </c>
      <c r="L16" s="318">
        <f t="shared" si="4"/>
        <v>1145818.8335215347</v>
      </c>
      <c r="M16" s="319">
        <f t="shared" si="5"/>
        <v>1039291.4589764485</v>
      </c>
      <c r="N16" s="319">
        <v>59706</v>
      </c>
      <c r="O16" s="320">
        <v>1073315</v>
      </c>
      <c r="P16" s="320"/>
      <c r="Q16" s="278">
        <v>-69518</v>
      </c>
      <c r="R16" s="320">
        <f t="shared" si="7"/>
        <v>1003797</v>
      </c>
      <c r="S16" s="320">
        <v>-500000</v>
      </c>
      <c r="T16" s="320">
        <f t="shared" si="8"/>
        <v>573315</v>
      </c>
      <c r="U16" s="320">
        <f t="shared" si="9"/>
        <v>1136640.585</v>
      </c>
      <c r="V16" s="410">
        <f t="shared" si="10"/>
        <v>1201429.0983449998</v>
      </c>
      <c r="Y16" s="468">
        <f t="shared" si="2"/>
        <v>0.12125620295997837</v>
      </c>
    </row>
    <row r="17" spans="1:25" x14ac:dyDescent="0.25">
      <c r="A17" s="310" t="s">
        <v>152</v>
      </c>
      <c r="B17" s="311">
        <v>60000</v>
      </c>
      <c r="C17" s="312"/>
      <c r="D17" s="321">
        <v>0</v>
      </c>
      <c r="E17" s="322">
        <v>60000</v>
      </c>
      <c r="F17" s="323"/>
      <c r="G17" s="323"/>
      <c r="H17" s="316">
        <f t="shared" si="1"/>
        <v>60000</v>
      </c>
      <c r="I17" s="323"/>
      <c r="J17" s="317">
        <f t="shared" si="3"/>
        <v>60000</v>
      </c>
      <c r="K17" s="315">
        <f t="shared" si="0"/>
        <v>63000</v>
      </c>
      <c r="L17" s="318">
        <f t="shared" si="4"/>
        <v>66150</v>
      </c>
      <c r="M17" s="319">
        <f t="shared" si="5"/>
        <v>60000</v>
      </c>
      <c r="N17" s="319">
        <v>0</v>
      </c>
      <c r="O17" s="320">
        <f>+M17*1.08</f>
        <v>64800.000000000007</v>
      </c>
      <c r="P17" s="320"/>
      <c r="Q17" s="278">
        <v>0</v>
      </c>
      <c r="R17" s="320">
        <f t="shared" si="7"/>
        <v>64800.000000000007</v>
      </c>
      <c r="S17" s="320"/>
      <c r="T17" s="320">
        <f t="shared" si="8"/>
        <v>64800.000000000007</v>
      </c>
      <c r="U17" s="320">
        <f t="shared" si="9"/>
        <v>68623.199999999997</v>
      </c>
      <c r="V17" s="410">
        <f t="shared" si="10"/>
        <v>72534.722399999999</v>
      </c>
      <c r="Y17" s="468">
        <f t="shared" si="2"/>
        <v>0</v>
      </c>
    </row>
    <row r="18" spans="1:25" hidden="1" x14ac:dyDescent="0.25">
      <c r="A18" s="310" t="s">
        <v>153</v>
      </c>
      <c r="B18" s="311">
        <v>0</v>
      </c>
      <c r="C18" s="312"/>
      <c r="D18" s="321"/>
      <c r="E18" s="322"/>
      <c r="F18" s="323"/>
      <c r="G18" s="323"/>
      <c r="H18" s="316">
        <f t="shared" si="1"/>
        <v>0</v>
      </c>
      <c r="I18" s="323"/>
      <c r="J18" s="317">
        <f t="shared" si="3"/>
        <v>0</v>
      </c>
      <c r="K18" s="315">
        <f t="shared" si="0"/>
        <v>0</v>
      </c>
      <c r="L18" s="318">
        <f t="shared" si="4"/>
        <v>0</v>
      </c>
      <c r="M18" s="319">
        <f t="shared" si="5"/>
        <v>0</v>
      </c>
      <c r="N18" s="319"/>
      <c r="O18" s="320">
        <f t="shared" si="6"/>
        <v>0</v>
      </c>
      <c r="P18" s="320"/>
      <c r="Q18" s="278"/>
      <c r="R18" s="320">
        <f t="shared" si="7"/>
        <v>0</v>
      </c>
      <c r="S18" s="320"/>
      <c r="T18" s="320">
        <f t="shared" si="8"/>
        <v>0</v>
      </c>
      <c r="U18" s="320">
        <f t="shared" si="9"/>
        <v>0</v>
      </c>
      <c r="V18" s="410">
        <f t="shared" si="10"/>
        <v>0</v>
      </c>
      <c r="Y18" s="468" t="e">
        <f t="shared" si="2"/>
        <v>#DIV/0!</v>
      </c>
    </row>
    <row r="19" spans="1:25" x14ac:dyDescent="0.25">
      <c r="A19" s="310" t="s">
        <v>154</v>
      </c>
      <c r="B19" s="311">
        <v>94251.899284996791</v>
      </c>
      <c r="C19" s="312"/>
      <c r="D19" s="321">
        <v>920.75</v>
      </c>
      <c r="E19" s="322">
        <f>+'New Employees'!M38*1.07</f>
        <v>76565.980748269823</v>
      </c>
      <c r="F19" s="323"/>
      <c r="G19" s="323">
        <v>786.48</v>
      </c>
      <c r="H19" s="316">
        <f t="shared" si="1"/>
        <v>75779.500748269827</v>
      </c>
      <c r="I19" s="323"/>
      <c r="J19" s="317">
        <f t="shared" si="3"/>
        <v>75779.500748269827</v>
      </c>
      <c r="K19" s="315">
        <f t="shared" si="0"/>
        <v>80394.27978568332</v>
      </c>
      <c r="L19" s="318">
        <f t="shared" si="4"/>
        <v>84413.993774967486</v>
      </c>
      <c r="M19" s="319">
        <f t="shared" si="5"/>
        <v>76565.980748269823</v>
      </c>
      <c r="N19" s="319">
        <v>1200</v>
      </c>
      <c r="O19" s="320">
        <v>79417</v>
      </c>
      <c r="P19" s="320"/>
      <c r="Q19" s="278">
        <v>-885</v>
      </c>
      <c r="R19" s="320">
        <f t="shared" si="7"/>
        <v>78532</v>
      </c>
      <c r="S19" s="320"/>
      <c r="T19" s="320">
        <f t="shared" si="8"/>
        <v>79417</v>
      </c>
      <c r="U19" s="320">
        <f t="shared" si="9"/>
        <v>84102.602999999988</v>
      </c>
      <c r="V19" s="410">
        <f t="shared" si="10"/>
        <v>88896.451370999988</v>
      </c>
      <c r="Y19" s="468">
        <f>-Q19/T19</f>
        <v>1.1143709785058615E-2</v>
      </c>
    </row>
    <row r="20" spans="1:25" x14ac:dyDescent="0.25">
      <c r="A20" s="310" t="s">
        <v>155</v>
      </c>
      <c r="B20" s="311">
        <v>40825.529856000008</v>
      </c>
      <c r="C20" s="312"/>
      <c r="D20" s="321">
        <v>16508.669999999998</v>
      </c>
      <c r="E20" s="322">
        <f>+'New Employees'!H38*1.07</f>
        <v>49143.73156416</v>
      </c>
      <c r="F20" s="323"/>
      <c r="G20" s="323">
        <v>14812.43</v>
      </c>
      <c r="H20" s="316">
        <f t="shared" si="1"/>
        <v>34331.30156416</v>
      </c>
      <c r="I20" s="323"/>
      <c r="J20" s="317">
        <f t="shared" si="3"/>
        <v>34331.30156416</v>
      </c>
      <c r="K20" s="315">
        <f t="shared" si="0"/>
        <v>51600.918142367998</v>
      </c>
      <c r="L20" s="318">
        <f t="shared" si="4"/>
        <v>54180.9640494864</v>
      </c>
      <c r="M20" s="319">
        <f t="shared" si="5"/>
        <v>49143.73156416</v>
      </c>
      <c r="N20" s="319">
        <v>23909</v>
      </c>
      <c r="O20" s="320">
        <v>51109</v>
      </c>
      <c r="P20" s="320"/>
      <c r="Q20" s="278">
        <v>-19530</v>
      </c>
      <c r="R20" s="320">
        <f t="shared" si="7"/>
        <v>31579</v>
      </c>
      <c r="S20" s="320"/>
      <c r="T20" s="320">
        <f t="shared" si="8"/>
        <v>51109</v>
      </c>
      <c r="U20" s="320">
        <f t="shared" si="9"/>
        <v>54124.430999999997</v>
      </c>
      <c r="V20" s="410">
        <f t="shared" si="10"/>
        <v>57209.523566999997</v>
      </c>
      <c r="Y20" s="468">
        <f t="shared" si="2"/>
        <v>0.38212447905456964</v>
      </c>
    </row>
    <row r="21" spans="1:25" x14ac:dyDescent="0.25">
      <c r="A21" s="310" t="s">
        <v>156</v>
      </c>
      <c r="B21" s="311">
        <v>925253.47021348798</v>
      </c>
      <c r="C21" s="312"/>
      <c r="D21" s="321">
        <v>189662.28</v>
      </c>
      <c r="E21" s="322">
        <f>+'New Employees'!F38*1.07</f>
        <v>683955.18906536931</v>
      </c>
      <c r="F21" s="323"/>
      <c r="G21" s="323">
        <v>207920.43</v>
      </c>
      <c r="H21" s="316">
        <f t="shared" si="1"/>
        <v>476034.75906536932</v>
      </c>
      <c r="I21" s="323"/>
      <c r="J21" s="317">
        <f t="shared" si="3"/>
        <v>476034.75906536932</v>
      </c>
      <c r="K21" s="315">
        <f t="shared" si="0"/>
        <v>718152.9485186378</v>
      </c>
      <c r="L21" s="318">
        <f t="shared" si="4"/>
        <v>754060.59594456968</v>
      </c>
      <c r="M21" s="319">
        <f t="shared" si="5"/>
        <v>683955.18906536931</v>
      </c>
      <c r="N21" s="319">
        <v>331790</v>
      </c>
      <c r="O21" s="320">
        <v>679727</v>
      </c>
      <c r="P21" s="320"/>
      <c r="Q21" s="278">
        <v>-280275</v>
      </c>
      <c r="R21" s="320">
        <f t="shared" si="7"/>
        <v>399452</v>
      </c>
      <c r="S21" s="320"/>
      <c r="T21" s="320">
        <f t="shared" si="8"/>
        <v>679727</v>
      </c>
      <c r="U21" s="320">
        <f t="shared" si="9"/>
        <v>719830.89299999992</v>
      </c>
      <c r="V21" s="410">
        <f t="shared" si="10"/>
        <v>760861.2539009999</v>
      </c>
      <c r="Y21" s="468">
        <f t="shared" si="2"/>
        <v>0.41233465788470958</v>
      </c>
    </row>
    <row r="22" spans="1:25" hidden="1" x14ac:dyDescent="0.25">
      <c r="A22" s="310" t="s">
        <v>157</v>
      </c>
      <c r="B22" s="311">
        <v>0</v>
      </c>
      <c r="C22" s="312"/>
      <c r="D22" s="321"/>
      <c r="E22" s="322"/>
      <c r="F22" s="323"/>
      <c r="G22" s="323"/>
      <c r="H22" s="316">
        <f t="shared" si="1"/>
        <v>0</v>
      </c>
      <c r="I22" s="323"/>
      <c r="J22" s="317">
        <f t="shared" si="3"/>
        <v>0</v>
      </c>
      <c r="K22" s="315">
        <f t="shared" si="0"/>
        <v>0</v>
      </c>
      <c r="L22" s="318">
        <f t="shared" si="4"/>
        <v>0</v>
      </c>
      <c r="M22" s="319">
        <f t="shared" si="5"/>
        <v>0</v>
      </c>
      <c r="N22" s="319"/>
      <c r="O22" s="320">
        <f t="shared" si="6"/>
        <v>0</v>
      </c>
      <c r="P22" s="320"/>
      <c r="Q22" s="278"/>
      <c r="R22" s="320">
        <f t="shared" si="7"/>
        <v>0</v>
      </c>
      <c r="S22" s="320"/>
      <c r="T22" s="320">
        <f t="shared" si="8"/>
        <v>0</v>
      </c>
      <c r="U22" s="320">
        <f t="shared" si="9"/>
        <v>0</v>
      </c>
      <c r="V22" s="410">
        <f t="shared" si="10"/>
        <v>0</v>
      </c>
      <c r="Y22" s="468" t="e">
        <f t="shared" si="2"/>
        <v>#DIV/0!</v>
      </c>
    </row>
    <row r="23" spans="1:25" x14ac:dyDescent="0.25">
      <c r="A23" s="310" t="s">
        <v>158</v>
      </c>
      <c r="B23" s="311">
        <v>94251.899284996791</v>
      </c>
      <c r="C23" s="312"/>
      <c r="D23" s="321">
        <v>0</v>
      </c>
      <c r="E23" s="322">
        <f>+'New Employees'!N38*1.07</f>
        <v>76565.980748269823</v>
      </c>
      <c r="F23" s="323"/>
      <c r="G23" s="323">
        <v>5942.54</v>
      </c>
      <c r="H23" s="316">
        <f t="shared" si="1"/>
        <v>70623.44074826983</v>
      </c>
      <c r="I23" s="323"/>
      <c r="J23" s="317">
        <f t="shared" si="3"/>
        <v>70623.44074826983</v>
      </c>
      <c r="K23" s="315">
        <f t="shared" si="0"/>
        <v>80394.27978568332</v>
      </c>
      <c r="L23" s="318">
        <f t="shared" si="4"/>
        <v>84413.993774967486</v>
      </c>
      <c r="M23" s="319">
        <f t="shared" si="5"/>
        <v>76565.980748269823</v>
      </c>
      <c r="N23" s="319">
        <v>5943</v>
      </c>
      <c r="O23" s="320">
        <v>79417</v>
      </c>
      <c r="P23" s="320"/>
      <c r="Q23" s="278">
        <v>-20370</v>
      </c>
      <c r="R23" s="320">
        <f t="shared" si="7"/>
        <v>59047</v>
      </c>
      <c r="S23" s="320"/>
      <c r="T23" s="320">
        <f t="shared" si="8"/>
        <v>79417</v>
      </c>
      <c r="U23" s="320">
        <f t="shared" si="9"/>
        <v>84102.602999999988</v>
      </c>
      <c r="V23" s="410">
        <f t="shared" si="10"/>
        <v>88896.451370999988</v>
      </c>
      <c r="Y23" s="468">
        <f t="shared" si="2"/>
        <v>0.25649420149338303</v>
      </c>
    </row>
    <row r="24" spans="1:25" x14ac:dyDescent="0.25">
      <c r="A24" s="310" t="s">
        <v>159</v>
      </c>
      <c r="B24" s="311">
        <v>154284.82999999999</v>
      </c>
      <c r="C24" s="312"/>
      <c r="D24" s="321">
        <v>0</v>
      </c>
      <c r="E24" s="322">
        <v>154284.82999999999</v>
      </c>
      <c r="F24" s="323"/>
      <c r="G24" s="323"/>
      <c r="H24" s="316">
        <f t="shared" si="1"/>
        <v>154284.82999999999</v>
      </c>
      <c r="I24" s="323"/>
      <c r="J24" s="317">
        <f t="shared" si="3"/>
        <v>154284.82999999999</v>
      </c>
      <c r="K24" s="315">
        <f t="shared" si="0"/>
        <v>161999.07149999999</v>
      </c>
      <c r="L24" s="318">
        <f t="shared" si="4"/>
        <v>170099.02507499998</v>
      </c>
      <c r="M24" s="319">
        <f t="shared" si="5"/>
        <v>154284.82999999999</v>
      </c>
      <c r="N24" s="319">
        <v>245977</v>
      </c>
      <c r="O24" s="320">
        <f>+M24*1.08</f>
        <v>166627.6164</v>
      </c>
      <c r="P24" s="320"/>
      <c r="Q24" s="278">
        <v>0</v>
      </c>
      <c r="R24" s="320">
        <f t="shared" si="7"/>
        <v>166627.6164</v>
      </c>
      <c r="S24" s="320"/>
      <c r="T24" s="320">
        <f t="shared" si="8"/>
        <v>166627.6164</v>
      </c>
      <c r="U24" s="320">
        <f t="shared" si="9"/>
        <v>176458.64576759998</v>
      </c>
      <c r="V24" s="410">
        <f t="shared" si="10"/>
        <v>186516.78857635317</v>
      </c>
      <c r="Y24" s="468">
        <f t="shared" si="2"/>
        <v>0</v>
      </c>
    </row>
    <row r="25" spans="1:25" x14ac:dyDescent="0.25">
      <c r="A25" s="310" t="s">
        <v>160</v>
      </c>
      <c r="B25" s="311">
        <v>94251.899284996791</v>
      </c>
      <c r="C25" s="312"/>
      <c r="D25" s="321"/>
      <c r="E25" s="322">
        <f>+'New Employees'!O38*1.07</f>
        <v>76565.980748269823</v>
      </c>
      <c r="F25" s="323"/>
      <c r="G25" s="323"/>
      <c r="H25" s="316">
        <f t="shared" si="1"/>
        <v>76565.980748269823</v>
      </c>
      <c r="I25" s="323"/>
      <c r="J25" s="317">
        <f t="shared" si="3"/>
        <v>76565.980748269823</v>
      </c>
      <c r="K25" s="315">
        <f t="shared" si="0"/>
        <v>80394.27978568332</v>
      </c>
      <c r="L25" s="318">
        <f t="shared" si="4"/>
        <v>84413.993774967486</v>
      </c>
      <c r="M25" s="319">
        <f t="shared" si="5"/>
        <v>76565.980748269823</v>
      </c>
      <c r="N25" s="319">
        <v>0</v>
      </c>
      <c r="O25" s="320">
        <v>79417</v>
      </c>
      <c r="P25" s="320"/>
      <c r="Q25" s="278">
        <v>-16643</v>
      </c>
      <c r="R25" s="320">
        <f t="shared" si="7"/>
        <v>62774</v>
      </c>
      <c r="S25" s="320"/>
      <c r="T25" s="320">
        <f t="shared" si="8"/>
        <v>79417</v>
      </c>
      <c r="U25" s="320">
        <f t="shared" si="9"/>
        <v>84102.602999999988</v>
      </c>
      <c r="V25" s="410">
        <f t="shared" si="10"/>
        <v>88896.451370999988</v>
      </c>
      <c r="Y25" s="468">
        <f t="shared" si="2"/>
        <v>0.20956470277144693</v>
      </c>
    </row>
    <row r="26" spans="1:25" hidden="1" x14ac:dyDescent="0.25">
      <c r="A26" s="310" t="s">
        <v>161</v>
      </c>
      <c r="B26" s="311"/>
      <c r="C26" s="312"/>
      <c r="D26" s="321"/>
      <c r="E26" s="322"/>
      <c r="F26" s="323"/>
      <c r="G26" s="323"/>
      <c r="H26" s="316">
        <f t="shared" si="1"/>
        <v>0</v>
      </c>
      <c r="I26" s="323"/>
      <c r="J26" s="317">
        <f t="shared" si="3"/>
        <v>0</v>
      </c>
      <c r="K26" s="315">
        <f t="shared" si="0"/>
        <v>0</v>
      </c>
      <c r="L26" s="318">
        <f t="shared" si="4"/>
        <v>0</v>
      </c>
      <c r="M26" s="319">
        <f t="shared" si="5"/>
        <v>0</v>
      </c>
      <c r="N26" s="319"/>
      <c r="O26" s="320">
        <f t="shared" si="6"/>
        <v>0</v>
      </c>
      <c r="P26" s="320"/>
      <c r="Q26" s="278"/>
      <c r="R26" s="320"/>
      <c r="S26" s="320"/>
      <c r="T26" s="320"/>
      <c r="U26" s="320">
        <f t="shared" si="9"/>
        <v>0</v>
      </c>
      <c r="V26" s="410">
        <f t="shared" si="10"/>
        <v>0</v>
      </c>
      <c r="Y26" s="468" t="e">
        <f t="shared" ref="Y26:Y29" si="11">+Q26/O26</f>
        <v>#DIV/0!</v>
      </c>
    </row>
    <row r="27" spans="1:25" hidden="1" x14ac:dyDescent="0.25">
      <c r="A27" s="310" t="s">
        <v>162</v>
      </c>
      <c r="B27" s="311"/>
      <c r="C27" s="312"/>
      <c r="D27" s="321"/>
      <c r="E27" s="322"/>
      <c r="F27" s="323"/>
      <c r="G27" s="323"/>
      <c r="H27" s="316">
        <f t="shared" si="1"/>
        <v>0</v>
      </c>
      <c r="I27" s="323"/>
      <c r="J27" s="317">
        <f t="shared" si="3"/>
        <v>0</v>
      </c>
      <c r="K27" s="315">
        <f t="shared" si="0"/>
        <v>0</v>
      </c>
      <c r="L27" s="318">
        <f t="shared" si="4"/>
        <v>0</v>
      </c>
      <c r="M27" s="319">
        <f t="shared" si="5"/>
        <v>0</v>
      </c>
      <c r="N27" s="319"/>
      <c r="O27" s="320">
        <f t="shared" si="6"/>
        <v>0</v>
      </c>
      <c r="P27" s="320"/>
      <c r="Q27" s="278"/>
      <c r="R27" s="320"/>
      <c r="S27" s="320"/>
      <c r="T27" s="320"/>
      <c r="U27" s="320">
        <f t="shared" si="9"/>
        <v>0</v>
      </c>
      <c r="V27" s="410">
        <f t="shared" si="10"/>
        <v>0</v>
      </c>
      <c r="Y27" s="468" t="e">
        <f t="shared" si="11"/>
        <v>#DIV/0!</v>
      </c>
    </row>
    <row r="28" spans="1:25" hidden="1" x14ac:dyDescent="0.25">
      <c r="A28" s="310" t="s">
        <v>163</v>
      </c>
      <c r="B28" s="311"/>
      <c r="C28" s="312"/>
      <c r="D28" s="321"/>
      <c r="E28" s="322"/>
      <c r="F28" s="323"/>
      <c r="G28" s="323"/>
      <c r="H28" s="316">
        <f t="shared" si="1"/>
        <v>0</v>
      </c>
      <c r="I28" s="323"/>
      <c r="J28" s="317">
        <f t="shared" si="3"/>
        <v>0</v>
      </c>
      <c r="K28" s="315">
        <f t="shared" si="0"/>
        <v>0</v>
      </c>
      <c r="L28" s="318">
        <f t="shared" si="4"/>
        <v>0</v>
      </c>
      <c r="M28" s="319">
        <f t="shared" si="5"/>
        <v>0</v>
      </c>
      <c r="N28" s="319"/>
      <c r="O28" s="320">
        <f t="shared" si="6"/>
        <v>0</v>
      </c>
      <c r="P28" s="320"/>
      <c r="Q28" s="278"/>
      <c r="R28" s="320"/>
      <c r="S28" s="320"/>
      <c r="T28" s="320"/>
      <c r="U28" s="320">
        <f t="shared" si="9"/>
        <v>0</v>
      </c>
      <c r="V28" s="410">
        <f t="shared" si="10"/>
        <v>0</v>
      </c>
      <c r="Y28" s="468" t="e">
        <f t="shared" si="11"/>
        <v>#DIV/0!</v>
      </c>
    </row>
    <row r="29" spans="1:25" hidden="1" x14ac:dyDescent="0.25">
      <c r="A29" s="310" t="s">
        <v>164</v>
      </c>
      <c r="B29" s="311"/>
      <c r="C29" s="312"/>
      <c r="D29" s="321"/>
      <c r="E29" s="322"/>
      <c r="F29" s="323"/>
      <c r="G29" s="323"/>
      <c r="H29" s="316">
        <f t="shared" si="1"/>
        <v>0</v>
      </c>
      <c r="I29" s="323"/>
      <c r="J29" s="317">
        <f t="shared" si="3"/>
        <v>0</v>
      </c>
      <c r="K29" s="315">
        <f t="shared" si="0"/>
        <v>0</v>
      </c>
      <c r="L29" s="318">
        <f t="shared" si="4"/>
        <v>0</v>
      </c>
      <c r="M29" s="319">
        <f t="shared" si="5"/>
        <v>0</v>
      </c>
      <c r="N29" s="319"/>
      <c r="O29" s="320">
        <f t="shared" si="6"/>
        <v>0</v>
      </c>
      <c r="P29" s="320"/>
      <c r="Q29" s="278"/>
      <c r="R29" s="320"/>
      <c r="S29" s="320"/>
      <c r="T29" s="320"/>
      <c r="U29" s="320">
        <f t="shared" si="9"/>
        <v>0</v>
      </c>
      <c r="V29" s="410">
        <f t="shared" si="10"/>
        <v>0</v>
      </c>
      <c r="Y29" s="468" t="e">
        <f t="shared" si="11"/>
        <v>#DIV/0!</v>
      </c>
    </row>
    <row r="30" spans="1:25" ht="15.75" thickBot="1" x14ac:dyDescent="0.3">
      <c r="A30" s="324" t="s">
        <v>165</v>
      </c>
      <c r="B30" s="325"/>
      <c r="C30" s="326"/>
      <c r="D30" s="327"/>
      <c r="E30" s="328"/>
      <c r="F30" s="325"/>
      <c r="G30" s="325"/>
      <c r="H30" s="329">
        <f>E30+F30-G30</f>
        <v>0</v>
      </c>
      <c r="I30" s="325"/>
      <c r="J30" s="330">
        <f t="shared" si="3"/>
        <v>0</v>
      </c>
      <c r="K30" s="325"/>
      <c r="L30" s="325"/>
      <c r="M30" s="331">
        <f>+G30+J30</f>
        <v>0</v>
      </c>
      <c r="N30" s="331">
        <v>0</v>
      </c>
      <c r="O30" s="332">
        <f>0</f>
        <v>0</v>
      </c>
      <c r="P30" s="332"/>
      <c r="Q30" s="279">
        <v>0</v>
      </c>
      <c r="R30" s="332">
        <f>SUM(O30:Q30)</f>
        <v>0</v>
      </c>
      <c r="S30" s="332"/>
      <c r="T30" s="332">
        <f>+O30+P30+S30</f>
        <v>0</v>
      </c>
      <c r="U30" s="332">
        <f>+O30*1.059</f>
        <v>0</v>
      </c>
      <c r="V30" s="411">
        <f>+U30*1.057</f>
        <v>0</v>
      </c>
      <c r="Y30" s="468"/>
    </row>
    <row r="31" spans="1:25" ht="15.75" thickTop="1" x14ac:dyDescent="0.25">
      <c r="A31" s="333" t="s">
        <v>166</v>
      </c>
      <c r="B31" s="334">
        <f t="shared" ref="B31:L31" si="12">SUM(B8:B30)</f>
        <v>14960729.268541623</v>
      </c>
      <c r="C31" s="334">
        <f t="shared" si="12"/>
        <v>0</v>
      </c>
      <c r="D31" s="335">
        <f t="shared" si="12"/>
        <v>4146181.6899999995</v>
      </c>
      <c r="E31" s="336">
        <f t="shared" si="12"/>
        <v>12152356.932464086</v>
      </c>
      <c r="F31" s="334">
        <f t="shared" si="12"/>
        <v>0</v>
      </c>
      <c r="G31" s="334">
        <f t="shared" si="12"/>
        <v>3625561.2600000002</v>
      </c>
      <c r="H31" s="337">
        <f t="shared" si="12"/>
        <v>8526795.6724640857</v>
      </c>
      <c r="I31" s="334">
        <f t="shared" si="12"/>
        <v>-1553534.0511182547</v>
      </c>
      <c r="J31" s="337">
        <f>SUM(J8:J30)</f>
        <v>6973261.6213458301</v>
      </c>
      <c r="K31" s="334">
        <f t="shared" si="12"/>
        <v>12759974.77908729</v>
      </c>
      <c r="L31" s="334">
        <f t="shared" si="12"/>
        <v>13397973.518041657</v>
      </c>
      <c r="M31" s="337">
        <f>SUM(M8:M30)</f>
        <v>10598822.881345831</v>
      </c>
      <c r="N31" s="337">
        <f>SUM(N8:N30)</f>
        <v>6118874</v>
      </c>
      <c r="O31" s="337">
        <f>SUM(O8:O30)</f>
        <v>12171666.034617601</v>
      </c>
      <c r="P31" s="337"/>
      <c r="Q31" s="337"/>
      <c r="R31" s="337">
        <f>SUM(R8:R30)</f>
        <v>7110583.0346176</v>
      </c>
      <c r="S31" s="337">
        <f>SUM(S8:S30)</f>
        <v>0</v>
      </c>
      <c r="T31" s="337">
        <f>SUM(T8:T30)</f>
        <v>12171666.034617601</v>
      </c>
      <c r="U31" s="337">
        <f t="shared" ref="U31:V31" si="13">SUM(U8:U30)</f>
        <v>12889794.33066004</v>
      </c>
      <c r="V31" s="337">
        <f t="shared" si="13"/>
        <v>13624512.607507659</v>
      </c>
    </row>
    <row r="33" spans="1:25" ht="15.75" thickBot="1" x14ac:dyDescent="0.3">
      <c r="A33" s="285" t="s">
        <v>0</v>
      </c>
    </row>
    <row r="34" spans="1:25" ht="15.75" thickTop="1" x14ac:dyDescent="0.25">
      <c r="A34" s="338" t="s">
        <v>1</v>
      </c>
      <c r="B34" s="339">
        <v>0</v>
      </c>
      <c r="C34" s="301"/>
      <c r="D34" s="340"/>
      <c r="E34" s="341"/>
      <c r="F34" s="341"/>
      <c r="G34" s="341"/>
      <c r="H34" s="305">
        <f>+E34+F34-G34</f>
        <v>0</v>
      </c>
      <c r="I34" s="341"/>
      <c r="J34" s="342">
        <f>SUM(H34:I34)</f>
        <v>0</v>
      </c>
      <c r="K34" s="341"/>
      <c r="L34" s="307"/>
      <c r="M34" s="343">
        <f>+G34+J34</f>
        <v>0</v>
      </c>
      <c r="N34" s="308"/>
      <c r="O34" s="309"/>
      <c r="P34" s="309"/>
      <c r="Q34" s="275"/>
      <c r="R34" s="309">
        <f>SUM(O34:Q34)</f>
        <v>0</v>
      </c>
      <c r="S34" s="309"/>
      <c r="T34" s="309">
        <f>+O34+P34+S34</f>
        <v>0</v>
      </c>
      <c r="U34" s="309">
        <f>+O34*1.059</f>
        <v>0</v>
      </c>
      <c r="V34" s="409">
        <f>+U34*1.057</f>
        <v>0</v>
      </c>
      <c r="Y34" s="468"/>
    </row>
    <row r="35" spans="1:25" hidden="1" x14ac:dyDescent="0.25">
      <c r="A35" s="344" t="s">
        <v>2</v>
      </c>
      <c r="B35" s="311">
        <v>0</v>
      </c>
      <c r="C35" s="345"/>
      <c r="D35" s="313"/>
      <c r="E35" s="315"/>
      <c r="F35" s="315"/>
      <c r="G35" s="315"/>
      <c r="H35" s="316">
        <f t="shared" ref="H35:H98" si="14">+E35+F35-G35</f>
        <v>0</v>
      </c>
      <c r="I35" s="315"/>
      <c r="J35" s="317">
        <f>SUM(H35:I35)</f>
        <v>0</v>
      </c>
      <c r="K35" s="315"/>
      <c r="L35" s="318"/>
      <c r="M35" s="346">
        <f>+G35+J35</f>
        <v>0</v>
      </c>
      <c r="N35" s="319"/>
      <c r="O35" s="320">
        <f t="shared" ref="O35:O36" si="15">+M35*1.043</f>
        <v>0</v>
      </c>
      <c r="P35" s="320"/>
      <c r="Q35" s="278"/>
      <c r="R35" s="320"/>
      <c r="S35" s="320"/>
      <c r="T35" s="320"/>
      <c r="U35" s="320">
        <f t="shared" ref="U35:U36" si="16">+O35*1.059</f>
        <v>0</v>
      </c>
      <c r="V35" s="410">
        <f>+U35*1.057</f>
        <v>0</v>
      </c>
      <c r="Y35" s="468" t="e">
        <f t="shared" ref="Y35:Y36" si="17">+Q35/O35</f>
        <v>#DIV/0!</v>
      </c>
    </row>
    <row r="36" spans="1:25" hidden="1" x14ac:dyDescent="0.25">
      <c r="A36" s="344" t="s">
        <v>88</v>
      </c>
      <c r="B36" s="311">
        <v>0</v>
      </c>
      <c r="C36" s="345"/>
      <c r="D36" s="313"/>
      <c r="E36" s="315"/>
      <c r="F36" s="315"/>
      <c r="G36" s="315"/>
      <c r="H36" s="316">
        <f t="shared" si="14"/>
        <v>0</v>
      </c>
      <c r="I36" s="315"/>
      <c r="J36" s="317">
        <f t="shared" ref="J36:J99" si="18">SUM(H36:I36)</f>
        <v>0</v>
      </c>
      <c r="K36" s="315"/>
      <c r="L36" s="318"/>
      <c r="M36" s="346">
        <f t="shared" ref="M36:M99" si="19">+G36+J36</f>
        <v>0</v>
      </c>
      <c r="N36" s="319"/>
      <c r="O36" s="320">
        <f t="shared" si="15"/>
        <v>0</v>
      </c>
      <c r="P36" s="320"/>
      <c r="Q36" s="278"/>
      <c r="R36" s="320"/>
      <c r="S36" s="320"/>
      <c r="T36" s="320"/>
      <c r="U36" s="320">
        <f t="shared" si="16"/>
        <v>0</v>
      </c>
      <c r="V36" s="410">
        <f t="shared" ref="V36:V71" si="20">+U36*1.057</f>
        <v>0</v>
      </c>
      <c r="Y36" s="468" t="e">
        <f t="shared" si="17"/>
        <v>#DIV/0!</v>
      </c>
    </row>
    <row r="37" spans="1:25" x14ac:dyDescent="0.25">
      <c r="A37" s="344" t="s">
        <v>39</v>
      </c>
      <c r="B37" s="311">
        <v>250000</v>
      </c>
      <c r="C37" s="345">
        <v>50000</v>
      </c>
      <c r="D37" s="313">
        <v>111608.16</v>
      </c>
      <c r="E37" s="315">
        <v>200000</v>
      </c>
      <c r="F37" s="315"/>
      <c r="G37" s="315">
        <v>130306.8</v>
      </c>
      <c r="H37" s="316">
        <f t="shared" si="14"/>
        <v>69693.2</v>
      </c>
      <c r="I37" s="315">
        <v>100000</v>
      </c>
      <c r="J37" s="317">
        <f t="shared" si="18"/>
        <v>169693.2</v>
      </c>
      <c r="K37" s="315">
        <f>+E37*1.054</f>
        <v>210800</v>
      </c>
      <c r="L37" s="318">
        <f>+K37*1.054</f>
        <v>222183.2</v>
      </c>
      <c r="M37" s="346">
        <f t="shared" si="19"/>
        <v>300000</v>
      </c>
      <c r="N37" s="319">
        <v>156394</v>
      </c>
      <c r="O37" s="320">
        <v>365000</v>
      </c>
      <c r="P37" s="320"/>
      <c r="Q37" s="278">
        <v>-121072</v>
      </c>
      <c r="R37" s="320">
        <f t="shared" ref="R37:R100" si="21">SUM(O37:Q37)</f>
        <v>243928</v>
      </c>
      <c r="S37" s="320"/>
      <c r="T37" s="320">
        <f t="shared" ref="T37:T100" si="22">+O37+P37+S37</f>
        <v>365000</v>
      </c>
      <c r="U37" s="320">
        <f>+O37*1.059</f>
        <v>386535</v>
      </c>
      <c r="V37" s="410">
        <f t="shared" si="20"/>
        <v>408567.495</v>
      </c>
      <c r="Y37" s="468">
        <f t="shared" ref="Y37:Y100" si="23">-Q37/T37</f>
        <v>0.33170410958904112</v>
      </c>
    </row>
    <row r="38" spans="1:25" hidden="1" x14ac:dyDescent="0.25">
      <c r="A38" s="344" t="s">
        <v>12</v>
      </c>
      <c r="B38" s="311" t="s">
        <v>921</v>
      </c>
      <c r="C38" s="345"/>
      <c r="D38" s="313"/>
      <c r="E38" s="315"/>
      <c r="F38" s="315"/>
      <c r="G38" s="315"/>
      <c r="H38" s="316">
        <f t="shared" si="14"/>
        <v>0</v>
      </c>
      <c r="I38" s="315"/>
      <c r="J38" s="317">
        <f t="shared" si="18"/>
        <v>0</v>
      </c>
      <c r="K38" s="315"/>
      <c r="L38" s="318"/>
      <c r="M38" s="346">
        <f t="shared" si="19"/>
        <v>0</v>
      </c>
      <c r="N38" s="319"/>
      <c r="O38" s="320"/>
      <c r="P38" s="320"/>
      <c r="Q38" s="278"/>
      <c r="R38" s="320">
        <f t="shared" si="21"/>
        <v>0</v>
      </c>
      <c r="S38" s="320"/>
      <c r="T38" s="320">
        <f t="shared" si="22"/>
        <v>0</v>
      </c>
      <c r="U38" s="320">
        <f t="shared" ref="U38:U44" si="24">+O38*1.059</f>
        <v>0</v>
      </c>
      <c r="V38" s="410">
        <f t="shared" si="20"/>
        <v>0</v>
      </c>
      <c r="Y38" s="468" t="e">
        <f t="shared" si="23"/>
        <v>#DIV/0!</v>
      </c>
    </row>
    <row r="39" spans="1:25" hidden="1" x14ac:dyDescent="0.25">
      <c r="A39" s="344" t="s">
        <v>5</v>
      </c>
      <c r="B39" s="311">
        <v>0</v>
      </c>
      <c r="C39" s="345"/>
      <c r="D39" s="313"/>
      <c r="E39" s="315"/>
      <c r="F39" s="315"/>
      <c r="G39" s="315"/>
      <c r="H39" s="316">
        <f t="shared" si="14"/>
        <v>0</v>
      </c>
      <c r="I39" s="315"/>
      <c r="J39" s="317">
        <f t="shared" si="18"/>
        <v>0</v>
      </c>
      <c r="K39" s="315"/>
      <c r="L39" s="318"/>
      <c r="M39" s="346">
        <f t="shared" si="19"/>
        <v>0</v>
      </c>
      <c r="N39" s="319"/>
      <c r="O39" s="320"/>
      <c r="P39" s="320"/>
      <c r="Q39" s="278"/>
      <c r="R39" s="320">
        <f t="shared" si="21"/>
        <v>0</v>
      </c>
      <c r="S39" s="320"/>
      <c r="T39" s="320">
        <f t="shared" si="22"/>
        <v>0</v>
      </c>
      <c r="U39" s="320">
        <f t="shared" si="24"/>
        <v>0</v>
      </c>
      <c r="V39" s="410">
        <f t="shared" si="20"/>
        <v>0</v>
      </c>
      <c r="Y39" s="468" t="e">
        <f t="shared" si="23"/>
        <v>#DIV/0!</v>
      </c>
    </row>
    <row r="40" spans="1:25" hidden="1" x14ac:dyDescent="0.25">
      <c r="A40" s="344" t="s">
        <v>17</v>
      </c>
      <c r="B40" s="311">
        <v>0</v>
      </c>
      <c r="C40" s="345"/>
      <c r="D40" s="313"/>
      <c r="E40" s="315"/>
      <c r="F40" s="315"/>
      <c r="G40" s="315"/>
      <c r="H40" s="316">
        <f t="shared" si="14"/>
        <v>0</v>
      </c>
      <c r="I40" s="315"/>
      <c r="J40" s="317">
        <f t="shared" si="18"/>
        <v>0</v>
      </c>
      <c r="K40" s="315"/>
      <c r="L40" s="318"/>
      <c r="M40" s="346">
        <f t="shared" si="19"/>
        <v>0</v>
      </c>
      <c r="N40" s="319"/>
      <c r="O40" s="320"/>
      <c r="P40" s="320"/>
      <c r="Q40" s="278"/>
      <c r="R40" s="320">
        <f t="shared" si="21"/>
        <v>0</v>
      </c>
      <c r="S40" s="320"/>
      <c r="T40" s="320">
        <f t="shared" si="22"/>
        <v>0</v>
      </c>
      <c r="U40" s="320">
        <f t="shared" si="24"/>
        <v>0</v>
      </c>
      <c r="V40" s="410">
        <f t="shared" si="20"/>
        <v>0</v>
      </c>
      <c r="Y40" s="468" t="e">
        <f t="shared" si="23"/>
        <v>#DIV/0!</v>
      </c>
    </row>
    <row r="41" spans="1:25" hidden="1" x14ac:dyDescent="0.25">
      <c r="A41" s="344" t="s">
        <v>7</v>
      </c>
      <c r="B41" s="311" t="s">
        <v>922</v>
      </c>
      <c r="C41" s="345"/>
      <c r="D41" s="313"/>
      <c r="E41" s="315"/>
      <c r="F41" s="315"/>
      <c r="G41" s="315"/>
      <c r="H41" s="316">
        <f t="shared" si="14"/>
        <v>0</v>
      </c>
      <c r="I41" s="315"/>
      <c r="J41" s="317">
        <f t="shared" si="18"/>
        <v>0</v>
      </c>
      <c r="K41" s="315"/>
      <c r="L41" s="318"/>
      <c r="M41" s="346">
        <f t="shared" si="19"/>
        <v>0</v>
      </c>
      <c r="N41" s="319"/>
      <c r="O41" s="320"/>
      <c r="P41" s="320"/>
      <c r="Q41" s="278"/>
      <c r="R41" s="320">
        <f t="shared" si="21"/>
        <v>0</v>
      </c>
      <c r="S41" s="320"/>
      <c r="T41" s="320">
        <f t="shared" si="22"/>
        <v>0</v>
      </c>
      <c r="U41" s="320">
        <f t="shared" si="24"/>
        <v>0</v>
      </c>
      <c r="V41" s="410">
        <f t="shared" si="20"/>
        <v>0</v>
      </c>
      <c r="Y41" s="468" t="e">
        <f t="shared" si="23"/>
        <v>#DIV/0!</v>
      </c>
    </row>
    <row r="42" spans="1:25" hidden="1" x14ac:dyDescent="0.25">
      <c r="A42" s="344" t="s">
        <v>10</v>
      </c>
      <c r="B42" s="311">
        <v>0</v>
      </c>
      <c r="C42" s="345"/>
      <c r="D42" s="313"/>
      <c r="E42" s="315"/>
      <c r="F42" s="315"/>
      <c r="G42" s="315"/>
      <c r="H42" s="316">
        <f t="shared" si="14"/>
        <v>0</v>
      </c>
      <c r="I42" s="315"/>
      <c r="J42" s="317">
        <f t="shared" si="18"/>
        <v>0</v>
      </c>
      <c r="K42" s="315"/>
      <c r="L42" s="318"/>
      <c r="M42" s="346">
        <f t="shared" si="19"/>
        <v>0</v>
      </c>
      <c r="N42" s="319"/>
      <c r="O42" s="320"/>
      <c r="P42" s="320"/>
      <c r="Q42" s="278"/>
      <c r="R42" s="320">
        <f t="shared" si="21"/>
        <v>0</v>
      </c>
      <c r="S42" s="320"/>
      <c r="T42" s="320">
        <f t="shared" si="22"/>
        <v>0</v>
      </c>
      <c r="U42" s="320">
        <f t="shared" si="24"/>
        <v>0</v>
      </c>
      <c r="V42" s="410">
        <f t="shared" si="20"/>
        <v>0</v>
      </c>
      <c r="Y42" s="468" t="e">
        <f t="shared" si="23"/>
        <v>#DIV/0!</v>
      </c>
    </row>
    <row r="43" spans="1:25" hidden="1" x14ac:dyDescent="0.25">
      <c r="A43" s="344" t="s">
        <v>92</v>
      </c>
      <c r="B43" s="311">
        <v>0</v>
      </c>
      <c r="C43" s="345"/>
      <c r="D43" s="313"/>
      <c r="E43" s="315"/>
      <c r="F43" s="315"/>
      <c r="G43" s="315"/>
      <c r="H43" s="316">
        <f t="shared" si="14"/>
        <v>0</v>
      </c>
      <c r="I43" s="315"/>
      <c r="J43" s="317">
        <f t="shared" si="18"/>
        <v>0</v>
      </c>
      <c r="K43" s="315"/>
      <c r="L43" s="318"/>
      <c r="M43" s="346">
        <f t="shared" si="19"/>
        <v>0</v>
      </c>
      <c r="N43" s="319"/>
      <c r="O43" s="320"/>
      <c r="P43" s="320"/>
      <c r="Q43" s="278"/>
      <c r="R43" s="320">
        <f t="shared" si="21"/>
        <v>0</v>
      </c>
      <c r="S43" s="320"/>
      <c r="T43" s="320">
        <f t="shared" si="22"/>
        <v>0</v>
      </c>
      <c r="U43" s="320">
        <f t="shared" si="24"/>
        <v>0</v>
      </c>
      <c r="V43" s="410">
        <f t="shared" si="20"/>
        <v>0</v>
      </c>
      <c r="Y43" s="468" t="e">
        <f t="shared" si="23"/>
        <v>#DIV/0!</v>
      </c>
    </row>
    <row r="44" spans="1:25" hidden="1" x14ac:dyDescent="0.25">
      <c r="A44" s="344" t="s">
        <v>11</v>
      </c>
      <c r="B44" s="311">
        <v>0</v>
      </c>
      <c r="C44" s="345"/>
      <c r="D44" s="313"/>
      <c r="E44" s="315"/>
      <c r="F44" s="315"/>
      <c r="G44" s="315"/>
      <c r="H44" s="316">
        <f t="shared" si="14"/>
        <v>0</v>
      </c>
      <c r="I44" s="315"/>
      <c r="J44" s="317">
        <f t="shared" si="18"/>
        <v>0</v>
      </c>
      <c r="K44" s="315"/>
      <c r="L44" s="318"/>
      <c r="M44" s="346">
        <f t="shared" si="19"/>
        <v>0</v>
      </c>
      <c r="N44" s="319"/>
      <c r="O44" s="320"/>
      <c r="P44" s="320"/>
      <c r="Q44" s="278"/>
      <c r="R44" s="320">
        <f t="shared" si="21"/>
        <v>0</v>
      </c>
      <c r="S44" s="320"/>
      <c r="T44" s="320">
        <f t="shared" si="22"/>
        <v>0</v>
      </c>
      <c r="U44" s="320">
        <f t="shared" si="24"/>
        <v>0</v>
      </c>
      <c r="V44" s="410">
        <f t="shared" si="20"/>
        <v>0</v>
      </c>
      <c r="Y44" s="468" t="e">
        <f t="shared" si="23"/>
        <v>#DIV/0!</v>
      </c>
    </row>
    <row r="45" spans="1:25" x14ac:dyDescent="0.25">
      <c r="A45" s="344" t="s">
        <v>29</v>
      </c>
      <c r="B45" s="311">
        <v>400520</v>
      </c>
      <c r="C45" s="345"/>
      <c r="D45" s="313">
        <v>187314.86</v>
      </c>
      <c r="E45" s="315">
        <f>+B45*1.06</f>
        <v>424551.2</v>
      </c>
      <c r="F45" s="315"/>
      <c r="G45" s="315">
        <v>99627.3</v>
      </c>
      <c r="H45" s="316">
        <f t="shared" si="14"/>
        <v>324923.90000000002</v>
      </c>
      <c r="I45" s="315"/>
      <c r="J45" s="317">
        <f t="shared" si="18"/>
        <v>324923.90000000002</v>
      </c>
      <c r="K45" s="315">
        <f t="shared" ref="K45:K76" si="25">+E45*1.054</f>
        <v>447476.96480000002</v>
      </c>
      <c r="L45" s="318">
        <f t="shared" ref="L45:L108" si="26">+K45*1.054</f>
        <v>471640.72089920007</v>
      </c>
      <c r="M45" s="346">
        <f t="shared" si="19"/>
        <v>424551.2</v>
      </c>
      <c r="N45" s="319">
        <v>135375</v>
      </c>
      <c r="O45" s="320">
        <v>442806</v>
      </c>
      <c r="P45" s="320"/>
      <c r="Q45" s="278">
        <v>-185231</v>
      </c>
      <c r="R45" s="320">
        <f t="shared" si="21"/>
        <v>257575</v>
      </c>
      <c r="S45" s="320">
        <v>228584</v>
      </c>
      <c r="T45" s="320">
        <f t="shared" si="22"/>
        <v>671390</v>
      </c>
      <c r="U45" s="320">
        <f t="shared" ref="U45:U108" si="27">+O45*1.059</f>
        <v>468931.55399999995</v>
      </c>
      <c r="V45" s="410">
        <f t="shared" si="20"/>
        <v>495660.65257799992</v>
      </c>
      <c r="Y45" s="468">
        <f t="shared" si="23"/>
        <v>0.27589180655058909</v>
      </c>
    </row>
    <row r="46" spans="1:25" hidden="1" x14ac:dyDescent="0.25">
      <c r="A46" s="344" t="s">
        <v>8</v>
      </c>
      <c r="B46" s="311" t="s">
        <v>923</v>
      </c>
      <c r="C46" s="345"/>
      <c r="D46" s="313"/>
      <c r="E46" s="315"/>
      <c r="F46" s="315"/>
      <c r="G46" s="315"/>
      <c r="H46" s="316">
        <f t="shared" si="14"/>
        <v>0</v>
      </c>
      <c r="I46" s="315"/>
      <c r="J46" s="317">
        <f t="shared" si="18"/>
        <v>0</v>
      </c>
      <c r="K46" s="315">
        <f t="shared" si="25"/>
        <v>0</v>
      </c>
      <c r="L46" s="318">
        <f t="shared" si="26"/>
        <v>0</v>
      </c>
      <c r="M46" s="346">
        <f t="shared" si="19"/>
        <v>0</v>
      </c>
      <c r="N46" s="319"/>
      <c r="O46" s="320"/>
      <c r="P46" s="320"/>
      <c r="Q46" s="278"/>
      <c r="R46" s="320">
        <f t="shared" si="21"/>
        <v>0</v>
      </c>
      <c r="S46" s="320"/>
      <c r="T46" s="320">
        <f t="shared" si="22"/>
        <v>0</v>
      </c>
      <c r="U46" s="320">
        <f t="shared" si="27"/>
        <v>0</v>
      </c>
      <c r="V46" s="410">
        <f t="shared" si="20"/>
        <v>0</v>
      </c>
      <c r="Y46" s="468" t="e">
        <f t="shared" si="23"/>
        <v>#DIV/0!</v>
      </c>
    </row>
    <row r="47" spans="1:25" hidden="1" x14ac:dyDescent="0.25">
      <c r="A47" s="344" t="s">
        <v>20</v>
      </c>
      <c r="B47" s="311">
        <v>0</v>
      </c>
      <c r="C47" s="345"/>
      <c r="D47" s="313"/>
      <c r="E47" s="315"/>
      <c r="F47" s="315"/>
      <c r="G47" s="315"/>
      <c r="H47" s="316">
        <f t="shared" si="14"/>
        <v>0</v>
      </c>
      <c r="I47" s="315"/>
      <c r="J47" s="317">
        <f t="shared" si="18"/>
        <v>0</v>
      </c>
      <c r="K47" s="315">
        <f t="shared" si="25"/>
        <v>0</v>
      </c>
      <c r="L47" s="318">
        <f t="shared" si="26"/>
        <v>0</v>
      </c>
      <c r="M47" s="346">
        <f t="shared" si="19"/>
        <v>0</v>
      </c>
      <c r="N47" s="319"/>
      <c r="O47" s="320"/>
      <c r="P47" s="320"/>
      <c r="Q47" s="278"/>
      <c r="R47" s="320">
        <f t="shared" si="21"/>
        <v>0</v>
      </c>
      <c r="S47" s="320"/>
      <c r="T47" s="320">
        <f t="shared" si="22"/>
        <v>0</v>
      </c>
      <c r="U47" s="320">
        <f t="shared" si="27"/>
        <v>0</v>
      </c>
      <c r="V47" s="410">
        <f t="shared" si="20"/>
        <v>0</v>
      </c>
      <c r="Y47" s="468" t="e">
        <f t="shared" si="23"/>
        <v>#DIV/0!</v>
      </c>
    </row>
    <row r="48" spans="1:25" hidden="1" x14ac:dyDescent="0.25">
      <c r="A48" s="344" t="s">
        <v>15</v>
      </c>
      <c r="B48" s="311" t="s">
        <v>926</v>
      </c>
      <c r="C48" s="345"/>
      <c r="D48" s="313"/>
      <c r="E48" s="315"/>
      <c r="F48" s="315"/>
      <c r="G48" s="315"/>
      <c r="H48" s="316">
        <f t="shared" si="14"/>
        <v>0</v>
      </c>
      <c r="I48" s="315"/>
      <c r="J48" s="317">
        <f t="shared" si="18"/>
        <v>0</v>
      </c>
      <c r="K48" s="315">
        <f t="shared" si="25"/>
        <v>0</v>
      </c>
      <c r="L48" s="318">
        <f t="shared" si="26"/>
        <v>0</v>
      </c>
      <c r="M48" s="346">
        <f t="shared" si="19"/>
        <v>0</v>
      </c>
      <c r="N48" s="319"/>
      <c r="O48" s="320"/>
      <c r="P48" s="320"/>
      <c r="Q48" s="278"/>
      <c r="R48" s="320">
        <f t="shared" si="21"/>
        <v>0</v>
      </c>
      <c r="S48" s="320"/>
      <c r="T48" s="320">
        <f t="shared" si="22"/>
        <v>0</v>
      </c>
      <c r="U48" s="320">
        <f t="shared" si="27"/>
        <v>0</v>
      </c>
      <c r="V48" s="410">
        <f t="shared" si="20"/>
        <v>0</v>
      </c>
      <c r="Y48" s="468" t="e">
        <f t="shared" si="23"/>
        <v>#DIV/0!</v>
      </c>
    </row>
    <row r="49" spans="1:25" x14ac:dyDescent="0.25">
      <c r="A49" s="344" t="s">
        <v>18</v>
      </c>
      <c r="B49" s="311">
        <v>2300000</v>
      </c>
      <c r="C49" s="345">
        <v>300000</v>
      </c>
      <c r="D49" s="313">
        <v>1568909.89</v>
      </c>
      <c r="E49" s="315">
        <f>+B49</f>
        <v>2300000</v>
      </c>
      <c r="F49" s="315"/>
      <c r="G49" s="315">
        <v>464628.3</v>
      </c>
      <c r="H49" s="316">
        <f t="shared" si="14"/>
        <v>1835371.7</v>
      </c>
      <c r="I49" s="315"/>
      <c r="J49" s="317">
        <f t="shared" si="18"/>
        <v>1835371.7</v>
      </c>
      <c r="K49" s="315">
        <f t="shared" si="25"/>
        <v>2424200</v>
      </c>
      <c r="L49" s="318">
        <f t="shared" si="26"/>
        <v>2555106.8000000003</v>
      </c>
      <c r="M49" s="346">
        <f t="shared" si="19"/>
        <v>2300000</v>
      </c>
      <c r="N49" s="319">
        <v>1696131</v>
      </c>
      <c r="O49" s="320">
        <v>2718360</v>
      </c>
      <c r="P49" s="320"/>
      <c r="Q49" s="278">
        <v>-476567</v>
      </c>
      <c r="R49" s="320">
        <f t="shared" si="21"/>
        <v>2241793</v>
      </c>
      <c r="S49" s="320">
        <v>-215000</v>
      </c>
      <c r="T49" s="320">
        <f t="shared" si="22"/>
        <v>2503360</v>
      </c>
      <c r="U49" s="320">
        <f t="shared" si="27"/>
        <v>2878743.2399999998</v>
      </c>
      <c r="V49" s="410">
        <f t="shared" si="20"/>
        <v>3042831.6046799994</v>
      </c>
      <c r="Y49" s="468">
        <f t="shared" si="23"/>
        <v>0.19037094145468492</v>
      </c>
    </row>
    <row r="50" spans="1:25" hidden="1" x14ac:dyDescent="0.25">
      <c r="A50" s="344" t="s">
        <v>77</v>
      </c>
      <c r="B50" s="311">
        <v>0</v>
      </c>
      <c r="C50" s="345"/>
      <c r="D50" s="313"/>
      <c r="E50" s="315"/>
      <c r="F50" s="315"/>
      <c r="G50" s="315"/>
      <c r="H50" s="316">
        <f t="shared" si="14"/>
        <v>0</v>
      </c>
      <c r="I50" s="315"/>
      <c r="J50" s="317">
        <f t="shared" si="18"/>
        <v>0</v>
      </c>
      <c r="K50" s="315">
        <f t="shared" si="25"/>
        <v>0</v>
      </c>
      <c r="L50" s="318">
        <f t="shared" si="26"/>
        <v>0</v>
      </c>
      <c r="M50" s="346">
        <f t="shared" si="19"/>
        <v>0</v>
      </c>
      <c r="N50" s="319"/>
      <c r="O50" s="320"/>
      <c r="P50" s="320"/>
      <c r="Q50" s="278"/>
      <c r="R50" s="320">
        <f t="shared" si="21"/>
        <v>0</v>
      </c>
      <c r="S50" s="320"/>
      <c r="T50" s="320">
        <f t="shared" si="22"/>
        <v>0</v>
      </c>
      <c r="U50" s="320">
        <f t="shared" si="27"/>
        <v>0</v>
      </c>
      <c r="V50" s="410">
        <f t="shared" si="20"/>
        <v>0</v>
      </c>
      <c r="Y50" s="468" t="e">
        <f t="shared" si="23"/>
        <v>#DIV/0!</v>
      </c>
    </row>
    <row r="51" spans="1:25" hidden="1" x14ac:dyDescent="0.25">
      <c r="A51" s="344" t="s">
        <v>24</v>
      </c>
      <c r="B51" s="311">
        <v>0</v>
      </c>
      <c r="C51" s="345"/>
      <c r="D51" s="313"/>
      <c r="E51" s="315"/>
      <c r="F51" s="315"/>
      <c r="G51" s="315"/>
      <c r="H51" s="316">
        <f t="shared" si="14"/>
        <v>0</v>
      </c>
      <c r="I51" s="315"/>
      <c r="J51" s="317">
        <f t="shared" si="18"/>
        <v>0</v>
      </c>
      <c r="K51" s="315">
        <f t="shared" si="25"/>
        <v>0</v>
      </c>
      <c r="L51" s="318">
        <f t="shared" si="26"/>
        <v>0</v>
      </c>
      <c r="M51" s="346">
        <f t="shared" si="19"/>
        <v>0</v>
      </c>
      <c r="N51" s="319"/>
      <c r="O51" s="320"/>
      <c r="P51" s="320"/>
      <c r="Q51" s="278"/>
      <c r="R51" s="320">
        <f t="shared" si="21"/>
        <v>0</v>
      </c>
      <c r="S51" s="320"/>
      <c r="T51" s="320">
        <f t="shared" si="22"/>
        <v>0</v>
      </c>
      <c r="U51" s="320">
        <f t="shared" si="27"/>
        <v>0</v>
      </c>
      <c r="V51" s="410">
        <f t="shared" si="20"/>
        <v>0</v>
      </c>
      <c r="Y51" s="468" t="e">
        <f t="shared" si="23"/>
        <v>#DIV/0!</v>
      </c>
    </row>
    <row r="52" spans="1:25" hidden="1" x14ac:dyDescent="0.25">
      <c r="A52" s="344" t="s">
        <v>56</v>
      </c>
      <c r="B52" s="311">
        <v>0</v>
      </c>
      <c r="C52" s="345"/>
      <c r="D52" s="313"/>
      <c r="E52" s="315"/>
      <c r="F52" s="315"/>
      <c r="G52" s="315"/>
      <c r="H52" s="316">
        <f t="shared" si="14"/>
        <v>0</v>
      </c>
      <c r="I52" s="315"/>
      <c r="J52" s="317">
        <f t="shared" si="18"/>
        <v>0</v>
      </c>
      <c r="K52" s="315">
        <f t="shared" si="25"/>
        <v>0</v>
      </c>
      <c r="L52" s="318">
        <f t="shared" si="26"/>
        <v>0</v>
      </c>
      <c r="M52" s="346">
        <f t="shared" si="19"/>
        <v>0</v>
      </c>
      <c r="N52" s="319"/>
      <c r="O52" s="320"/>
      <c r="P52" s="320"/>
      <c r="Q52" s="278"/>
      <c r="R52" s="320">
        <f t="shared" si="21"/>
        <v>0</v>
      </c>
      <c r="S52" s="320"/>
      <c r="T52" s="320">
        <f t="shared" si="22"/>
        <v>0</v>
      </c>
      <c r="U52" s="320">
        <f t="shared" si="27"/>
        <v>0</v>
      </c>
      <c r="V52" s="410">
        <f t="shared" si="20"/>
        <v>0</v>
      </c>
      <c r="Y52" s="468" t="e">
        <f t="shared" si="23"/>
        <v>#DIV/0!</v>
      </c>
    </row>
    <row r="53" spans="1:25" hidden="1" x14ac:dyDescent="0.25">
      <c r="A53" s="344" t="s">
        <v>57</v>
      </c>
      <c r="B53" s="311">
        <v>0</v>
      </c>
      <c r="C53" s="345"/>
      <c r="D53" s="313"/>
      <c r="E53" s="315"/>
      <c r="F53" s="315"/>
      <c r="G53" s="315"/>
      <c r="H53" s="316">
        <f t="shared" si="14"/>
        <v>0</v>
      </c>
      <c r="I53" s="315"/>
      <c r="J53" s="317">
        <f t="shared" si="18"/>
        <v>0</v>
      </c>
      <c r="K53" s="315">
        <f t="shared" si="25"/>
        <v>0</v>
      </c>
      <c r="L53" s="318">
        <f t="shared" si="26"/>
        <v>0</v>
      </c>
      <c r="M53" s="346">
        <f t="shared" si="19"/>
        <v>0</v>
      </c>
      <c r="N53" s="319"/>
      <c r="O53" s="320"/>
      <c r="P53" s="320"/>
      <c r="Q53" s="278"/>
      <c r="R53" s="320">
        <f t="shared" si="21"/>
        <v>0</v>
      </c>
      <c r="S53" s="320"/>
      <c r="T53" s="320">
        <f t="shared" si="22"/>
        <v>0</v>
      </c>
      <c r="U53" s="320">
        <f t="shared" si="27"/>
        <v>0</v>
      </c>
      <c r="V53" s="410">
        <f t="shared" si="20"/>
        <v>0</v>
      </c>
      <c r="Y53" s="468" t="e">
        <f t="shared" si="23"/>
        <v>#DIV/0!</v>
      </c>
    </row>
    <row r="54" spans="1:25" hidden="1" x14ac:dyDescent="0.25">
      <c r="A54" s="344" t="s">
        <v>69</v>
      </c>
      <c r="B54" s="311">
        <v>0</v>
      </c>
      <c r="C54" s="345"/>
      <c r="D54" s="313"/>
      <c r="E54" s="315"/>
      <c r="F54" s="315"/>
      <c r="G54" s="315"/>
      <c r="H54" s="316">
        <f t="shared" si="14"/>
        <v>0</v>
      </c>
      <c r="I54" s="315"/>
      <c r="J54" s="317">
        <f t="shared" si="18"/>
        <v>0</v>
      </c>
      <c r="K54" s="315">
        <f t="shared" si="25"/>
        <v>0</v>
      </c>
      <c r="L54" s="318">
        <f t="shared" si="26"/>
        <v>0</v>
      </c>
      <c r="M54" s="346">
        <f t="shared" si="19"/>
        <v>0</v>
      </c>
      <c r="N54" s="319"/>
      <c r="O54" s="320"/>
      <c r="P54" s="320"/>
      <c r="Q54" s="278"/>
      <c r="R54" s="320">
        <f t="shared" si="21"/>
        <v>0</v>
      </c>
      <c r="S54" s="320"/>
      <c r="T54" s="320">
        <f t="shared" si="22"/>
        <v>0</v>
      </c>
      <c r="U54" s="320">
        <f t="shared" si="27"/>
        <v>0</v>
      </c>
      <c r="V54" s="410">
        <f t="shared" si="20"/>
        <v>0</v>
      </c>
      <c r="Y54" s="468" t="e">
        <f t="shared" si="23"/>
        <v>#DIV/0!</v>
      </c>
    </row>
    <row r="55" spans="1:25" hidden="1" x14ac:dyDescent="0.25">
      <c r="A55" s="344" t="s">
        <v>36</v>
      </c>
      <c r="B55" s="311">
        <v>0</v>
      </c>
      <c r="C55" s="345"/>
      <c r="D55" s="313"/>
      <c r="E55" s="315"/>
      <c r="F55" s="315"/>
      <c r="G55" s="315"/>
      <c r="H55" s="316">
        <f t="shared" si="14"/>
        <v>0</v>
      </c>
      <c r="I55" s="315"/>
      <c r="J55" s="317">
        <f t="shared" si="18"/>
        <v>0</v>
      </c>
      <c r="K55" s="315">
        <f t="shared" si="25"/>
        <v>0</v>
      </c>
      <c r="L55" s="318">
        <f t="shared" si="26"/>
        <v>0</v>
      </c>
      <c r="M55" s="346">
        <f t="shared" si="19"/>
        <v>0</v>
      </c>
      <c r="N55" s="319"/>
      <c r="O55" s="320"/>
      <c r="P55" s="320"/>
      <c r="Q55" s="278"/>
      <c r="R55" s="320">
        <f t="shared" si="21"/>
        <v>0</v>
      </c>
      <c r="S55" s="320"/>
      <c r="T55" s="320">
        <f t="shared" si="22"/>
        <v>0</v>
      </c>
      <c r="U55" s="320">
        <f t="shared" si="27"/>
        <v>0</v>
      </c>
      <c r="V55" s="410">
        <f t="shared" si="20"/>
        <v>0</v>
      </c>
      <c r="Y55" s="468" t="e">
        <f t="shared" si="23"/>
        <v>#DIV/0!</v>
      </c>
    </row>
    <row r="56" spans="1:25" hidden="1" x14ac:dyDescent="0.25">
      <c r="A56" s="344" t="s">
        <v>47</v>
      </c>
      <c r="B56" s="311">
        <v>0</v>
      </c>
      <c r="C56" s="345"/>
      <c r="D56" s="313"/>
      <c r="E56" s="315"/>
      <c r="F56" s="315"/>
      <c r="G56" s="315"/>
      <c r="H56" s="316">
        <f t="shared" si="14"/>
        <v>0</v>
      </c>
      <c r="I56" s="315"/>
      <c r="J56" s="317">
        <f t="shared" si="18"/>
        <v>0</v>
      </c>
      <c r="K56" s="315">
        <f t="shared" si="25"/>
        <v>0</v>
      </c>
      <c r="L56" s="318">
        <f t="shared" si="26"/>
        <v>0</v>
      </c>
      <c r="M56" s="346">
        <f t="shared" si="19"/>
        <v>0</v>
      </c>
      <c r="N56" s="319"/>
      <c r="O56" s="320"/>
      <c r="P56" s="320"/>
      <c r="Q56" s="278"/>
      <c r="R56" s="320">
        <f t="shared" si="21"/>
        <v>0</v>
      </c>
      <c r="S56" s="320"/>
      <c r="T56" s="320">
        <f t="shared" si="22"/>
        <v>0</v>
      </c>
      <c r="U56" s="320">
        <f t="shared" si="27"/>
        <v>0</v>
      </c>
      <c r="V56" s="410">
        <f t="shared" si="20"/>
        <v>0</v>
      </c>
      <c r="Y56" s="468" t="e">
        <f t="shared" si="23"/>
        <v>#DIV/0!</v>
      </c>
    </row>
    <row r="57" spans="1:25" hidden="1" x14ac:dyDescent="0.25">
      <c r="A57" s="344" t="s">
        <v>13</v>
      </c>
      <c r="B57" s="311">
        <v>0</v>
      </c>
      <c r="C57" s="345"/>
      <c r="D57" s="313"/>
      <c r="E57" s="315"/>
      <c r="F57" s="315"/>
      <c r="G57" s="315"/>
      <c r="H57" s="316">
        <f t="shared" si="14"/>
        <v>0</v>
      </c>
      <c r="I57" s="315"/>
      <c r="J57" s="317">
        <f t="shared" si="18"/>
        <v>0</v>
      </c>
      <c r="K57" s="315">
        <f t="shared" si="25"/>
        <v>0</v>
      </c>
      <c r="L57" s="318">
        <f t="shared" si="26"/>
        <v>0</v>
      </c>
      <c r="M57" s="346">
        <f t="shared" si="19"/>
        <v>0</v>
      </c>
      <c r="N57" s="319"/>
      <c r="O57" s="320"/>
      <c r="P57" s="320"/>
      <c r="Q57" s="278"/>
      <c r="R57" s="320">
        <f t="shared" si="21"/>
        <v>0</v>
      </c>
      <c r="S57" s="320"/>
      <c r="T57" s="320">
        <f t="shared" si="22"/>
        <v>0</v>
      </c>
      <c r="U57" s="320">
        <f t="shared" si="27"/>
        <v>0</v>
      </c>
      <c r="V57" s="410">
        <f t="shared" si="20"/>
        <v>0</v>
      </c>
      <c r="Y57" s="468" t="e">
        <f t="shared" si="23"/>
        <v>#DIV/0!</v>
      </c>
    </row>
    <row r="58" spans="1:25" hidden="1" x14ac:dyDescent="0.25">
      <c r="A58" s="344" t="s">
        <v>73</v>
      </c>
      <c r="B58" s="311">
        <v>0</v>
      </c>
      <c r="C58" s="345"/>
      <c r="D58" s="313"/>
      <c r="E58" s="315"/>
      <c r="F58" s="315"/>
      <c r="G58" s="315"/>
      <c r="H58" s="316">
        <f t="shared" si="14"/>
        <v>0</v>
      </c>
      <c r="I58" s="315"/>
      <c r="J58" s="317">
        <f t="shared" si="18"/>
        <v>0</v>
      </c>
      <c r="K58" s="315">
        <f t="shared" si="25"/>
        <v>0</v>
      </c>
      <c r="L58" s="318">
        <f t="shared" si="26"/>
        <v>0</v>
      </c>
      <c r="M58" s="346">
        <f t="shared" si="19"/>
        <v>0</v>
      </c>
      <c r="N58" s="319"/>
      <c r="O58" s="320"/>
      <c r="P58" s="320"/>
      <c r="Q58" s="278"/>
      <c r="R58" s="320">
        <f t="shared" si="21"/>
        <v>0</v>
      </c>
      <c r="S58" s="320"/>
      <c r="T58" s="320">
        <f t="shared" si="22"/>
        <v>0</v>
      </c>
      <c r="U58" s="320">
        <f t="shared" si="27"/>
        <v>0</v>
      </c>
      <c r="V58" s="410">
        <f t="shared" si="20"/>
        <v>0</v>
      </c>
      <c r="Y58" s="468" t="e">
        <f t="shared" si="23"/>
        <v>#DIV/0!</v>
      </c>
    </row>
    <row r="59" spans="1:25" hidden="1" x14ac:dyDescent="0.25">
      <c r="A59" s="344" t="s">
        <v>91</v>
      </c>
      <c r="B59" s="311">
        <v>0</v>
      </c>
      <c r="C59" s="345"/>
      <c r="D59" s="313"/>
      <c r="E59" s="315"/>
      <c r="F59" s="315"/>
      <c r="G59" s="315"/>
      <c r="H59" s="316">
        <f t="shared" si="14"/>
        <v>0</v>
      </c>
      <c r="I59" s="315"/>
      <c r="J59" s="317">
        <f t="shared" si="18"/>
        <v>0</v>
      </c>
      <c r="K59" s="315">
        <f t="shared" si="25"/>
        <v>0</v>
      </c>
      <c r="L59" s="318">
        <f t="shared" si="26"/>
        <v>0</v>
      </c>
      <c r="M59" s="346">
        <f t="shared" si="19"/>
        <v>0</v>
      </c>
      <c r="N59" s="319"/>
      <c r="O59" s="320"/>
      <c r="P59" s="320"/>
      <c r="Q59" s="278"/>
      <c r="R59" s="320">
        <f t="shared" si="21"/>
        <v>0</v>
      </c>
      <c r="S59" s="320"/>
      <c r="T59" s="320">
        <f t="shared" si="22"/>
        <v>0</v>
      </c>
      <c r="U59" s="320">
        <f t="shared" si="27"/>
        <v>0</v>
      </c>
      <c r="V59" s="410">
        <f t="shared" si="20"/>
        <v>0</v>
      </c>
      <c r="Y59" s="468" t="e">
        <f t="shared" si="23"/>
        <v>#DIV/0!</v>
      </c>
    </row>
    <row r="60" spans="1:25" hidden="1" x14ac:dyDescent="0.25">
      <c r="A60" s="344" t="s">
        <v>21</v>
      </c>
      <c r="B60" s="311">
        <v>0</v>
      </c>
      <c r="C60" s="345"/>
      <c r="D60" s="313"/>
      <c r="E60" s="315"/>
      <c r="F60" s="315"/>
      <c r="G60" s="315"/>
      <c r="H60" s="316">
        <f t="shared" si="14"/>
        <v>0</v>
      </c>
      <c r="I60" s="315"/>
      <c r="J60" s="317">
        <f t="shared" si="18"/>
        <v>0</v>
      </c>
      <c r="K60" s="315">
        <f t="shared" si="25"/>
        <v>0</v>
      </c>
      <c r="L60" s="318">
        <f t="shared" si="26"/>
        <v>0</v>
      </c>
      <c r="M60" s="346">
        <f t="shared" si="19"/>
        <v>0</v>
      </c>
      <c r="N60" s="319"/>
      <c r="O60" s="320"/>
      <c r="P60" s="320"/>
      <c r="Q60" s="278"/>
      <c r="R60" s="320">
        <f t="shared" si="21"/>
        <v>0</v>
      </c>
      <c r="S60" s="320"/>
      <c r="T60" s="320">
        <f t="shared" si="22"/>
        <v>0</v>
      </c>
      <c r="U60" s="320">
        <f t="shared" si="27"/>
        <v>0</v>
      </c>
      <c r="V60" s="410">
        <f t="shared" si="20"/>
        <v>0</v>
      </c>
      <c r="Y60" s="468" t="e">
        <f t="shared" si="23"/>
        <v>#DIV/0!</v>
      </c>
    </row>
    <row r="61" spans="1:25" hidden="1" x14ac:dyDescent="0.25">
      <c r="A61" s="344" t="s">
        <v>21</v>
      </c>
      <c r="B61" s="311">
        <v>0</v>
      </c>
      <c r="C61" s="345"/>
      <c r="D61" s="313"/>
      <c r="E61" s="315"/>
      <c r="F61" s="315"/>
      <c r="G61" s="315"/>
      <c r="H61" s="316">
        <f t="shared" si="14"/>
        <v>0</v>
      </c>
      <c r="I61" s="315"/>
      <c r="J61" s="317">
        <f t="shared" si="18"/>
        <v>0</v>
      </c>
      <c r="K61" s="315">
        <f t="shared" si="25"/>
        <v>0</v>
      </c>
      <c r="L61" s="318">
        <f t="shared" si="26"/>
        <v>0</v>
      </c>
      <c r="M61" s="346">
        <f t="shared" si="19"/>
        <v>0</v>
      </c>
      <c r="N61" s="319"/>
      <c r="O61" s="320"/>
      <c r="P61" s="320"/>
      <c r="Q61" s="278"/>
      <c r="R61" s="320">
        <f t="shared" si="21"/>
        <v>0</v>
      </c>
      <c r="S61" s="320"/>
      <c r="T61" s="320">
        <f t="shared" si="22"/>
        <v>0</v>
      </c>
      <c r="U61" s="320">
        <f t="shared" si="27"/>
        <v>0</v>
      </c>
      <c r="V61" s="410">
        <f t="shared" si="20"/>
        <v>0</v>
      </c>
      <c r="Y61" s="468" t="e">
        <f t="shared" si="23"/>
        <v>#DIV/0!</v>
      </c>
    </row>
    <row r="62" spans="1:25" hidden="1" x14ac:dyDescent="0.25">
      <c r="A62" s="344" t="s">
        <v>4</v>
      </c>
      <c r="B62" s="311">
        <v>0</v>
      </c>
      <c r="C62" s="345"/>
      <c r="D62" s="313"/>
      <c r="E62" s="315"/>
      <c r="F62" s="315"/>
      <c r="G62" s="315"/>
      <c r="H62" s="316">
        <f t="shared" si="14"/>
        <v>0</v>
      </c>
      <c r="I62" s="315"/>
      <c r="J62" s="317">
        <f t="shared" si="18"/>
        <v>0</v>
      </c>
      <c r="K62" s="315">
        <f t="shared" si="25"/>
        <v>0</v>
      </c>
      <c r="L62" s="318">
        <f t="shared" si="26"/>
        <v>0</v>
      </c>
      <c r="M62" s="346">
        <f t="shared" si="19"/>
        <v>0</v>
      </c>
      <c r="N62" s="319"/>
      <c r="O62" s="320"/>
      <c r="P62" s="320"/>
      <c r="Q62" s="278"/>
      <c r="R62" s="320">
        <f t="shared" si="21"/>
        <v>0</v>
      </c>
      <c r="S62" s="320"/>
      <c r="T62" s="320">
        <f t="shared" si="22"/>
        <v>0</v>
      </c>
      <c r="U62" s="320">
        <f t="shared" si="27"/>
        <v>0</v>
      </c>
      <c r="V62" s="410">
        <f t="shared" si="20"/>
        <v>0</v>
      </c>
      <c r="Y62" s="468" t="e">
        <f t="shared" si="23"/>
        <v>#DIV/0!</v>
      </c>
    </row>
    <row r="63" spans="1:25" hidden="1" x14ac:dyDescent="0.25">
      <c r="A63" s="344" t="s">
        <v>31</v>
      </c>
      <c r="B63" s="311">
        <v>0</v>
      </c>
      <c r="C63" s="345"/>
      <c r="D63" s="313"/>
      <c r="E63" s="315"/>
      <c r="F63" s="315"/>
      <c r="G63" s="315"/>
      <c r="H63" s="316">
        <f t="shared" si="14"/>
        <v>0</v>
      </c>
      <c r="I63" s="315"/>
      <c r="J63" s="317">
        <f t="shared" si="18"/>
        <v>0</v>
      </c>
      <c r="K63" s="315">
        <f t="shared" si="25"/>
        <v>0</v>
      </c>
      <c r="L63" s="318">
        <f t="shared" si="26"/>
        <v>0</v>
      </c>
      <c r="M63" s="346">
        <f t="shared" si="19"/>
        <v>0</v>
      </c>
      <c r="N63" s="319"/>
      <c r="O63" s="320"/>
      <c r="P63" s="320"/>
      <c r="Q63" s="278"/>
      <c r="R63" s="320">
        <f t="shared" si="21"/>
        <v>0</v>
      </c>
      <c r="S63" s="320"/>
      <c r="T63" s="320">
        <f t="shared" si="22"/>
        <v>0</v>
      </c>
      <c r="U63" s="320">
        <f t="shared" si="27"/>
        <v>0</v>
      </c>
      <c r="V63" s="410">
        <f t="shared" si="20"/>
        <v>0</v>
      </c>
      <c r="Y63" s="468" t="e">
        <f t="shared" si="23"/>
        <v>#DIV/0!</v>
      </c>
    </row>
    <row r="64" spans="1:25" hidden="1" x14ac:dyDescent="0.25">
      <c r="A64" s="344" t="s">
        <v>82</v>
      </c>
      <c r="B64" s="311">
        <v>0</v>
      </c>
      <c r="C64" s="345"/>
      <c r="D64" s="313"/>
      <c r="E64" s="315"/>
      <c r="F64" s="315"/>
      <c r="G64" s="315"/>
      <c r="H64" s="316">
        <f t="shared" si="14"/>
        <v>0</v>
      </c>
      <c r="I64" s="315"/>
      <c r="J64" s="317">
        <f t="shared" si="18"/>
        <v>0</v>
      </c>
      <c r="K64" s="315">
        <f t="shared" si="25"/>
        <v>0</v>
      </c>
      <c r="L64" s="318">
        <f t="shared" si="26"/>
        <v>0</v>
      </c>
      <c r="M64" s="346">
        <f t="shared" si="19"/>
        <v>0</v>
      </c>
      <c r="N64" s="319"/>
      <c r="O64" s="320"/>
      <c r="P64" s="320"/>
      <c r="Q64" s="278"/>
      <c r="R64" s="320">
        <f t="shared" si="21"/>
        <v>0</v>
      </c>
      <c r="S64" s="320"/>
      <c r="T64" s="320">
        <f t="shared" si="22"/>
        <v>0</v>
      </c>
      <c r="U64" s="320">
        <f t="shared" si="27"/>
        <v>0</v>
      </c>
      <c r="V64" s="410">
        <f t="shared" si="20"/>
        <v>0</v>
      </c>
      <c r="Y64" s="468" t="e">
        <f t="shared" si="23"/>
        <v>#DIV/0!</v>
      </c>
    </row>
    <row r="65" spans="1:25" hidden="1" x14ac:dyDescent="0.25">
      <c r="A65" s="344" t="s">
        <v>30</v>
      </c>
      <c r="B65" s="311">
        <v>0</v>
      </c>
      <c r="C65" s="345"/>
      <c r="D65" s="313"/>
      <c r="E65" s="315"/>
      <c r="F65" s="315"/>
      <c r="G65" s="315"/>
      <c r="H65" s="316">
        <f t="shared" si="14"/>
        <v>0</v>
      </c>
      <c r="I65" s="315"/>
      <c r="J65" s="317">
        <f t="shared" si="18"/>
        <v>0</v>
      </c>
      <c r="K65" s="315">
        <f t="shared" si="25"/>
        <v>0</v>
      </c>
      <c r="L65" s="318">
        <f t="shared" si="26"/>
        <v>0</v>
      </c>
      <c r="M65" s="346">
        <f t="shared" si="19"/>
        <v>0</v>
      </c>
      <c r="N65" s="319"/>
      <c r="O65" s="320"/>
      <c r="P65" s="320"/>
      <c r="Q65" s="278"/>
      <c r="R65" s="320">
        <f t="shared" si="21"/>
        <v>0</v>
      </c>
      <c r="S65" s="320"/>
      <c r="T65" s="320">
        <f t="shared" si="22"/>
        <v>0</v>
      </c>
      <c r="U65" s="320">
        <f t="shared" si="27"/>
        <v>0</v>
      </c>
      <c r="V65" s="410">
        <f t="shared" si="20"/>
        <v>0</v>
      </c>
      <c r="Y65" s="468" t="e">
        <f t="shared" si="23"/>
        <v>#DIV/0!</v>
      </c>
    </row>
    <row r="66" spans="1:25" hidden="1" x14ac:dyDescent="0.25">
      <c r="A66" s="344" t="s">
        <v>726</v>
      </c>
      <c r="B66" s="311">
        <v>0</v>
      </c>
      <c r="C66" s="345"/>
      <c r="D66" s="313"/>
      <c r="E66" s="315"/>
      <c r="F66" s="315"/>
      <c r="G66" s="315"/>
      <c r="H66" s="316">
        <f t="shared" si="14"/>
        <v>0</v>
      </c>
      <c r="I66" s="315"/>
      <c r="J66" s="317">
        <f t="shared" si="18"/>
        <v>0</v>
      </c>
      <c r="K66" s="315">
        <f t="shared" si="25"/>
        <v>0</v>
      </c>
      <c r="L66" s="318">
        <f t="shared" si="26"/>
        <v>0</v>
      </c>
      <c r="M66" s="346">
        <f t="shared" si="19"/>
        <v>0</v>
      </c>
      <c r="N66" s="319"/>
      <c r="O66" s="320"/>
      <c r="P66" s="320"/>
      <c r="Q66" s="278"/>
      <c r="R66" s="320">
        <f t="shared" si="21"/>
        <v>0</v>
      </c>
      <c r="S66" s="320"/>
      <c r="T66" s="320">
        <f t="shared" si="22"/>
        <v>0</v>
      </c>
      <c r="U66" s="320">
        <f t="shared" si="27"/>
        <v>0</v>
      </c>
      <c r="V66" s="410">
        <f t="shared" si="20"/>
        <v>0</v>
      </c>
      <c r="Y66" s="468" t="e">
        <f t="shared" si="23"/>
        <v>#DIV/0!</v>
      </c>
    </row>
    <row r="67" spans="1:25" hidden="1" x14ac:dyDescent="0.25">
      <c r="A67" s="344" t="s">
        <v>6</v>
      </c>
      <c r="B67" s="311">
        <v>0</v>
      </c>
      <c r="C67" s="345"/>
      <c r="D67" s="313"/>
      <c r="E67" s="315"/>
      <c r="F67" s="315"/>
      <c r="G67" s="315"/>
      <c r="H67" s="316">
        <f t="shared" si="14"/>
        <v>0</v>
      </c>
      <c r="I67" s="315"/>
      <c r="J67" s="317">
        <f t="shared" si="18"/>
        <v>0</v>
      </c>
      <c r="K67" s="315">
        <f t="shared" si="25"/>
        <v>0</v>
      </c>
      <c r="L67" s="318">
        <f t="shared" si="26"/>
        <v>0</v>
      </c>
      <c r="M67" s="346">
        <f t="shared" si="19"/>
        <v>0</v>
      </c>
      <c r="N67" s="319"/>
      <c r="O67" s="320"/>
      <c r="P67" s="320"/>
      <c r="Q67" s="278"/>
      <c r="R67" s="320">
        <f t="shared" si="21"/>
        <v>0</v>
      </c>
      <c r="S67" s="320"/>
      <c r="T67" s="320">
        <f t="shared" si="22"/>
        <v>0</v>
      </c>
      <c r="U67" s="320">
        <f t="shared" si="27"/>
        <v>0</v>
      </c>
      <c r="V67" s="410">
        <f t="shared" si="20"/>
        <v>0</v>
      </c>
      <c r="Y67" s="468" t="e">
        <f t="shared" si="23"/>
        <v>#DIV/0!</v>
      </c>
    </row>
    <row r="68" spans="1:25" hidden="1" x14ac:dyDescent="0.25">
      <c r="A68" s="344" t="s">
        <v>16</v>
      </c>
      <c r="B68" s="311">
        <v>0</v>
      </c>
      <c r="C68" s="345"/>
      <c r="D68" s="313"/>
      <c r="E68" s="315"/>
      <c r="F68" s="315"/>
      <c r="G68" s="315"/>
      <c r="H68" s="316">
        <f t="shared" si="14"/>
        <v>0</v>
      </c>
      <c r="I68" s="315"/>
      <c r="J68" s="317">
        <f t="shared" si="18"/>
        <v>0</v>
      </c>
      <c r="K68" s="315">
        <f t="shared" si="25"/>
        <v>0</v>
      </c>
      <c r="L68" s="318">
        <f t="shared" si="26"/>
        <v>0</v>
      </c>
      <c r="M68" s="346">
        <f t="shared" si="19"/>
        <v>0</v>
      </c>
      <c r="N68" s="319"/>
      <c r="O68" s="320"/>
      <c r="P68" s="320"/>
      <c r="Q68" s="278"/>
      <c r="R68" s="320">
        <f t="shared" si="21"/>
        <v>0</v>
      </c>
      <c r="S68" s="320"/>
      <c r="T68" s="320">
        <f t="shared" si="22"/>
        <v>0</v>
      </c>
      <c r="U68" s="320">
        <f t="shared" si="27"/>
        <v>0</v>
      </c>
      <c r="V68" s="410">
        <f t="shared" si="20"/>
        <v>0</v>
      </c>
      <c r="Y68" s="468" t="e">
        <f t="shared" si="23"/>
        <v>#DIV/0!</v>
      </c>
    </row>
    <row r="69" spans="1:25" hidden="1" x14ac:dyDescent="0.25">
      <c r="A69" s="344" t="s">
        <v>27</v>
      </c>
      <c r="B69" s="311">
        <v>0</v>
      </c>
      <c r="C69" s="345"/>
      <c r="D69" s="313"/>
      <c r="E69" s="315"/>
      <c r="F69" s="315"/>
      <c r="G69" s="315"/>
      <c r="H69" s="316">
        <f t="shared" si="14"/>
        <v>0</v>
      </c>
      <c r="I69" s="315"/>
      <c r="J69" s="317">
        <f t="shared" si="18"/>
        <v>0</v>
      </c>
      <c r="K69" s="315">
        <f t="shared" si="25"/>
        <v>0</v>
      </c>
      <c r="L69" s="318">
        <f t="shared" si="26"/>
        <v>0</v>
      </c>
      <c r="M69" s="346">
        <f t="shared" si="19"/>
        <v>0</v>
      </c>
      <c r="N69" s="319"/>
      <c r="O69" s="320"/>
      <c r="P69" s="320"/>
      <c r="Q69" s="278"/>
      <c r="R69" s="320">
        <f t="shared" si="21"/>
        <v>0</v>
      </c>
      <c r="S69" s="320"/>
      <c r="T69" s="320">
        <f t="shared" si="22"/>
        <v>0</v>
      </c>
      <c r="U69" s="320">
        <f t="shared" si="27"/>
        <v>0</v>
      </c>
      <c r="V69" s="410">
        <f t="shared" si="20"/>
        <v>0</v>
      </c>
      <c r="Y69" s="468" t="e">
        <f t="shared" si="23"/>
        <v>#DIV/0!</v>
      </c>
    </row>
    <row r="70" spans="1:25" hidden="1" x14ac:dyDescent="0.25">
      <c r="A70" s="344" t="s">
        <v>37</v>
      </c>
      <c r="B70" s="311">
        <v>0</v>
      </c>
      <c r="C70" s="345"/>
      <c r="D70" s="313"/>
      <c r="E70" s="315"/>
      <c r="F70" s="315"/>
      <c r="G70" s="315"/>
      <c r="H70" s="316">
        <f t="shared" si="14"/>
        <v>0</v>
      </c>
      <c r="I70" s="315"/>
      <c r="J70" s="317">
        <f t="shared" si="18"/>
        <v>0</v>
      </c>
      <c r="K70" s="315">
        <f t="shared" si="25"/>
        <v>0</v>
      </c>
      <c r="L70" s="318">
        <f t="shared" si="26"/>
        <v>0</v>
      </c>
      <c r="M70" s="346">
        <f t="shared" si="19"/>
        <v>0</v>
      </c>
      <c r="N70" s="319"/>
      <c r="O70" s="320"/>
      <c r="P70" s="320"/>
      <c r="Q70" s="278"/>
      <c r="R70" s="320">
        <f t="shared" si="21"/>
        <v>0</v>
      </c>
      <c r="S70" s="320"/>
      <c r="T70" s="320">
        <f t="shared" si="22"/>
        <v>0</v>
      </c>
      <c r="U70" s="320">
        <f t="shared" si="27"/>
        <v>0</v>
      </c>
      <c r="V70" s="410">
        <f t="shared" si="20"/>
        <v>0</v>
      </c>
      <c r="Y70" s="468" t="e">
        <f t="shared" si="23"/>
        <v>#DIV/0!</v>
      </c>
    </row>
    <row r="71" spans="1:25" hidden="1" x14ac:dyDescent="0.25">
      <c r="A71" s="344" t="s">
        <v>25</v>
      </c>
      <c r="B71" s="311">
        <v>0</v>
      </c>
      <c r="C71" s="345"/>
      <c r="D71" s="313"/>
      <c r="E71" s="315"/>
      <c r="F71" s="315"/>
      <c r="G71" s="315"/>
      <c r="H71" s="316">
        <f t="shared" si="14"/>
        <v>0</v>
      </c>
      <c r="I71" s="315"/>
      <c r="J71" s="317">
        <f t="shared" si="18"/>
        <v>0</v>
      </c>
      <c r="K71" s="315">
        <f t="shared" si="25"/>
        <v>0</v>
      </c>
      <c r="L71" s="318">
        <f t="shared" si="26"/>
        <v>0</v>
      </c>
      <c r="M71" s="346">
        <f t="shared" si="19"/>
        <v>0</v>
      </c>
      <c r="N71" s="319"/>
      <c r="O71" s="320"/>
      <c r="P71" s="320"/>
      <c r="Q71" s="278"/>
      <c r="R71" s="320">
        <f t="shared" si="21"/>
        <v>0</v>
      </c>
      <c r="S71" s="320"/>
      <c r="T71" s="320">
        <f t="shared" si="22"/>
        <v>0</v>
      </c>
      <c r="U71" s="320">
        <f t="shared" si="27"/>
        <v>0</v>
      </c>
      <c r="V71" s="410">
        <f t="shared" si="20"/>
        <v>0</v>
      </c>
      <c r="Y71" s="468" t="e">
        <f t="shared" si="23"/>
        <v>#DIV/0!</v>
      </c>
    </row>
    <row r="72" spans="1:25" hidden="1" x14ac:dyDescent="0.25">
      <c r="A72" s="344" t="s">
        <v>38</v>
      </c>
      <c r="B72" s="311">
        <v>0</v>
      </c>
      <c r="C72" s="345"/>
      <c r="D72" s="313"/>
      <c r="E72" s="315"/>
      <c r="F72" s="315"/>
      <c r="G72" s="315"/>
      <c r="H72" s="316">
        <f t="shared" si="14"/>
        <v>0</v>
      </c>
      <c r="I72" s="315"/>
      <c r="J72" s="317">
        <f t="shared" si="18"/>
        <v>0</v>
      </c>
      <c r="K72" s="315">
        <f t="shared" si="25"/>
        <v>0</v>
      </c>
      <c r="L72" s="318">
        <f t="shared" si="26"/>
        <v>0</v>
      </c>
      <c r="M72" s="346">
        <f t="shared" si="19"/>
        <v>0</v>
      </c>
      <c r="N72" s="319"/>
      <c r="O72" s="320"/>
      <c r="P72" s="320"/>
      <c r="Q72" s="278"/>
      <c r="R72" s="320">
        <f t="shared" si="21"/>
        <v>0</v>
      </c>
      <c r="S72" s="320"/>
      <c r="T72" s="320">
        <f t="shared" si="22"/>
        <v>0</v>
      </c>
      <c r="U72" s="320">
        <f t="shared" si="27"/>
        <v>0</v>
      </c>
      <c r="V72" s="410">
        <f t="shared" ref="V72:V108" si="28">+U72*1.057</f>
        <v>0</v>
      </c>
      <c r="Y72" s="468" t="e">
        <f t="shared" si="23"/>
        <v>#DIV/0!</v>
      </c>
    </row>
    <row r="73" spans="1:25" x14ac:dyDescent="0.25">
      <c r="A73" s="344" t="s">
        <v>19</v>
      </c>
      <c r="B73" s="311">
        <v>364262.40000000002</v>
      </c>
      <c r="C73" s="345"/>
      <c r="D73" s="313">
        <v>93998.99</v>
      </c>
      <c r="E73" s="315">
        <f>+B73*1.06</f>
        <v>386118.14400000003</v>
      </c>
      <c r="F73" s="315"/>
      <c r="G73" s="315">
        <v>39850.49</v>
      </c>
      <c r="H73" s="316">
        <f t="shared" si="14"/>
        <v>346267.65400000004</v>
      </c>
      <c r="I73" s="315"/>
      <c r="J73" s="317">
        <f t="shared" si="18"/>
        <v>346267.65400000004</v>
      </c>
      <c r="K73" s="315">
        <f t="shared" si="25"/>
        <v>406968.52377600007</v>
      </c>
      <c r="L73" s="318">
        <f t="shared" si="26"/>
        <v>428944.82405990409</v>
      </c>
      <c r="M73" s="346">
        <f t="shared" si="19"/>
        <v>386118.14400000003</v>
      </c>
      <c r="N73" s="319">
        <v>51667</v>
      </c>
      <c r="O73" s="320">
        <v>444035</v>
      </c>
      <c r="P73" s="320"/>
      <c r="Q73" s="278">
        <v>-113743</v>
      </c>
      <c r="R73" s="320">
        <f t="shared" si="21"/>
        <v>330292</v>
      </c>
      <c r="S73" s="320"/>
      <c r="T73" s="320">
        <f t="shared" si="22"/>
        <v>444035</v>
      </c>
      <c r="U73" s="320">
        <f t="shared" si="27"/>
        <v>470233.065</v>
      </c>
      <c r="V73" s="410">
        <f t="shared" si="28"/>
        <v>497036.349705</v>
      </c>
      <c r="Y73" s="468">
        <f t="shared" si="23"/>
        <v>0.25615773531365771</v>
      </c>
    </row>
    <row r="74" spans="1:25" x14ac:dyDescent="0.25">
      <c r="A74" s="344" t="s">
        <v>67</v>
      </c>
      <c r="B74" s="311">
        <v>21080</v>
      </c>
      <c r="C74" s="345"/>
      <c r="D74" s="313">
        <v>10401.58</v>
      </c>
      <c r="E74" s="315">
        <v>85000</v>
      </c>
      <c r="F74" s="315"/>
      <c r="G74" s="315">
        <v>14260</v>
      </c>
      <c r="H74" s="316">
        <f t="shared" si="14"/>
        <v>70740</v>
      </c>
      <c r="I74" s="315"/>
      <c r="J74" s="317">
        <f t="shared" si="18"/>
        <v>70740</v>
      </c>
      <c r="K74" s="315">
        <f t="shared" si="25"/>
        <v>89590</v>
      </c>
      <c r="L74" s="318">
        <f t="shared" si="26"/>
        <v>94427.86</v>
      </c>
      <c r="M74" s="346">
        <f t="shared" si="19"/>
        <v>85000</v>
      </c>
      <c r="N74" s="319">
        <v>14260</v>
      </c>
      <c r="O74" s="320">
        <v>85600</v>
      </c>
      <c r="P74" s="320"/>
      <c r="Q74" s="278">
        <v>-3840</v>
      </c>
      <c r="R74" s="320">
        <f t="shared" si="21"/>
        <v>81760</v>
      </c>
      <c r="S74" s="320"/>
      <c r="T74" s="320">
        <f t="shared" si="22"/>
        <v>85600</v>
      </c>
      <c r="U74" s="320">
        <f t="shared" si="27"/>
        <v>90650.4</v>
      </c>
      <c r="V74" s="410">
        <f t="shared" si="28"/>
        <v>95817.472799999989</v>
      </c>
      <c r="Y74" s="468">
        <f t="shared" si="23"/>
        <v>4.4859813084112146E-2</v>
      </c>
    </row>
    <row r="75" spans="1:25" hidden="1" x14ac:dyDescent="0.25">
      <c r="A75" s="344" t="s">
        <v>43</v>
      </c>
      <c r="B75" s="311">
        <v>0</v>
      </c>
      <c r="C75" s="345"/>
      <c r="D75" s="313"/>
      <c r="E75" s="315"/>
      <c r="F75" s="315"/>
      <c r="G75" s="315"/>
      <c r="H75" s="316">
        <f t="shared" si="14"/>
        <v>0</v>
      </c>
      <c r="I75" s="315"/>
      <c r="J75" s="317">
        <f t="shared" si="18"/>
        <v>0</v>
      </c>
      <c r="K75" s="315">
        <f t="shared" si="25"/>
        <v>0</v>
      </c>
      <c r="L75" s="318">
        <f t="shared" si="26"/>
        <v>0</v>
      </c>
      <c r="M75" s="346">
        <f t="shared" si="19"/>
        <v>0</v>
      </c>
      <c r="N75" s="319"/>
      <c r="O75" s="320"/>
      <c r="P75" s="320"/>
      <c r="Q75" s="278"/>
      <c r="R75" s="320">
        <f t="shared" si="21"/>
        <v>0</v>
      </c>
      <c r="S75" s="320"/>
      <c r="T75" s="320">
        <f t="shared" si="22"/>
        <v>0</v>
      </c>
      <c r="U75" s="320">
        <f t="shared" si="27"/>
        <v>0</v>
      </c>
      <c r="V75" s="410">
        <f t="shared" si="28"/>
        <v>0</v>
      </c>
      <c r="Y75" s="468" t="e">
        <f t="shared" si="23"/>
        <v>#DIV/0!</v>
      </c>
    </row>
    <row r="76" spans="1:25" hidden="1" x14ac:dyDescent="0.25">
      <c r="A76" s="344" t="s">
        <v>44</v>
      </c>
      <c r="B76" s="311">
        <v>0</v>
      </c>
      <c r="C76" s="345"/>
      <c r="D76" s="313"/>
      <c r="E76" s="315"/>
      <c r="F76" s="315"/>
      <c r="G76" s="315"/>
      <c r="H76" s="316">
        <f t="shared" si="14"/>
        <v>0</v>
      </c>
      <c r="I76" s="315"/>
      <c r="J76" s="317">
        <f t="shared" si="18"/>
        <v>0</v>
      </c>
      <c r="K76" s="315">
        <f t="shared" si="25"/>
        <v>0</v>
      </c>
      <c r="L76" s="318">
        <f t="shared" si="26"/>
        <v>0</v>
      </c>
      <c r="M76" s="346">
        <f t="shared" si="19"/>
        <v>0</v>
      </c>
      <c r="N76" s="319"/>
      <c r="O76" s="320"/>
      <c r="P76" s="320"/>
      <c r="Q76" s="278"/>
      <c r="R76" s="320">
        <f t="shared" si="21"/>
        <v>0</v>
      </c>
      <c r="S76" s="320"/>
      <c r="T76" s="320">
        <f t="shared" si="22"/>
        <v>0</v>
      </c>
      <c r="U76" s="320">
        <f t="shared" si="27"/>
        <v>0</v>
      </c>
      <c r="V76" s="410">
        <f t="shared" si="28"/>
        <v>0</v>
      </c>
      <c r="Y76" s="468" t="e">
        <f t="shared" si="23"/>
        <v>#DIV/0!</v>
      </c>
    </row>
    <row r="77" spans="1:25" hidden="1" x14ac:dyDescent="0.25">
      <c r="A77" s="344" t="s">
        <v>94</v>
      </c>
      <c r="B77" s="311">
        <v>0</v>
      </c>
      <c r="C77" s="345"/>
      <c r="D77" s="313"/>
      <c r="E77" s="315"/>
      <c r="F77" s="315"/>
      <c r="G77" s="315"/>
      <c r="H77" s="316">
        <f t="shared" si="14"/>
        <v>0</v>
      </c>
      <c r="I77" s="315"/>
      <c r="J77" s="317">
        <f t="shared" si="18"/>
        <v>0</v>
      </c>
      <c r="K77" s="315">
        <f t="shared" ref="K77:K108" si="29">+E77*1.054</f>
        <v>0</v>
      </c>
      <c r="L77" s="318">
        <f t="shared" si="26"/>
        <v>0</v>
      </c>
      <c r="M77" s="346">
        <f t="shared" si="19"/>
        <v>0</v>
      </c>
      <c r="N77" s="319"/>
      <c r="O77" s="320"/>
      <c r="P77" s="320"/>
      <c r="Q77" s="278"/>
      <c r="R77" s="320">
        <f t="shared" si="21"/>
        <v>0</v>
      </c>
      <c r="S77" s="320"/>
      <c r="T77" s="320">
        <f t="shared" si="22"/>
        <v>0</v>
      </c>
      <c r="U77" s="320">
        <f t="shared" si="27"/>
        <v>0</v>
      </c>
      <c r="V77" s="410">
        <f t="shared" si="28"/>
        <v>0</v>
      </c>
      <c r="Y77" s="468" t="e">
        <f t="shared" si="23"/>
        <v>#DIV/0!</v>
      </c>
    </row>
    <row r="78" spans="1:25" x14ac:dyDescent="0.25">
      <c r="A78" s="344" t="s">
        <v>40</v>
      </c>
      <c r="B78" s="311">
        <v>1027386.5</v>
      </c>
      <c r="C78" s="345"/>
      <c r="D78" s="313">
        <v>639189.68000000005</v>
      </c>
      <c r="E78" s="315">
        <f>+B78*1.06</f>
        <v>1089029.69</v>
      </c>
      <c r="F78" s="315"/>
      <c r="G78" s="315">
        <v>57880.18</v>
      </c>
      <c r="H78" s="316">
        <f t="shared" si="14"/>
        <v>1031149.5099999999</v>
      </c>
      <c r="I78" s="315">
        <f>-100000-300000</f>
        <v>-400000</v>
      </c>
      <c r="J78" s="317">
        <f t="shared" si="18"/>
        <v>631149.50999999989</v>
      </c>
      <c r="K78" s="315">
        <f t="shared" si="29"/>
        <v>1147837.2932599999</v>
      </c>
      <c r="L78" s="318">
        <f t="shared" si="26"/>
        <v>1209820.5070960401</v>
      </c>
      <c r="M78" s="346">
        <f t="shared" si="19"/>
        <v>689029.69</v>
      </c>
      <c r="N78" s="319">
        <v>57880</v>
      </c>
      <c r="O78" s="320">
        <v>1135859</v>
      </c>
      <c r="P78" s="320"/>
      <c r="Q78" s="278">
        <v>-180610</v>
      </c>
      <c r="R78" s="320">
        <f t="shared" si="21"/>
        <v>955249</v>
      </c>
      <c r="S78" s="320">
        <v>-250000</v>
      </c>
      <c r="T78" s="320">
        <f t="shared" si="22"/>
        <v>885859</v>
      </c>
      <c r="U78" s="320">
        <f t="shared" si="27"/>
        <v>1202874.6809999999</v>
      </c>
      <c r="V78" s="410">
        <f t="shared" si="28"/>
        <v>1271438.5378169997</v>
      </c>
      <c r="Y78" s="468">
        <f t="shared" si="23"/>
        <v>0.20388120457093059</v>
      </c>
    </row>
    <row r="79" spans="1:25" hidden="1" x14ac:dyDescent="0.25">
      <c r="A79" s="344" t="s">
        <v>688</v>
      </c>
      <c r="B79" s="311">
        <v>0</v>
      </c>
      <c r="C79" s="345"/>
      <c r="D79" s="313"/>
      <c r="E79" s="315"/>
      <c r="F79" s="315"/>
      <c r="G79" s="315"/>
      <c r="H79" s="316">
        <f t="shared" si="14"/>
        <v>0</v>
      </c>
      <c r="I79" s="315"/>
      <c r="J79" s="317">
        <f t="shared" si="18"/>
        <v>0</v>
      </c>
      <c r="K79" s="315">
        <f t="shared" si="29"/>
        <v>0</v>
      </c>
      <c r="L79" s="318">
        <f t="shared" si="26"/>
        <v>0</v>
      </c>
      <c r="M79" s="346">
        <f t="shared" si="19"/>
        <v>0</v>
      </c>
      <c r="N79" s="319"/>
      <c r="O79" s="320"/>
      <c r="P79" s="320"/>
      <c r="Q79" s="278"/>
      <c r="R79" s="320">
        <f t="shared" si="21"/>
        <v>0</v>
      </c>
      <c r="S79" s="320"/>
      <c r="T79" s="320">
        <f t="shared" si="22"/>
        <v>0</v>
      </c>
      <c r="U79" s="320">
        <f t="shared" si="27"/>
        <v>0</v>
      </c>
      <c r="V79" s="410">
        <f t="shared" si="28"/>
        <v>0</v>
      </c>
      <c r="Y79" s="468" t="e">
        <f t="shared" si="23"/>
        <v>#DIV/0!</v>
      </c>
    </row>
    <row r="80" spans="1:25" hidden="1" x14ac:dyDescent="0.25">
      <c r="A80" s="344" t="s">
        <v>34</v>
      </c>
      <c r="B80" s="311">
        <v>0</v>
      </c>
      <c r="C80" s="345"/>
      <c r="D80" s="313"/>
      <c r="E80" s="315"/>
      <c r="F80" s="315"/>
      <c r="G80" s="315"/>
      <c r="H80" s="316">
        <f t="shared" si="14"/>
        <v>0</v>
      </c>
      <c r="I80" s="315"/>
      <c r="J80" s="317">
        <f t="shared" si="18"/>
        <v>0</v>
      </c>
      <c r="K80" s="315">
        <f t="shared" si="29"/>
        <v>0</v>
      </c>
      <c r="L80" s="318">
        <f t="shared" si="26"/>
        <v>0</v>
      </c>
      <c r="M80" s="346">
        <f t="shared" si="19"/>
        <v>0</v>
      </c>
      <c r="N80" s="319"/>
      <c r="O80" s="320"/>
      <c r="P80" s="320"/>
      <c r="Q80" s="278"/>
      <c r="R80" s="320">
        <f t="shared" si="21"/>
        <v>0</v>
      </c>
      <c r="S80" s="320"/>
      <c r="T80" s="320">
        <f t="shared" si="22"/>
        <v>0</v>
      </c>
      <c r="U80" s="320">
        <f t="shared" si="27"/>
        <v>0</v>
      </c>
      <c r="V80" s="410">
        <f t="shared" si="28"/>
        <v>0</v>
      </c>
      <c r="Y80" s="468" t="e">
        <f t="shared" si="23"/>
        <v>#DIV/0!</v>
      </c>
    </row>
    <row r="81" spans="1:25" x14ac:dyDescent="0.25">
      <c r="A81" s="497" t="s">
        <v>46</v>
      </c>
      <c r="B81" s="311">
        <v>2145424</v>
      </c>
      <c r="C81" s="345"/>
      <c r="D81" s="313">
        <v>1752326.22</v>
      </c>
      <c r="E81" s="315">
        <f>+B81*1.06</f>
        <v>2274149.44</v>
      </c>
      <c r="F81" s="315"/>
      <c r="G81" s="315">
        <v>268326.68</v>
      </c>
      <c r="H81" s="498">
        <f t="shared" si="14"/>
        <v>2005822.76</v>
      </c>
      <c r="I81" s="315">
        <v>-800000</v>
      </c>
      <c r="J81" s="498">
        <f t="shared" si="18"/>
        <v>1205822.76</v>
      </c>
      <c r="K81" s="315">
        <f t="shared" si="29"/>
        <v>2396953.5097600003</v>
      </c>
      <c r="L81" s="318">
        <f t="shared" si="26"/>
        <v>2526388.9992870404</v>
      </c>
      <c r="M81" s="499">
        <f t="shared" si="19"/>
        <v>1474149.44</v>
      </c>
      <c r="N81" s="500">
        <v>389767</v>
      </c>
      <c r="O81" s="315">
        <f>2274149-1000000</f>
        <v>1274149</v>
      </c>
      <c r="P81" s="315"/>
      <c r="Q81" s="276">
        <v>-1038058</v>
      </c>
      <c r="R81" s="315">
        <f t="shared" si="21"/>
        <v>236091</v>
      </c>
      <c r="S81" s="315">
        <v>500000</v>
      </c>
      <c r="T81" s="315">
        <f t="shared" si="22"/>
        <v>1774149</v>
      </c>
      <c r="U81" s="315">
        <f t="shared" si="27"/>
        <v>1349323.791</v>
      </c>
      <c r="V81" s="501">
        <f t="shared" si="28"/>
        <v>1426235.2470869999</v>
      </c>
      <c r="Y81" s="468">
        <f t="shared" si="23"/>
        <v>0.58510192774113112</v>
      </c>
    </row>
    <row r="82" spans="1:25" hidden="1" x14ac:dyDescent="0.25">
      <c r="A82" s="344" t="s">
        <v>90</v>
      </c>
      <c r="B82" s="311">
        <v>0</v>
      </c>
      <c r="C82" s="345"/>
      <c r="D82" s="313"/>
      <c r="E82" s="315"/>
      <c r="F82" s="315"/>
      <c r="G82" s="315"/>
      <c r="H82" s="316">
        <f t="shared" si="14"/>
        <v>0</v>
      </c>
      <c r="I82" s="315"/>
      <c r="J82" s="317">
        <f t="shared" si="18"/>
        <v>0</v>
      </c>
      <c r="K82" s="315">
        <f t="shared" si="29"/>
        <v>0</v>
      </c>
      <c r="L82" s="318">
        <f t="shared" si="26"/>
        <v>0</v>
      </c>
      <c r="M82" s="346">
        <f t="shared" si="19"/>
        <v>0</v>
      </c>
      <c r="N82" s="319"/>
      <c r="O82" s="320"/>
      <c r="P82" s="320"/>
      <c r="Q82" s="278"/>
      <c r="R82" s="320">
        <f t="shared" si="21"/>
        <v>0</v>
      </c>
      <c r="S82" s="320"/>
      <c r="T82" s="320">
        <f t="shared" si="22"/>
        <v>0</v>
      </c>
      <c r="U82" s="320">
        <f t="shared" si="27"/>
        <v>0</v>
      </c>
      <c r="V82" s="410">
        <f t="shared" si="28"/>
        <v>0</v>
      </c>
      <c r="Y82" s="468" t="e">
        <f t="shared" si="23"/>
        <v>#DIV/0!</v>
      </c>
    </row>
    <row r="83" spans="1:25" hidden="1" x14ac:dyDescent="0.25">
      <c r="A83" s="344" t="s">
        <v>48</v>
      </c>
      <c r="B83" s="311">
        <v>0</v>
      </c>
      <c r="C83" s="345"/>
      <c r="D83" s="313"/>
      <c r="E83" s="315"/>
      <c r="F83" s="315"/>
      <c r="G83" s="315"/>
      <c r="H83" s="316">
        <f t="shared" si="14"/>
        <v>0</v>
      </c>
      <c r="I83" s="315"/>
      <c r="J83" s="317">
        <f t="shared" si="18"/>
        <v>0</v>
      </c>
      <c r="K83" s="315">
        <f t="shared" si="29"/>
        <v>0</v>
      </c>
      <c r="L83" s="318">
        <f t="shared" si="26"/>
        <v>0</v>
      </c>
      <c r="M83" s="346">
        <f t="shared" si="19"/>
        <v>0</v>
      </c>
      <c r="N83" s="319"/>
      <c r="O83" s="320"/>
      <c r="P83" s="320"/>
      <c r="Q83" s="278"/>
      <c r="R83" s="320">
        <f t="shared" si="21"/>
        <v>0</v>
      </c>
      <c r="S83" s="320"/>
      <c r="T83" s="320">
        <f t="shared" si="22"/>
        <v>0</v>
      </c>
      <c r="U83" s="320">
        <f t="shared" si="27"/>
        <v>0</v>
      </c>
      <c r="V83" s="410">
        <f t="shared" si="28"/>
        <v>0</v>
      </c>
      <c r="Y83" s="468" t="e">
        <f t="shared" si="23"/>
        <v>#DIV/0!</v>
      </c>
    </row>
    <row r="84" spans="1:25" hidden="1" x14ac:dyDescent="0.25">
      <c r="A84" s="344" t="s">
        <v>78</v>
      </c>
      <c r="B84" s="311">
        <v>0</v>
      </c>
      <c r="C84" s="345"/>
      <c r="D84" s="313"/>
      <c r="E84" s="315"/>
      <c r="F84" s="315"/>
      <c r="G84" s="315"/>
      <c r="H84" s="316">
        <f t="shared" si="14"/>
        <v>0</v>
      </c>
      <c r="I84" s="315"/>
      <c r="J84" s="317">
        <f t="shared" si="18"/>
        <v>0</v>
      </c>
      <c r="K84" s="315">
        <f t="shared" si="29"/>
        <v>0</v>
      </c>
      <c r="L84" s="318">
        <f t="shared" si="26"/>
        <v>0</v>
      </c>
      <c r="M84" s="346">
        <f t="shared" si="19"/>
        <v>0</v>
      </c>
      <c r="N84" s="319"/>
      <c r="O84" s="320"/>
      <c r="P84" s="320"/>
      <c r="Q84" s="278"/>
      <c r="R84" s="320">
        <f t="shared" si="21"/>
        <v>0</v>
      </c>
      <c r="S84" s="320"/>
      <c r="T84" s="320">
        <f t="shared" si="22"/>
        <v>0</v>
      </c>
      <c r="U84" s="320">
        <f t="shared" si="27"/>
        <v>0</v>
      </c>
      <c r="V84" s="410">
        <f t="shared" si="28"/>
        <v>0</v>
      </c>
      <c r="Y84" s="468" t="e">
        <f t="shared" si="23"/>
        <v>#DIV/0!</v>
      </c>
    </row>
    <row r="85" spans="1:25" hidden="1" x14ac:dyDescent="0.25">
      <c r="A85" s="344" t="s">
        <v>51</v>
      </c>
      <c r="B85" s="311">
        <v>0</v>
      </c>
      <c r="C85" s="345"/>
      <c r="D85" s="313"/>
      <c r="E85" s="315"/>
      <c r="F85" s="315"/>
      <c r="G85" s="315"/>
      <c r="H85" s="316">
        <f t="shared" si="14"/>
        <v>0</v>
      </c>
      <c r="I85" s="315"/>
      <c r="J85" s="317">
        <f t="shared" si="18"/>
        <v>0</v>
      </c>
      <c r="K85" s="315">
        <f t="shared" si="29"/>
        <v>0</v>
      </c>
      <c r="L85" s="318">
        <f t="shared" si="26"/>
        <v>0</v>
      </c>
      <c r="M85" s="346">
        <f t="shared" si="19"/>
        <v>0</v>
      </c>
      <c r="N85" s="319"/>
      <c r="O85" s="320"/>
      <c r="P85" s="320"/>
      <c r="Q85" s="278"/>
      <c r="R85" s="320">
        <f t="shared" si="21"/>
        <v>0</v>
      </c>
      <c r="S85" s="320"/>
      <c r="T85" s="320">
        <f t="shared" si="22"/>
        <v>0</v>
      </c>
      <c r="U85" s="320">
        <f t="shared" si="27"/>
        <v>0</v>
      </c>
      <c r="V85" s="410">
        <f t="shared" si="28"/>
        <v>0</v>
      </c>
      <c r="Y85" s="468" t="e">
        <f t="shared" si="23"/>
        <v>#DIV/0!</v>
      </c>
    </row>
    <row r="86" spans="1:25" hidden="1" x14ac:dyDescent="0.25">
      <c r="A86" s="344" t="s">
        <v>75</v>
      </c>
      <c r="B86" s="311">
        <v>0</v>
      </c>
      <c r="C86" s="345"/>
      <c r="D86" s="313"/>
      <c r="E86" s="315"/>
      <c r="F86" s="315"/>
      <c r="G86" s="315"/>
      <c r="H86" s="316">
        <f t="shared" si="14"/>
        <v>0</v>
      </c>
      <c r="I86" s="315"/>
      <c r="J86" s="317">
        <f t="shared" si="18"/>
        <v>0</v>
      </c>
      <c r="K86" s="315">
        <f t="shared" si="29"/>
        <v>0</v>
      </c>
      <c r="L86" s="318">
        <f t="shared" si="26"/>
        <v>0</v>
      </c>
      <c r="M86" s="346">
        <f t="shared" si="19"/>
        <v>0</v>
      </c>
      <c r="N86" s="319"/>
      <c r="O86" s="320"/>
      <c r="P86" s="320"/>
      <c r="Q86" s="278"/>
      <c r="R86" s="320">
        <f t="shared" si="21"/>
        <v>0</v>
      </c>
      <c r="S86" s="320"/>
      <c r="T86" s="320">
        <f t="shared" si="22"/>
        <v>0</v>
      </c>
      <c r="U86" s="320">
        <f t="shared" si="27"/>
        <v>0</v>
      </c>
      <c r="V86" s="410">
        <f t="shared" si="28"/>
        <v>0</v>
      </c>
      <c r="Y86" s="468" t="e">
        <f t="shared" si="23"/>
        <v>#DIV/0!</v>
      </c>
    </row>
    <row r="87" spans="1:25" hidden="1" x14ac:dyDescent="0.25">
      <c r="A87" s="344" t="s">
        <v>50</v>
      </c>
      <c r="B87" s="311">
        <v>0</v>
      </c>
      <c r="C87" s="345"/>
      <c r="D87" s="313"/>
      <c r="E87" s="315"/>
      <c r="F87" s="315"/>
      <c r="G87" s="315"/>
      <c r="H87" s="316">
        <f t="shared" si="14"/>
        <v>0</v>
      </c>
      <c r="I87" s="315"/>
      <c r="J87" s="317">
        <f t="shared" si="18"/>
        <v>0</v>
      </c>
      <c r="K87" s="315">
        <f t="shared" si="29"/>
        <v>0</v>
      </c>
      <c r="L87" s="318">
        <f t="shared" si="26"/>
        <v>0</v>
      </c>
      <c r="M87" s="346">
        <f t="shared" si="19"/>
        <v>0</v>
      </c>
      <c r="N87" s="319"/>
      <c r="O87" s="320"/>
      <c r="P87" s="320"/>
      <c r="Q87" s="278"/>
      <c r="R87" s="320">
        <f t="shared" si="21"/>
        <v>0</v>
      </c>
      <c r="S87" s="320"/>
      <c r="T87" s="320">
        <f t="shared" si="22"/>
        <v>0</v>
      </c>
      <c r="U87" s="320">
        <f t="shared" si="27"/>
        <v>0</v>
      </c>
      <c r="V87" s="410">
        <f t="shared" si="28"/>
        <v>0</v>
      </c>
      <c r="Y87" s="468" t="e">
        <f t="shared" si="23"/>
        <v>#DIV/0!</v>
      </c>
    </row>
    <row r="88" spans="1:25" hidden="1" x14ac:dyDescent="0.25">
      <c r="A88" s="344" t="s">
        <v>14</v>
      </c>
      <c r="B88" s="311">
        <v>0</v>
      </c>
      <c r="C88" s="345"/>
      <c r="D88" s="313"/>
      <c r="E88" s="315"/>
      <c r="F88" s="315"/>
      <c r="G88" s="315"/>
      <c r="H88" s="316">
        <f t="shared" si="14"/>
        <v>0</v>
      </c>
      <c r="I88" s="315"/>
      <c r="J88" s="317">
        <f t="shared" si="18"/>
        <v>0</v>
      </c>
      <c r="K88" s="315">
        <f t="shared" si="29"/>
        <v>0</v>
      </c>
      <c r="L88" s="318">
        <f t="shared" si="26"/>
        <v>0</v>
      </c>
      <c r="M88" s="346">
        <f t="shared" si="19"/>
        <v>0</v>
      </c>
      <c r="N88" s="319"/>
      <c r="O88" s="320"/>
      <c r="P88" s="320"/>
      <c r="Q88" s="278"/>
      <c r="R88" s="320">
        <f t="shared" si="21"/>
        <v>0</v>
      </c>
      <c r="S88" s="320"/>
      <c r="T88" s="320">
        <f t="shared" si="22"/>
        <v>0</v>
      </c>
      <c r="U88" s="320">
        <f t="shared" si="27"/>
        <v>0</v>
      </c>
      <c r="V88" s="410">
        <f t="shared" si="28"/>
        <v>0</v>
      </c>
      <c r="Y88" s="468" t="e">
        <f t="shared" si="23"/>
        <v>#DIV/0!</v>
      </c>
    </row>
    <row r="89" spans="1:25" hidden="1" x14ac:dyDescent="0.25">
      <c r="A89" s="344" t="s">
        <v>35</v>
      </c>
      <c r="B89" s="311">
        <v>0</v>
      </c>
      <c r="C89" s="345"/>
      <c r="D89" s="313"/>
      <c r="E89" s="315"/>
      <c r="F89" s="315"/>
      <c r="G89" s="315"/>
      <c r="H89" s="316">
        <f t="shared" si="14"/>
        <v>0</v>
      </c>
      <c r="I89" s="315"/>
      <c r="J89" s="317">
        <f t="shared" si="18"/>
        <v>0</v>
      </c>
      <c r="K89" s="315">
        <f t="shared" si="29"/>
        <v>0</v>
      </c>
      <c r="L89" s="318">
        <f t="shared" si="26"/>
        <v>0</v>
      </c>
      <c r="M89" s="346">
        <f t="shared" si="19"/>
        <v>0</v>
      </c>
      <c r="N89" s="319"/>
      <c r="O89" s="320"/>
      <c r="P89" s="320"/>
      <c r="Q89" s="278"/>
      <c r="R89" s="320">
        <f t="shared" si="21"/>
        <v>0</v>
      </c>
      <c r="S89" s="320"/>
      <c r="T89" s="320">
        <f t="shared" si="22"/>
        <v>0</v>
      </c>
      <c r="U89" s="320">
        <f t="shared" si="27"/>
        <v>0</v>
      </c>
      <c r="V89" s="410">
        <f t="shared" si="28"/>
        <v>0</v>
      </c>
      <c r="Y89" s="468" t="e">
        <f t="shared" si="23"/>
        <v>#DIV/0!</v>
      </c>
    </row>
    <row r="90" spans="1:25" hidden="1" x14ac:dyDescent="0.25">
      <c r="A90" s="344" t="s">
        <v>52</v>
      </c>
      <c r="B90" s="311">
        <v>0</v>
      </c>
      <c r="C90" s="345"/>
      <c r="D90" s="313"/>
      <c r="E90" s="315"/>
      <c r="F90" s="315"/>
      <c r="G90" s="315"/>
      <c r="H90" s="316">
        <f t="shared" si="14"/>
        <v>0</v>
      </c>
      <c r="I90" s="315"/>
      <c r="J90" s="317">
        <f t="shared" si="18"/>
        <v>0</v>
      </c>
      <c r="K90" s="315">
        <f t="shared" si="29"/>
        <v>0</v>
      </c>
      <c r="L90" s="318">
        <f t="shared" si="26"/>
        <v>0</v>
      </c>
      <c r="M90" s="346">
        <f t="shared" si="19"/>
        <v>0</v>
      </c>
      <c r="N90" s="319"/>
      <c r="O90" s="320"/>
      <c r="P90" s="320"/>
      <c r="Q90" s="278"/>
      <c r="R90" s="320">
        <f t="shared" si="21"/>
        <v>0</v>
      </c>
      <c r="S90" s="320"/>
      <c r="T90" s="320">
        <f t="shared" si="22"/>
        <v>0</v>
      </c>
      <c r="U90" s="320">
        <f t="shared" si="27"/>
        <v>0</v>
      </c>
      <c r="V90" s="410">
        <f t="shared" si="28"/>
        <v>0</v>
      </c>
      <c r="Y90" s="468" t="e">
        <f t="shared" si="23"/>
        <v>#DIV/0!</v>
      </c>
    </row>
    <row r="91" spans="1:25" hidden="1" x14ac:dyDescent="0.25">
      <c r="A91" s="344" t="s">
        <v>53</v>
      </c>
      <c r="B91" s="311">
        <v>0</v>
      </c>
      <c r="C91" s="345"/>
      <c r="D91" s="313"/>
      <c r="E91" s="315"/>
      <c r="F91" s="315"/>
      <c r="G91" s="315"/>
      <c r="H91" s="316">
        <f t="shared" si="14"/>
        <v>0</v>
      </c>
      <c r="I91" s="315"/>
      <c r="J91" s="317">
        <f t="shared" si="18"/>
        <v>0</v>
      </c>
      <c r="K91" s="315">
        <f t="shared" si="29"/>
        <v>0</v>
      </c>
      <c r="L91" s="318">
        <f t="shared" si="26"/>
        <v>0</v>
      </c>
      <c r="M91" s="346">
        <f t="shared" si="19"/>
        <v>0</v>
      </c>
      <c r="N91" s="319"/>
      <c r="O91" s="320"/>
      <c r="P91" s="320"/>
      <c r="Q91" s="278"/>
      <c r="R91" s="320">
        <f t="shared" si="21"/>
        <v>0</v>
      </c>
      <c r="S91" s="320"/>
      <c r="T91" s="320">
        <f t="shared" si="22"/>
        <v>0</v>
      </c>
      <c r="U91" s="320">
        <f t="shared" si="27"/>
        <v>0</v>
      </c>
      <c r="V91" s="410">
        <f t="shared" si="28"/>
        <v>0</v>
      </c>
      <c r="Y91" s="468" t="e">
        <f t="shared" si="23"/>
        <v>#DIV/0!</v>
      </c>
    </row>
    <row r="92" spans="1:25" hidden="1" x14ac:dyDescent="0.25">
      <c r="A92" s="344" t="s">
        <v>66</v>
      </c>
      <c r="B92" s="311">
        <v>0</v>
      </c>
      <c r="C92" s="345"/>
      <c r="D92" s="313"/>
      <c r="E92" s="315"/>
      <c r="F92" s="315"/>
      <c r="G92" s="315"/>
      <c r="H92" s="316">
        <f t="shared" si="14"/>
        <v>0</v>
      </c>
      <c r="I92" s="315"/>
      <c r="J92" s="317">
        <f t="shared" si="18"/>
        <v>0</v>
      </c>
      <c r="K92" s="315">
        <f t="shared" si="29"/>
        <v>0</v>
      </c>
      <c r="L92" s="318">
        <f t="shared" si="26"/>
        <v>0</v>
      </c>
      <c r="M92" s="346">
        <f t="shared" si="19"/>
        <v>0</v>
      </c>
      <c r="N92" s="319"/>
      <c r="O92" s="320"/>
      <c r="P92" s="320"/>
      <c r="Q92" s="278"/>
      <c r="R92" s="320">
        <f t="shared" si="21"/>
        <v>0</v>
      </c>
      <c r="S92" s="320"/>
      <c r="T92" s="320">
        <f t="shared" si="22"/>
        <v>0</v>
      </c>
      <c r="U92" s="320">
        <f t="shared" si="27"/>
        <v>0</v>
      </c>
      <c r="V92" s="410">
        <f t="shared" si="28"/>
        <v>0</v>
      </c>
      <c r="Y92" s="468" t="e">
        <f t="shared" si="23"/>
        <v>#DIV/0!</v>
      </c>
    </row>
    <row r="93" spans="1:25" hidden="1" x14ac:dyDescent="0.25">
      <c r="A93" s="344" t="s">
        <v>33</v>
      </c>
      <c r="B93" s="311">
        <v>0</v>
      </c>
      <c r="C93" s="345"/>
      <c r="D93" s="313"/>
      <c r="E93" s="315"/>
      <c r="F93" s="315"/>
      <c r="G93" s="315"/>
      <c r="H93" s="316">
        <f t="shared" si="14"/>
        <v>0</v>
      </c>
      <c r="I93" s="315"/>
      <c r="J93" s="317">
        <f t="shared" si="18"/>
        <v>0</v>
      </c>
      <c r="K93" s="315">
        <f t="shared" si="29"/>
        <v>0</v>
      </c>
      <c r="L93" s="318">
        <f t="shared" si="26"/>
        <v>0</v>
      </c>
      <c r="M93" s="346">
        <f t="shared" si="19"/>
        <v>0</v>
      </c>
      <c r="N93" s="319"/>
      <c r="O93" s="320"/>
      <c r="P93" s="320"/>
      <c r="Q93" s="278"/>
      <c r="R93" s="320">
        <f t="shared" si="21"/>
        <v>0</v>
      </c>
      <c r="S93" s="320"/>
      <c r="T93" s="320">
        <f t="shared" si="22"/>
        <v>0</v>
      </c>
      <c r="U93" s="320">
        <f t="shared" si="27"/>
        <v>0</v>
      </c>
      <c r="V93" s="410">
        <f t="shared" si="28"/>
        <v>0</v>
      </c>
      <c r="Y93" s="468" t="e">
        <f t="shared" si="23"/>
        <v>#DIV/0!</v>
      </c>
    </row>
    <row r="94" spans="1:25" hidden="1" x14ac:dyDescent="0.25">
      <c r="A94" s="344" t="s">
        <v>84</v>
      </c>
      <c r="B94" s="311">
        <v>0</v>
      </c>
      <c r="C94" s="345"/>
      <c r="D94" s="313"/>
      <c r="E94" s="315"/>
      <c r="F94" s="315"/>
      <c r="G94" s="315"/>
      <c r="H94" s="316">
        <f t="shared" si="14"/>
        <v>0</v>
      </c>
      <c r="I94" s="315"/>
      <c r="J94" s="317">
        <f t="shared" si="18"/>
        <v>0</v>
      </c>
      <c r="K94" s="315">
        <f t="shared" si="29"/>
        <v>0</v>
      </c>
      <c r="L94" s="318">
        <f t="shared" si="26"/>
        <v>0</v>
      </c>
      <c r="M94" s="346">
        <f t="shared" si="19"/>
        <v>0</v>
      </c>
      <c r="N94" s="319"/>
      <c r="O94" s="320"/>
      <c r="P94" s="320"/>
      <c r="Q94" s="278"/>
      <c r="R94" s="320">
        <f t="shared" si="21"/>
        <v>0</v>
      </c>
      <c r="S94" s="320"/>
      <c r="T94" s="320">
        <f t="shared" si="22"/>
        <v>0</v>
      </c>
      <c r="U94" s="320">
        <f t="shared" si="27"/>
        <v>0</v>
      </c>
      <c r="V94" s="410">
        <f t="shared" si="28"/>
        <v>0</v>
      </c>
      <c r="Y94" s="468" t="e">
        <f t="shared" si="23"/>
        <v>#DIV/0!</v>
      </c>
    </row>
    <row r="95" spans="1:25" hidden="1" x14ac:dyDescent="0.25">
      <c r="A95" s="344" t="s">
        <v>68</v>
      </c>
      <c r="B95" s="311">
        <v>0</v>
      </c>
      <c r="C95" s="345"/>
      <c r="D95" s="313"/>
      <c r="E95" s="315"/>
      <c r="F95" s="315"/>
      <c r="G95" s="315"/>
      <c r="H95" s="316">
        <f t="shared" si="14"/>
        <v>0</v>
      </c>
      <c r="I95" s="315"/>
      <c r="J95" s="317">
        <f t="shared" si="18"/>
        <v>0</v>
      </c>
      <c r="K95" s="315">
        <f t="shared" si="29"/>
        <v>0</v>
      </c>
      <c r="L95" s="318">
        <f t="shared" si="26"/>
        <v>0</v>
      </c>
      <c r="M95" s="346">
        <f t="shared" si="19"/>
        <v>0</v>
      </c>
      <c r="N95" s="319"/>
      <c r="O95" s="320"/>
      <c r="P95" s="320"/>
      <c r="Q95" s="278"/>
      <c r="R95" s="320">
        <f t="shared" si="21"/>
        <v>0</v>
      </c>
      <c r="S95" s="320"/>
      <c r="T95" s="320">
        <f t="shared" si="22"/>
        <v>0</v>
      </c>
      <c r="U95" s="320">
        <f t="shared" si="27"/>
        <v>0</v>
      </c>
      <c r="V95" s="410">
        <f t="shared" si="28"/>
        <v>0</v>
      </c>
      <c r="Y95" s="468" t="e">
        <f t="shared" si="23"/>
        <v>#DIV/0!</v>
      </c>
    </row>
    <row r="96" spans="1:25" hidden="1" x14ac:dyDescent="0.25">
      <c r="A96" s="344" t="s">
        <v>55</v>
      </c>
      <c r="B96" s="311">
        <v>0</v>
      </c>
      <c r="C96" s="345"/>
      <c r="D96" s="313"/>
      <c r="E96" s="315"/>
      <c r="F96" s="315"/>
      <c r="G96" s="315"/>
      <c r="H96" s="316">
        <f t="shared" si="14"/>
        <v>0</v>
      </c>
      <c r="I96" s="315"/>
      <c r="J96" s="317">
        <f t="shared" si="18"/>
        <v>0</v>
      </c>
      <c r="K96" s="315">
        <f t="shared" si="29"/>
        <v>0</v>
      </c>
      <c r="L96" s="318">
        <f t="shared" si="26"/>
        <v>0</v>
      </c>
      <c r="M96" s="346">
        <f t="shared" si="19"/>
        <v>0</v>
      </c>
      <c r="N96" s="319"/>
      <c r="O96" s="320"/>
      <c r="P96" s="320"/>
      <c r="Q96" s="278"/>
      <c r="R96" s="320">
        <f t="shared" si="21"/>
        <v>0</v>
      </c>
      <c r="S96" s="320"/>
      <c r="T96" s="320">
        <f t="shared" si="22"/>
        <v>0</v>
      </c>
      <c r="U96" s="320">
        <f t="shared" si="27"/>
        <v>0</v>
      </c>
      <c r="V96" s="410">
        <f t="shared" si="28"/>
        <v>0</v>
      </c>
      <c r="Y96" s="468" t="e">
        <f t="shared" si="23"/>
        <v>#DIV/0!</v>
      </c>
    </row>
    <row r="97" spans="1:25" hidden="1" x14ac:dyDescent="0.25">
      <c r="A97" s="344" t="s">
        <v>59</v>
      </c>
      <c r="B97" s="311">
        <v>0</v>
      </c>
      <c r="C97" s="345"/>
      <c r="D97" s="313"/>
      <c r="E97" s="315"/>
      <c r="F97" s="315"/>
      <c r="G97" s="315"/>
      <c r="H97" s="316">
        <f t="shared" si="14"/>
        <v>0</v>
      </c>
      <c r="I97" s="315"/>
      <c r="J97" s="317">
        <f t="shared" si="18"/>
        <v>0</v>
      </c>
      <c r="K97" s="315">
        <f t="shared" si="29"/>
        <v>0</v>
      </c>
      <c r="L97" s="318">
        <f t="shared" si="26"/>
        <v>0</v>
      </c>
      <c r="M97" s="346">
        <f t="shared" si="19"/>
        <v>0</v>
      </c>
      <c r="N97" s="319"/>
      <c r="O97" s="320"/>
      <c r="P97" s="320"/>
      <c r="Q97" s="278"/>
      <c r="R97" s="320">
        <f t="shared" si="21"/>
        <v>0</v>
      </c>
      <c r="S97" s="320"/>
      <c r="T97" s="320">
        <f t="shared" si="22"/>
        <v>0</v>
      </c>
      <c r="U97" s="320">
        <f t="shared" si="27"/>
        <v>0</v>
      </c>
      <c r="V97" s="410">
        <f t="shared" si="28"/>
        <v>0</v>
      </c>
      <c r="Y97" s="468" t="e">
        <f t="shared" si="23"/>
        <v>#DIV/0!</v>
      </c>
    </row>
    <row r="98" spans="1:25" hidden="1" x14ac:dyDescent="0.25">
      <c r="A98" s="344" t="s">
        <v>45</v>
      </c>
      <c r="B98" s="311">
        <v>0</v>
      </c>
      <c r="C98" s="345"/>
      <c r="D98" s="313"/>
      <c r="E98" s="315"/>
      <c r="F98" s="315"/>
      <c r="G98" s="315"/>
      <c r="H98" s="316">
        <f t="shared" si="14"/>
        <v>0</v>
      </c>
      <c r="I98" s="315"/>
      <c r="J98" s="317">
        <f t="shared" si="18"/>
        <v>0</v>
      </c>
      <c r="K98" s="315">
        <f t="shared" si="29"/>
        <v>0</v>
      </c>
      <c r="L98" s="318">
        <f t="shared" si="26"/>
        <v>0</v>
      </c>
      <c r="M98" s="346">
        <f t="shared" si="19"/>
        <v>0</v>
      </c>
      <c r="N98" s="319"/>
      <c r="O98" s="320"/>
      <c r="P98" s="320"/>
      <c r="Q98" s="278"/>
      <c r="R98" s="320">
        <f t="shared" si="21"/>
        <v>0</v>
      </c>
      <c r="S98" s="320"/>
      <c r="T98" s="320">
        <f t="shared" si="22"/>
        <v>0</v>
      </c>
      <c r="U98" s="320">
        <f t="shared" si="27"/>
        <v>0</v>
      </c>
      <c r="V98" s="410">
        <f t="shared" si="28"/>
        <v>0</v>
      </c>
      <c r="Y98" s="468" t="e">
        <f t="shared" si="23"/>
        <v>#DIV/0!</v>
      </c>
    </row>
    <row r="99" spans="1:25" hidden="1" x14ac:dyDescent="0.25">
      <c r="A99" s="344" t="s">
        <v>60</v>
      </c>
      <c r="B99" s="311">
        <v>0</v>
      </c>
      <c r="C99" s="345"/>
      <c r="D99" s="313"/>
      <c r="E99" s="315"/>
      <c r="F99" s="315"/>
      <c r="G99" s="315"/>
      <c r="H99" s="316">
        <f t="shared" ref="H99:H136" si="30">+E99+F99-G99</f>
        <v>0</v>
      </c>
      <c r="I99" s="315"/>
      <c r="J99" s="317">
        <f t="shared" si="18"/>
        <v>0</v>
      </c>
      <c r="K99" s="315">
        <f t="shared" si="29"/>
        <v>0</v>
      </c>
      <c r="L99" s="318">
        <f t="shared" si="26"/>
        <v>0</v>
      </c>
      <c r="M99" s="346">
        <f t="shared" si="19"/>
        <v>0</v>
      </c>
      <c r="N99" s="319"/>
      <c r="O99" s="320"/>
      <c r="P99" s="320"/>
      <c r="Q99" s="278"/>
      <c r="R99" s="320">
        <f t="shared" si="21"/>
        <v>0</v>
      </c>
      <c r="S99" s="320"/>
      <c r="T99" s="320">
        <f t="shared" si="22"/>
        <v>0</v>
      </c>
      <c r="U99" s="320">
        <f t="shared" si="27"/>
        <v>0</v>
      </c>
      <c r="V99" s="410">
        <f t="shared" si="28"/>
        <v>0</v>
      </c>
      <c r="Y99" s="468" t="e">
        <f t="shared" si="23"/>
        <v>#DIV/0!</v>
      </c>
    </row>
    <row r="100" spans="1:25" hidden="1" x14ac:dyDescent="0.25">
      <c r="A100" s="344" t="s">
        <v>61</v>
      </c>
      <c r="B100" s="311">
        <v>0</v>
      </c>
      <c r="C100" s="345"/>
      <c r="D100" s="313"/>
      <c r="E100" s="315"/>
      <c r="F100" s="315"/>
      <c r="G100" s="315"/>
      <c r="H100" s="316">
        <f t="shared" si="30"/>
        <v>0</v>
      </c>
      <c r="I100" s="315"/>
      <c r="J100" s="317">
        <f t="shared" ref="J100:J136" si="31">SUM(H100:I100)</f>
        <v>0</v>
      </c>
      <c r="K100" s="315">
        <f t="shared" si="29"/>
        <v>0</v>
      </c>
      <c r="L100" s="318">
        <f t="shared" si="26"/>
        <v>0</v>
      </c>
      <c r="M100" s="346">
        <f t="shared" ref="M100:M137" si="32">+G100+J100</f>
        <v>0</v>
      </c>
      <c r="N100" s="319"/>
      <c r="O100" s="320"/>
      <c r="P100" s="320"/>
      <c r="Q100" s="278"/>
      <c r="R100" s="320">
        <f t="shared" si="21"/>
        <v>0</v>
      </c>
      <c r="S100" s="320"/>
      <c r="T100" s="320">
        <f t="shared" si="22"/>
        <v>0</v>
      </c>
      <c r="U100" s="320">
        <f t="shared" si="27"/>
        <v>0</v>
      </c>
      <c r="V100" s="410">
        <f t="shared" si="28"/>
        <v>0</v>
      </c>
      <c r="Y100" s="468" t="e">
        <f t="shared" si="23"/>
        <v>#DIV/0!</v>
      </c>
    </row>
    <row r="101" spans="1:25" hidden="1" x14ac:dyDescent="0.25">
      <c r="A101" s="344" t="s">
        <v>63</v>
      </c>
      <c r="B101" s="311">
        <v>0</v>
      </c>
      <c r="C101" s="345"/>
      <c r="D101" s="313"/>
      <c r="E101" s="315"/>
      <c r="F101" s="315"/>
      <c r="G101" s="315"/>
      <c r="H101" s="316">
        <f t="shared" si="30"/>
        <v>0</v>
      </c>
      <c r="I101" s="315"/>
      <c r="J101" s="317">
        <f t="shared" si="31"/>
        <v>0</v>
      </c>
      <c r="K101" s="315">
        <f t="shared" si="29"/>
        <v>0</v>
      </c>
      <c r="L101" s="318">
        <f t="shared" si="26"/>
        <v>0</v>
      </c>
      <c r="M101" s="346">
        <f t="shared" si="32"/>
        <v>0</v>
      </c>
      <c r="N101" s="319"/>
      <c r="O101" s="320"/>
      <c r="P101" s="320"/>
      <c r="Q101" s="278"/>
      <c r="R101" s="320">
        <f t="shared" ref="R101:R117" si="33">SUM(O101:Q101)</f>
        <v>0</v>
      </c>
      <c r="S101" s="320"/>
      <c r="T101" s="320">
        <f t="shared" ref="T101:T117" si="34">+O101+P101+S101</f>
        <v>0</v>
      </c>
      <c r="U101" s="320">
        <f t="shared" si="27"/>
        <v>0</v>
      </c>
      <c r="V101" s="410">
        <f t="shared" si="28"/>
        <v>0</v>
      </c>
      <c r="Y101" s="468" t="e">
        <f t="shared" ref="Y101:Y137" si="35">-Q101/T101</f>
        <v>#DIV/0!</v>
      </c>
    </row>
    <row r="102" spans="1:25" x14ac:dyDescent="0.25">
      <c r="A102" s="344" t="s">
        <v>62</v>
      </c>
      <c r="B102" s="311">
        <v>134000</v>
      </c>
      <c r="C102" s="345"/>
      <c r="D102" s="313">
        <v>122514</v>
      </c>
      <c r="E102" s="315">
        <v>301080</v>
      </c>
      <c r="F102" s="315"/>
      <c r="G102" s="315">
        <v>6700</v>
      </c>
      <c r="H102" s="316">
        <f t="shared" si="30"/>
        <v>294380</v>
      </c>
      <c r="I102" s="315"/>
      <c r="J102" s="317">
        <f t="shared" si="31"/>
        <v>294380</v>
      </c>
      <c r="K102" s="315">
        <f t="shared" si="29"/>
        <v>317338.32</v>
      </c>
      <c r="L102" s="318">
        <f t="shared" si="26"/>
        <v>334474.58928000001</v>
      </c>
      <c r="M102" s="346">
        <f t="shared" si="32"/>
        <v>301080</v>
      </c>
      <c r="N102" s="319">
        <v>27540</v>
      </c>
      <c r="O102" s="320">
        <v>314027</v>
      </c>
      <c r="P102" s="320"/>
      <c r="Q102" s="278">
        <v>-41314</v>
      </c>
      <c r="R102" s="320">
        <f t="shared" si="33"/>
        <v>272713</v>
      </c>
      <c r="S102" s="320"/>
      <c r="T102" s="320">
        <f t="shared" si="34"/>
        <v>314027</v>
      </c>
      <c r="U102" s="320">
        <f t="shared" si="27"/>
        <v>332554.59299999999</v>
      </c>
      <c r="V102" s="410">
        <f t="shared" si="28"/>
        <v>351510.20480099996</v>
      </c>
      <c r="Y102" s="468">
        <f t="shared" si="35"/>
        <v>0.13156193575711642</v>
      </c>
    </row>
    <row r="103" spans="1:25" hidden="1" x14ac:dyDescent="0.25">
      <c r="A103" s="344" t="s">
        <v>41</v>
      </c>
      <c r="B103" s="311">
        <v>0</v>
      </c>
      <c r="C103" s="345"/>
      <c r="D103" s="313"/>
      <c r="E103" s="315"/>
      <c r="F103" s="315"/>
      <c r="G103" s="315"/>
      <c r="H103" s="316">
        <f t="shared" si="30"/>
        <v>0</v>
      </c>
      <c r="I103" s="315"/>
      <c r="J103" s="317">
        <f t="shared" si="31"/>
        <v>0</v>
      </c>
      <c r="K103" s="315">
        <f t="shared" si="29"/>
        <v>0</v>
      </c>
      <c r="L103" s="318">
        <f t="shared" si="26"/>
        <v>0</v>
      </c>
      <c r="M103" s="346">
        <f t="shared" si="32"/>
        <v>0</v>
      </c>
      <c r="N103" s="319"/>
      <c r="O103" s="320"/>
      <c r="P103" s="320"/>
      <c r="Q103" s="278"/>
      <c r="R103" s="320">
        <f t="shared" si="33"/>
        <v>0</v>
      </c>
      <c r="S103" s="320"/>
      <c r="T103" s="320">
        <f t="shared" si="34"/>
        <v>0</v>
      </c>
      <c r="U103" s="320">
        <f t="shared" si="27"/>
        <v>0</v>
      </c>
      <c r="V103" s="410">
        <f t="shared" si="28"/>
        <v>0</v>
      </c>
      <c r="Y103" s="468" t="e">
        <f t="shared" si="35"/>
        <v>#DIV/0!</v>
      </c>
    </row>
    <row r="104" spans="1:25" hidden="1" x14ac:dyDescent="0.25">
      <c r="A104" s="344" t="s">
        <v>64</v>
      </c>
      <c r="B104" s="311">
        <v>0</v>
      </c>
      <c r="C104" s="345"/>
      <c r="D104" s="313"/>
      <c r="E104" s="315"/>
      <c r="F104" s="315"/>
      <c r="G104" s="315"/>
      <c r="H104" s="316">
        <f t="shared" si="30"/>
        <v>0</v>
      </c>
      <c r="I104" s="315"/>
      <c r="J104" s="317">
        <f t="shared" si="31"/>
        <v>0</v>
      </c>
      <c r="K104" s="315">
        <f t="shared" si="29"/>
        <v>0</v>
      </c>
      <c r="L104" s="318">
        <f t="shared" si="26"/>
        <v>0</v>
      </c>
      <c r="M104" s="346">
        <f t="shared" si="32"/>
        <v>0</v>
      </c>
      <c r="N104" s="319"/>
      <c r="O104" s="320"/>
      <c r="P104" s="320"/>
      <c r="Q104" s="278"/>
      <c r="R104" s="320">
        <f t="shared" si="33"/>
        <v>0</v>
      </c>
      <c r="S104" s="320"/>
      <c r="T104" s="320">
        <f t="shared" si="34"/>
        <v>0</v>
      </c>
      <c r="U104" s="320">
        <f t="shared" si="27"/>
        <v>0</v>
      </c>
      <c r="V104" s="410">
        <f t="shared" si="28"/>
        <v>0</v>
      </c>
      <c r="Y104" s="468" t="e">
        <f t="shared" si="35"/>
        <v>#DIV/0!</v>
      </c>
    </row>
    <row r="105" spans="1:25" hidden="1" x14ac:dyDescent="0.25">
      <c r="A105" s="344" t="s">
        <v>65</v>
      </c>
      <c r="B105" s="311">
        <v>0</v>
      </c>
      <c r="C105" s="345"/>
      <c r="D105" s="313"/>
      <c r="E105" s="315"/>
      <c r="F105" s="315"/>
      <c r="G105" s="315"/>
      <c r="H105" s="316">
        <f t="shared" si="30"/>
        <v>0</v>
      </c>
      <c r="I105" s="315"/>
      <c r="J105" s="317">
        <f t="shared" si="31"/>
        <v>0</v>
      </c>
      <c r="K105" s="315">
        <f t="shared" si="29"/>
        <v>0</v>
      </c>
      <c r="L105" s="318">
        <f t="shared" si="26"/>
        <v>0</v>
      </c>
      <c r="M105" s="346">
        <f t="shared" si="32"/>
        <v>0</v>
      </c>
      <c r="N105" s="319"/>
      <c r="O105" s="320"/>
      <c r="P105" s="320"/>
      <c r="Q105" s="278"/>
      <c r="R105" s="320">
        <f t="shared" si="33"/>
        <v>0</v>
      </c>
      <c r="S105" s="320"/>
      <c r="T105" s="320">
        <f t="shared" si="34"/>
        <v>0</v>
      </c>
      <c r="U105" s="320">
        <f t="shared" si="27"/>
        <v>0</v>
      </c>
      <c r="V105" s="410">
        <f t="shared" si="28"/>
        <v>0</v>
      </c>
      <c r="Y105" s="468" t="e">
        <f t="shared" si="35"/>
        <v>#DIV/0!</v>
      </c>
    </row>
    <row r="106" spans="1:25" hidden="1" x14ac:dyDescent="0.25">
      <c r="A106" s="344" t="s">
        <v>87</v>
      </c>
      <c r="B106" s="311">
        <v>0</v>
      </c>
      <c r="C106" s="345"/>
      <c r="D106" s="313"/>
      <c r="E106" s="315"/>
      <c r="F106" s="315"/>
      <c r="G106" s="315"/>
      <c r="H106" s="316">
        <f t="shared" si="30"/>
        <v>0</v>
      </c>
      <c r="I106" s="315"/>
      <c r="J106" s="317">
        <f t="shared" si="31"/>
        <v>0</v>
      </c>
      <c r="K106" s="315">
        <f t="shared" si="29"/>
        <v>0</v>
      </c>
      <c r="L106" s="318">
        <f t="shared" si="26"/>
        <v>0</v>
      </c>
      <c r="M106" s="346">
        <f t="shared" si="32"/>
        <v>0</v>
      </c>
      <c r="N106" s="319"/>
      <c r="O106" s="320"/>
      <c r="P106" s="320"/>
      <c r="Q106" s="278"/>
      <c r="R106" s="320">
        <f t="shared" si="33"/>
        <v>0</v>
      </c>
      <c r="S106" s="320"/>
      <c r="T106" s="320">
        <f t="shared" si="34"/>
        <v>0</v>
      </c>
      <c r="U106" s="320">
        <f t="shared" si="27"/>
        <v>0</v>
      </c>
      <c r="V106" s="410">
        <f t="shared" si="28"/>
        <v>0</v>
      </c>
      <c r="Y106" s="468" t="e">
        <f t="shared" si="35"/>
        <v>#DIV/0!</v>
      </c>
    </row>
    <row r="107" spans="1:25" hidden="1" x14ac:dyDescent="0.25">
      <c r="A107" s="344" t="s">
        <v>26</v>
      </c>
      <c r="B107" s="311">
        <v>0</v>
      </c>
      <c r="C107" s="345"/>
      <c r="D107" s="313"/>
      <c r="E107" s="315"/>
      <c r="F107" s="315"/>
      <c r="G107" s="315"/>
      <c r="H107" s="316">
        <f t="shared" si="30"/>
        <v>0</v>
      </c>
      <c r="I107" s="315"/>
      <c r="J107" s="317">
        <f t="shared" si="31"/>
        <v>0</v>
      </c>
      <c r="K107" s="315">
        <f t="shared" si="29"/>
        <v>0</v>
      </c>
      <c r="L107" s="318">
        <f t="shared" si="26"/>
        <v>0</v>
      </c>
      <c r="M107" s="346">
        <f t="shared" si="32"/>
        <v>0</v>
      </c>
      <c r="N107" s="319"/>
      <c r="O107" s="320"/>
      <c r="P107" s="320"/>
      <c r="Q107" s="278"/>
      <c r="R107" s="320">
        <f t="shared" si="33"/>
        <v>0</v>
      </c>
      <c r="S107" s="320"/>
      <c r="T107" s="320">
        <f t="shared" si="34"/>
        <v>0</v>
      </c>
      <c r="U107" s="320">
        <f t="shared" si="27"/>
        <v>0</v>
      </c>
      <c r="V107" s="410">
        <f t="shared" si="28"/>
        <v>0</v>
      </c>
      <c r="Y107" s="468" t="e">
        <f t="shared" si="35"/>
        <v>#DIV/0!</v>
      </c>
    </row>
    <row r="108" spans="1:25" hidden="1" x14ac:dyDescent="0.25">
      <c r="A108" s="344" t="s">
        <v>42</v>
      </c>
      <c r="B108" s="311">
        <v>0</v>
      </c>
      <c r="C108" s="345"/>
      <c r="D108" s="313"/>
      <c r="E108" s="315"/>
      <c r="F108" s="315"/>
      <c r="G108" s="315"/>
      <c r="H108" s="316">
        <f t="shared" si="30"/>
        <v>0</v>
      </c>
      <c r="I108" s="315"/>
      <c r="J108" s="317">
        <f t="shared" si="31"/>
        <v>0</v>
      </c>
      <c r="K108" s="315">
        <f t="shared" si="29"/>
        <v>0</v>
      </c>
      <c r="L108" s="318">
        <f t="shared" si="26"/>
        <v>0</v>
      </c>
      <c r="M108" s="346">
        <f t="shared" si="32"/>
        <v>0</v>
      </c>
      <c r="N108" s="319"/>
      <c r="O108" s="320"/>
      <c r="P108" s="320"/>
      <c r="Q108" s="278"/>
      <c r="R108" s="320">
        <f t="shared" si="33"/>
        <v>0</v>
      </c>
      <c r="S108" s="320"/>
      <c r="T108" s="320">
        <f t="shared" si="34"/>
        <v>0</v>
      </c>
      <c r="U108" s="320">
        <f t="shared" si="27"/>
        <v>0</v>
      </c>
      <c r="V108" s="410">
        <f t="shared" si="28"/>
        <v>0</v>
      </c>
      <c r="Y108" s="468" t="e">
        <f t="shared" si="35"/>
        <v>#DIV/0!</v>
      </c>
    </row>
    <row r="109" spans="1:25" hidden="1" x14ac:dyDescent="0.25">
      <c r="A109" s="344" t="s">
        <v>42</v>
      </c>
      <c r="B109" s="311">
        <v>0</v>
      </c>
      <c r="C109" s="345"/>
      <c r="D109" s="313"/>
      <c r="E109" s="315"/>
      <c r="F109" s="315"/>
      <c r="G109" s="315"/>
      <c r="H109" s="316">
        <f t="shared" si="30"/>
        <v>0</v>
      </c>
      <c r="I109" s="315"/>
      <c r="J109" s="317">
        <f t="shared" si="31"/>
        <v>0</v>
      </c>
      <c r="K109" s="315">
        <f t="shared" ref="K109:K134" si="36">+E109*1.054</f>
        <v>0</v>
      </c>
      <c r="L109" s="318">
        <f t="shared" ref="L109:L134" si="37">+K109*1.054</f>
        <v>0</v>
      </c>
      <c r="M109" s="346">
        <f t="shared" si="32"/>
        <v>0</v>
      </c>
      <c r="N109" s="319"/>
      <c r="O109" s="320"/>
      <c r="P109" s="320"/>
      <c r="Q109" s="278"/>
      <c r="R109" s="320">
        <f t="shared" si="33"/>
        <v>0</v>
      </c>
      <c r="S109" s="320"/>
      <c r="T109" s="320">
        <f t="shared" si="34"/>
        <v>0</v>
      </c>
      <c r="U109" s="320">
        <f t="shared" ref="U109:U136" si="38">+O109*1.059</f>
        <v>0</v>
      </c>
      <c r="V109" s="410">
        <f t="shared" ref="V109:V136" si="39">+U109*1.057</f>
        <v>0</v>
      </c>
      <c r="Y109" s="468" t="e">
        <f t="shared" si="35"/>
        <v>#DIV/0!</v>
      </c>
    </row>
    <row r="110" spans="1:25" x14ac:dyDescent="0.25">
      <c r="A110" s="344" t="s">
        <v>70</v>
      </c>
      <c r="B110" s="311">
        <v>350000</v>
      </c>
      <c r="C110" s="345">
        <v>50000</v>
      </c>
      <c r="D110" s="313">
        <v>199287.13</v>
      </c>
      <c r="E110" s="315">
        <f>+B110*1.06</f>
        <v>371000</v>
      </c>
      <c r="F110" s="315"/>
      <c r="G110" s="315">
        <v>69828.81</v>
      </c>
      <c r="H110" s="316">
        <f t="shared" si="30"/>
        <v>301171.19</v>
      </c>
      <c r="I110" s="315"/>
      <c r="J110" s="317">
        <f t="shared" si="31"/>
        <v>301171.19</v>
      </c>
      <c r="K110" s="315">
        <f t="shared" si="36"/>
        <v>391034</v>
      </c>
      <c r="L110" s="318">
        <f t="shared" si="37"/>
        <v>412149.83600000001</v>
      </c>
      <c r="M110" s="346">
        <f t="shared" si="32"/>
        <v>371000</v>
      </c>
      <c r="N110" s="319">
        <v>105488</v>
      </c>
      <c r="O110" s="320">
        <v>426650</v>
      </c>
      <c r="P110" s="320"/>
      <c r="Q110" s="278">
        <v>-191271</v>
      </c>
      <c r="R110" s="320">
        <f t="shared" si="33"/>
        <v>235379</v>
      </c>
      <c r="S110" s="320"/>
      <c r="T110" s="320">
        <f t="shared" si="34"/>
        <v>426650</v>
      </c>
      <c r="U110" s="320">
        <f t="shared" si="38"/>
        <v>451822.35</v>
      </c>
      <c r="V110" s="410">
        <f t="shared" si="39"/>
        <v>477576.22394999996</v>
      </c>
      <c r="Y110" s="468">
        <f t="shared" si="35"/>
        <v>0.44830891831712177</v>
      </c>
    </row>
    <row r="111" spans="1:25" hidden="1" x14ac:dyDescent="0.25">
      <c r="A111" s="344" t="s">
        <v>3</v>
      </c>
      <c r="B111" s="311">
        <v>0</v>
      </c>
      <c r="C111" s="345"/>
      <c r="D111" s="313"/>
      <c r="E111" s="315"/>
      <c r="F111" s="315"/>
      <c r="G111" s="315"/>
      <c r="H111" s="316">
        <f t="shared" si="30"/>
        <v>0</v>
      </c>
      <c r="I111" s="315"/>
      <c r="J111" s="317">
        <f t="shared" si="31"/>
        <v>0</v>
      </c>
      <c r="K111" s="315">
        <f t="shared" si="36"/>
        <v>0</v>
      </c>
      <c r="L111" s="318">
        <f t="shared" si="37"/>
        <v>0</v>
      </c>
      <c r="M111" s="346">
        <f t="shared" si="32"/>
        <v>0</v>
      </c>
      <c r="N111" s="319"/>
      <c r="O111" s="320"/>
      <c r="P111" s="320"/>
      <c r="Q111" s="278"/>
      <c r="R111" s="320">
        <f t="shared" si="33"/>
        <v>0</v>
      </c>
      <c r="S111" s="320"/>
      <c r="T111" s="320">
        <f t="shared" si="34"/>
        <v>0</v>
      </c>
      <c r="U111" s="320">
        <f t="shared" si="38"/>
        <v>0</v>
      </c>
      <c r="V111" s="410">
        <f t="shared" si="39"/>
        <v>0</v>
      </c>
      <c r="Y111" s="468" t="e">
        <f t="shared" si="35"/>
        <v>#DIV/0!</v>
      </c>
    </row>
    <row r="112" spans="1:25" hidden="1" x14ac:dyDescent="0.25">
      <c r="A112" s="344" t="s">
        <v>32</v>
      </c>
      <c r="B112" s="311">
        <v>0</v>
      </c>
      <c r="C112" s="345"/>
      <c r="D112" s="313"/>
      <c r="E112" s="315"/>
      <c r="F112" s="315"/>
      <c r="G112" s="315"/>
      <c r="H112" s="316">
        <f t="shared" si="30"/>
        <v>0</v>
      </c>
      <c r="I112" s="315"/>
      <c r="J112" s="317">
        <f t="shared" si="31"/>
        <v>0</v>
      </c>
      <c r="K112" s="315">
        <f t="shared" si="36"/>
        <v>0</v>
      </c>
      <c r="L112" s="318">
        <f t="shared" si="37"/>
        <v>0</v>
      </c>
      <c r="M112" s="346">
        <f t="shared" si="32"/>
        <v>0</v>
      </c>
      <c r="N112" s="319"/>
      <c r="O112" s="320"/>
      <c r="P112" s="320"/>
      <c r="Q112" s="278"/>
      <c r="R112" s="320">
        <f t="shared" si="33"/>
        <v>0</v>
      </c>
      <c r="S112" s="320"/>
      <c r="T112" s="320">
        <f t="shared" si="34"/>
        <v>0</v>
      </c>
      <c r="U112" s="320">
        <f t="shared" si="38"/>
        <v>0</v>
      </c>
      <c r="V112" s="410">
        <f t="shared" si="39"/>
        <v>0</v>
      </c>
      <c r="Y112" s="468" t="e">
        <f t="shared" si="35"/>
        <v>#DIV/0!</v>
      </c>
    </row>
    <row r="113" spans="1:25" x14ac:dyDescent="0.25">
      <c r="A113" s="344" t="s">
        <v>28</v>
      </c>
      <c r="B113" s="311">
        <v>2254327.12</v>
      </c>
      <c r="C113" s="345">
        <v>200000</v>
      </c>
      <c r="D113" s="313">
        <v>1834881.16</v>
      </c>
      <c r="E113" s="315">
        <f>+B113*1.06</f>
        <v>2389586.7472000001</v>
      </c>
      <c r="F113" s="315"/>
      <c r="G113" s="315">
        <v>1040708.09</v>
      </c>
      <c r="H113" s="316">
        <f t="shared" si="30"/>
        <v>1348878.6572000002</v>
      </c>
      <c r="I113" s="315">
        <v>-200000</v>
      </c>
      <c r="J113" s="317">
        <f t="shared" si="31"/>
        <v>1148878.6572000002</v>
      </c>
      <c r="K113" s="315">
        <f t="shared" si="36"/>
        <v>2518624.4315488003</v>
      </c>
      <c r="L113" s="318">
        <f t="shared" si="37"/>
        <v>2654630.1508524357</v>
      </c>
      <c r="M113" s="346">
        <f t="shared" si="32"/>
        <v>2189586.7472000001</v>
      </c>
      <c r="N113" s="319">
        <v>1179134</v>
      </c>
      <c r="O113" s="320">
        <v>2532962</v>
      </c>
      <c r="P113" s="320"/>
      <c r="Q113" s="278">
        <v>-1169741</v>
      </c>
      <c r="R113" s="320">
        <f t="shared" si="33"/>
        <v>1363221</v>
      </c>
      <c r="S113" s="320">
        <v>-140000</v>
      </c>
      <c r="T113" s="320">
        <f t="shared" si="34"/>
        <v>2392962</v>
      </c>
      <c r="U113" s="320">
        <f t="shared" si="38"/>
        <v>2682406.7579999999</v>
      </c>
      <c r="V113" s="410">
        <f t="shared" si="39"/>
        <v>2835303.9432059997</v>
      </c>
      <c r="Y113" s="468">
        <f t="shared" si="35"/>
        <v>0.488825564300645</v>
      </c>
    </row>
    <row r="114" spans="1:25" hidden="1" x14ac:dyDescent="0.25">
      <c r="A114" s="344" t="s">
        <v>89</v>
      </c>
      <c r="B114" s="311">
        <v>0</v>
      </c>
      <c r="C114" s="345"/>
      <c r="D114" s="313"/>
      <c r="E114" s="315"/>
      <c r="F114" s="315"/>
      <c r="G114" s="315"/>
      <c r="H114" s="316">
        <f t="shared" si="30"/>
        <v>0</v>
      </c>
      <c r="I114" s="315"/>
      <c r="J114" s="317">
        <f t="shared" si="31"/>
        <v>0</v>
      </c>
      <c r="K114" s="315">
        <f t="shared" si="36"/>
        <v>0</v>
      </c>
      <c r="L114" s="318">
        <f t="shared" si="37"/>
        <v>0</v>
      </c>
      <c r="M114" s="346">
        <f t="shared" si="32"/>
        <v>0</v>
      </c>
      <c r="N114" s="319"/>
      <c r="O114" s="320"/>
      <c r="P114" s="320"/>
      <c r="Q114" s="278"/>
      <c r="R114" s="320">
        <f t="shared" si="33"/>
        <v>0</v>
      </c>
      <c r="S114" s="320"/>
      <c r="T114" s="320">
        <f t="shared" si="34"/>
        <v>0</v>
      </c>
      <c r="U114" s="320">
        <f t="shared" si="38"/>
        <v>0</v>
      </c>
      <c r="V114" s="410">
        <f t="shared" si="39"/>
        <v>0</v>
      </c>
      <c r="Y114" s="468" t="e">
        <f t="shared" si="35"/>
        <v>#DIV/0!</v>
      </c>
    </row>
    <row r="115" spans="1:25" x14ac:dyDescent="0.25">
      <c r="A115" s="344" t="s">
        <v>71</v>
      </c>
      <c r="B115" s="311">
        <v>61553.599999999999</v>
      </c>
      <c r="C115" s="345"/>
      <c r="D115" s="313">
        <v>29353.16</v>
      </c>
      <c r="E115" s="315">
        <v>50000</v>
      </c>
      <c r="F115" s="315"/>
      <c r="G115" s="315">
        <v>33826.19</v>
      </c>
      <c r="H115" s="316">
        <f t="shared" si="30"/>
        <v>16173.809999999998</v>
      </c>
      <c r="I115" s="315"/>
      <c r="J115" s="317">
        <f t="shared" si="31"/>
        <v>16173.809999999998</v>
      </c>
      <c r="K115" s="315">
        <f t="shared" si="36"/>
        <v>52700</v>
      </c>
      <c r="L115" s="318">
        <f t="shared" si="37"/>
        <v>55545.8</v>
      </c>
      <c r="M115" s="346">
        <f t="shared" si="32"/>
        <v>50000</v>
      </c>
      <c r="N115" s="319">
        <v>33826</v>
      </c>
      <c r="O115" s="315">
        <f>100000-50000</f>
        <v>50000</v>
      </c>
      <c r="P115" s="315"/>
      <c r="Q115" s="276">
        <v>-21250</v>
      </c>
      <c r="R115" s="320">
        <f t="shared" si="33"/>
        <v>28750</v>
      </c>
      <c r="S115" s="315"/>
      <c r="T115" s="320">
        <f t="shared" si="34"/>
        <v>50000</v>
      </c>
      <c r="U115" s="320">
        <f t="shared" si="38"/>
        <v>52950</v>
      </c>
      <c r="V115" s="410">
        <f t="shared" si="39"/>
        <v>55968.149999999994</v>
      </c>
      <c r="Y115" s="468">
        <f t="shared" si="35"/>
        <v>0.42499999999999999</v>
      </c>
    </row>
    <row r="116" spans="1:25" hidden="1" x14ac:dyDescent="0.25">
      <c r="A116" s="344" t="s">
        <v>725</v>
      </c>
      <c r="B116" s="311">
        <v>0</v>
      </c>
      <c r="C116" s="345"/>
      <c r="D116" s="313"/>
      <c r="E116" s="315"/>
      <c r="F116" s="315"/>
      <c r="G116" s="315"/>
      <c r="H116" s="316">
        <f t="shared" si="30"/>
        <v>0</v>
      </c>
      <c r="I116" s="315"/>
      <c r="J116" s="317">
        <f t="shared" si="31"/>
        <v>0</v>
      </c>
      <c r="K116" s="315">
        <f t="shared" si="36"/>
        <v>0</v>
      </c>
      <c r="L116" s="318">
        <f t="shared" si="37"/>
        <v>0</v>
      </c>
      <c r="M116" s="346">
        <f t="shared" si="32"/>
        <v>0</v>
      </c>
      <c r="N116" s="319"/>
      <c r="O116" s="320"/>
      <c r="P116" s="320"/>
      <c r="Q116" s="278"/>
      <c r="R116" s="320">
        <f t="shared" si="33"/>
        <v>0</v>
      </c>
      <c r="S116" s="320"/>
      <c r="T116" s="320">
        <f t="shared" si="34"/>
        <v>0</v>
      </c>
      <c r="U116" s="320">
        <f t="shared" si="38"/>
        <v>0</v>
      </c>
      <c r="V116" s="410">
        <f t="shared" si="39"/>
        <v>0</v>
      </c>
      <c r="Y116" s="468" t="e">
        <f t="shared" si="35"/>
        <v>#DIV/0!</v>
      </c>
    </row>
    <row r="117" spans="1:25" x14ac:dyDescent="0.25">
      <c r="A117" s="344" t="s">
        <v>9</v>
      </c>
      <c r="B117" s="311">
        <v>550000</v>
      </c>
      <c r="C117" s="345">
        <v>-550000</v>
      </c>
      <c r="D117" s="313">
        <v>134703.79</v>
      </c>
      <c r="E117" s="315">
        <v>300000</v>
      </c>
      <c r="F117" s="315"/>
      <c r="G117" s="315">
        <v>192076</v>
      </c>
      <c r="H117" s="316">
        <f t="shared" si="30"/>
        <v>107924</v>
      </c>
      <c r="I117" s="315">
        <v>-50000</v>
      </c>
      <c r="J117" s="317">
        <f t="shared" si="31"/>
        <v>57924</v>
      </c>
      <c r="K117" s="315">
        <f t="shared" si="36"/>
        <v>316200</v>
      </c>
      <c r="L117" s="318">
        <f t="shared" si="37"/>
        <v>333274.8</v>
      </c>
      <c r="M117" s="346">
        <f t="shared" si="32"/>
        <v>250000</v>
      </c>
      <c r="N117" s="319">
        <v>272118</v>
      </c>
      <c r="O117" s="320">
        <f>583000-200000-50000</f>
        <v>333000</v>
      </c>
      <c r="P117" s="320"/>
      <c r="Q117" s="278">
        <v>-20507</v>
      </c>
      <c r="R117" s="320">
        <f t="shared" si="33"/>
        <v>312493</v>
      </c>
      <c r="S117" s="320">
        <v>500000</v>
      </c>
      <c r="T117" s="320">
        <f t="shared" si="34"/>
        <v>833000</v>
      </c>
      <c r="U117" s="320">
        <f t="shared" si="38"/>
        <v>352647</v>
      </c>
      <c r="V117" s="410">
        <f t="shared" si="39"/>
        <v>372747.87899999996</v>
      </c>
      <c r="Y117" s="468">
        <f t="shared" si="35"/>
        <v>2.4618247298919569E-2</v>
      </c>
    </row>
    <row r="118" spans="1:25" hidden="1" x14ac:dyDescent="0.25">
      <c r="A118" s="344" t="s">
        <v>74</v>
      </c>
      <c r="B118" s="311">
        <v>0</v>
      </c>
      <c r="C118" s="345"/>
      <c r="D118" s="313"/>
      <c r="E118" s="315"/>
      <c r="F118" s="315"/>
      <c r="G118" s="315"/>
      <c r="H118" s="316">
        <f t="shared" si="30"/>
        <v>0</v>
      </c>
      <c r="I118" s="315"/>
      <c r="J118" s="317">
        <f t="shared" si="31"/>
        <v>0</v>
      </c>
      <c r="K118" s="315">
        <f t="shared" si="36"/>
        <v>0</v>
      </c>
      <c r="L118" s="318">
        <f t="shared" si="37"/>
        <v>0</v>
      </c>
      <c r="M118" s="346">
        <f t="shared" si="32"/>
        <v>0</v>
      </c>
      <c r="N118" s="319"/>
      <c r="O118" s="320">
        <f t="shared" ref="O118:O136" si="40">+M118*1.043</f>
        <v>0</v>
      </c>
      <c r="P118" s="320"/>
      <c r="Q118" s="278"/>
      <c r="R118" s="320"/>
      <c r="S118" s="320"/>
      <c r="T118" s="320"/>
      <c r="U118" s="320">
        <f t="shared" si="38"/>
        <v>0</v>
      </c>
      <c r="V118" s="410">
        <f t="shared" si="39"/>
        <v>0</v>
      </c>
      <c r="Y118" s="468" t="e">
        <f t="shared" si="35"/>
        <v>#DIV/0!</v>
      </c>
    </row>
    <row r="119" spans="1:25" hidden="1" x14ac:dyDescent="0.25">
      <c r="A119" s="344" t="s">
        <v>93</v>
      </c>
      <c r="B119" s="311">
        <v>0</v>
      </c>
      <c r="C119" s="345"/>
      <c r="D119" s="313"/>
      <c r="E119" s="315"/>
      <c r="F119" s="315"/>
      <c r="G119" s="315"/>
      <c r="H119" s="316">
        <f t="shared" si="30"/>
        <v>0</v>
      </c>
      <c r="I119" s="315"/>
      <c r="J119" s="317">
        <f t="shared" si="31"/>
        <v>0</v>
      </c>
      <c r="K119" s="315">
        <f t="shared" si="36"/>
        <v>0</v>
      </c>
      <c r="L119" s="318">
        <f t="shared" si="37"/>
        <v>0</v>
      </c>
      <c r="M119" s="346">
        <f t="shared" si="32"/>
        <v>0</v>
      </c>
      <c r="N119" s="319"/>
      <c r="O119" s="320">
        <f t="shared" si="40"/>
        <v>0</v>
      </c>
      <c r="P119" s="320"/>
      <c r="Q119" s="278"/>
      <c r="R119" s="320"/>
      <c r="S119" s="320"/>
      <c r="T119" s="320"/>
      <c r="U119" s="320">
        <f t="shared" si="38"/>
        <v>0</v>
      </c>
      <c r="V119" s="410">
        <f t="shared" si="39"/>
        <v>0</v>
      </c>
      <c r="Y119" s="468" t="e">
        <f t="shared" si="35"/>
        <v>#DIV/0!</v>
      </c>
    </row>
    <row r="120" spans="1:25" hidden="1" x14ac:dyDescent="0.25">
      <c r="A120" s="344" t="s">
        <v>58</v>
      </c>
      <c r="B120" s="311">
        <v>0</v>
      </c>
      <c r="C120" s="345"/>
      <c r="D120" s="313"/>
      <c r="E120" s="315"/>
      <c r="F120" s="315"/>
      <c r="G120" s="315"/>
      <c r="H120" s="316">
        <f t="shared" si="30"/>
        <v>0</v>
      </c>
      <c r="I120" s="315"/>
      <c r="J120" s="317">
        <f t="shared" si="31"/>
        <v>0</v>
      </c>
      <c r="K120" s="315">
        <f t="shared" si="36"/>
        <v>0</v>
      </c>
      <c r="L120" s="318">
        <f t="shared" si="37"/>
        <v>0</v>
      </c>
      <c r="M120" s="346">
        <f t="shared" si="32"/>
        <v>0</v>
      </c>
      <c r="N120" s="319"/>
      <c r="O120" s="320">
        <f t="shared" si="40"/>
        <v>0</v>
      </c>
      <c r="P120" s="320"/>
      <c r="Q120" s="278"/>
      <c r="R120" s="320"/>
      <c r="S120" s="320"/>
      <c r="T120" s="320"/>
      <c r="U120" s="320">
        <f t="shared" si="38"/>
        <v>0</v>
      </c>
      <c r="V120" s="410">
        <f t="shared" si="39"/>
        <v>0</v>
      </c>
      <c r="Y120" s="468" t="e">
        <f t="shared" si="35"/>
        <v>#DIV/0!</v>
      </c>
    </row>
    <row r="121" spans="1:25" hidden="1" x14ac:dyDescent="0.25">
      <c r="A121" s="344" t="s">
        <v>85</v>
      </c>
      <c r="B121" s="311">
        <v>0</v>
      </c>
      <c r="C121" s="345"/>
      <c r="D121" s="313"/>
      <c r="E121" s="315"/>
      <c r="F121" s="315"/>
      <c r="G121" s="315"/>
      <c r="H121" s="316">
        <f t="shared" si="30"/>
        <v>0</v>
      </c>
      <c r="I121" s="315"/>
      <c r="J121" s="317">
        <f t="shared" si="31"/>
        <v>0</v>
      </c>
      <c r="K121" s="315">
        <f t="shared" si="36"/>
        <v>0</v>
      </c>
      <c r="L121" s="318">
        <f t="shared" si="37"/>
        <v>0</v>
      </c>
      <c r="M121" s="346">
        <f t="shared" si="32"/>
        <v>0</v>
      </c>
      <c r="N121" s="319"/>
      <c r="O121" s="320">
        <f t="shared" si="40"/>
        <v>0</v>
      </c>
      <c r="P121" s="320"/>
      <c r="Q121" s="278"/>
      <c r="R121" s="320"/>
      <c r="S121" s="320"/>
      <c r="T121" s="320"/>
      <c r="U121" s="320">
        <f t="shared" si="38"/>
        <v>0</v>
      </c>
      <c r="V121" s="410">
        <f t="shared" si="39"/>
        <v>0</v>
      </c>
      <c r="Y121" s="468" t="e">
        <f t="shared" si="35"/>
        <v>#DIV/0!</v>
      </c>
    </row>
    <row r="122" spans="1:25" hidden="1" x14ac:dyDescent="0.25">
      <c r="A122" s="344" t="s">
        <v>81</v>
      </c>
      <c r="B122" s="311">
        <v>0</v>
      </c>
      <c r="C122" s="345"/>
      <c r="D122" s="313"/>
      <c r="E122" s="315"/>
      <c r="F122" s="315"/>
      <c r="G122" s="315"/>
      <c r="H122" s="316">
        <f t="shared" si="30"/>
        <v>0</v>
      </c>
      <c r="I122" s="315"/>
      <c r="J122" s="317">
        <f t="shared" si="31"/>
        <v>0</v>
      </c>
      <c r="K122" s="315">
        <f t="shared" si="36"/>
        <v>0</v>
      </c>
      <c r="L122" s="318">
        <f t="shared" si="37"/>
        <v>0</v>
      </c>
      <c r="M122" s="346">
        <f t="shared" si="32"/>
        <v>0</v>
      </c>
      <c r="N122" s="319"/>
      <c r="O122" s="320">
        <f t="shared" si="40"/>
        <v>0</v>
      </c>
      <c r="P122" s="320"/>
      <c r="Q122" s="278"/>
      <c r="R122" s="320"/>
      <c r="S122" s="320"/>
      <c r="T122" s="320"/>
      <c r="U122" s="320">
        <f t="shared" si="38"/>
        <v>0</v>
      </c>
      <c r="V122" s="410">
        <f t="shared" si="39"/>
        <v>0</v>
      </c>
      <c r="Y122" s="468" t="e">
        <f t="shared" si="35"/>
        <v>#DIV/0!</v>
      </c>
    </row>
    <row r="123" spans="1:25" hidden="1" x14ac:dyDescent="0.25">
      <c r="A123" s="344" t="s">
        <v>727</v>
      </c>
      <c r="B123" s="311">
        <v>0</v>
      </c>
      <c r="C123" s="345"/>
      <c r="D123" s="313"/>
      <c r="E123" s="315"/>
      <c r="F123" s="315"/>
      <c r="G123" s="315"/>
      <c r="H123" s="316">
        <f t="shared" si="30"/>
        <v>0</v>
      </c>
      <c r="I123" s="315"/>
      <c r="J123" s="317">
        <f t="shared" si="31"/>
        <v>0</v>
      </c>
      <c r="K123" s="315">
        <f t="shared" si="36"/>
        <v>0</v>
      </c>
      <c r="L123" s="318">
        <f t="shared" si="37"/>
        <v>0</v>
      </c>
      <c r="M123" s="346">
        <f t="shared" si="32"/>
        <v>0</v>
      </c>
      <c r="N123" s="319"/>
      <c r="O123" s="320">
        <f t="shared" si="40"/>
        <v>0</v>
      </c>
      <c r="P123" s="320"/>
      <c r="Q123" s="278"/>
      <c r="R123" s="320"/>
      <c r="S123" s="320"/>
      <c r="T123" s="320"/>
      <c r="U123" s="320">
        <f t="shared" si="38"/>
        <v>0</v>
      </c>
      <c r="V123" s="410">
        <f t="shared" si="39"/>
        <v>0</v>
      </c>
      <c r="Y123" s="468" t="e">
        <f t="shared" si="35"/>
        <v>#DIV/0!</v>
      </c>
    </row>
    <row r="124" spans="1:25" hidden="1" x14ac:dyDescent="0.25">
      <c r="A124" s="344" t="s">
        <v>951</v>
      </c>
      <c r="B124" s="311">
        <v>0</v>
      </c>
      <c r="C124" s="345"/>
      <c r="D124" s="313"/>
      <c r="E124" s="315"/>
      <c r="F124" s="315"/>
      <c r="G124" s="315"/>
      <c r="H124" s="316">
        <f t="shared" si="30"/>
        <v>0</v>
      </c>
      <c r="I124" s="315"/>
      <c r="J124" s="317">
        <f t="shared" si="31"/>
        <v>0</v>
      </c>
      <c r="K124" s="315">
        <f t="shared" si="36"/>
        <v>0</v>
      </c>
      <c r="L124" s="318">
        <f t="shared" si="37"/>
        <v>0</v>
      </c>
      <c r="M124" s="346">
        <f t="shared" si="32"/>
        <v>0</v>
      </c>
      <c r="N124" s="319"/>
      <c r="O124" s="320">
        <f t="shared" si="40"/>
        <v>0</v>
      </c>
      <c r="P124" s="320"/>
      <c r="Q124" s="278"/>
      <c r="R124" s="320"/>
      <c r="S124" s="320"/>
      <c r="T124" s="320"/>
      <c r="U124" s="320">
        <f t="shared" si="38"/>
        <v>0</v>
      </c>
      <c r="V124" s="410">
        <f t="shared" si="39"/>
        <v>0</v>
      </c>
      <c r="Y124" s="468" t="e">
        <f t="shared" si="35"/>
        <v>#DIV/0!</v>
      </c>
    </row>
    <row r="125" spans="1:25" hidden="1" x14ac:dyDescent="0.25">
      <c r="A125" s="344" t="s">
        <v>79</v>
      </c>
      <c r="B125" s="311">
        <v>0</v>
      </c>
      <c r="C125" s="345"/>
      <c r="D125" s="313"/>
      <c r="E125" s="315"/>
      <c r="F125" s="315"/>
      <c r="G125" s="315"/>
      <c r="H125" s="316">
        <f t="shared" si="30"/>
        <v>0</v>
      </c>
      <c r="I125" s="315"/>
      <c r="J125" s="317">
        <f t="shared" si="31"/>
        <v>0</v>
      </c>
      <c r="K125" s="315">
        <f t="shared" si="36"/>
        <v>0</v>
      </c>
      <c r="L125" s="318">
        <f t="shared" si="37"/>
        <v>0</v>
      </c>
      <c r="M125" s="346">
        <f t="shared" si="32"/>
        <v>0</v>
      </c>
      <c r="N125" s="319"/>
      <c r="O125" s="320">
        <f t="shared" si="40"/>
        <v>0</v>
      </c>
      <c r="P125" s="320"/>
      <c r="Q125" s="278"/>
      <c r="R125" s="320"/>
      <c r="S125" s="320"/>
      <c r="T125" s="320"/>
      <c r="U125" s="320">
        <f t="shared" si="38"/>
        <v>0</v>
      </c>
      <c r="V125" s="410">
        <f t="shared" si="39"/>
        <v>0</v>
      </c>
      <c r="Y125" s="468" t="e">
        <f t="shared" si="35"/>
        <v>#DIV/0!</v>
      </c>
    </row>
    <row r="126" spans="1:25" hidden="1" x14ac:dyDescent="0.25">
      <c r="A126" s="344" t="s">
        <v>80</v>
      </c>
      <c r="B126" s="311">
        <v>0</v>
      </c>
      <c r="C126" s="345"/>
      <c r="D126" s="313"/>
      <c r="E126" s="315"/>
      <c r="F126" s="315"/>
      <c r="G126" s="315"/>
      <c r="H126" s="316">
        <f t="shared" si="30"/>
        <v>0</v>
      </c>
      <c r="I126" s="315"/>
      <c r="J126" s="317">
        <f t="shared" si="31"/>
        <v>0</v>
      </c>
      <c r="K126" s="315">
        <f t="shared" si="36"/>
        <v>0</v>
      </c>
      <c r="L126" s="318">
        <f t="shared" si="37"/>
        <v>0</v>
      </c>
      <c r="M126" s="346">
        <f t="shared" si="32"/>
        <v>0</v>
      </c>
      <c r="N126" s="319"/>
      <c r="O126" s="320">
        <f t="shared" si="40"/>
        <v>0</v>
      </c>
      <c r="P126" s="320"/>
      <c r="Q126" s="278"/>
      <c r="R126" s="320"/>
      <c r="S126" s="320"/>
      <c r="T126" s="320"/>
      <c r="U126" s="320">
        <f t="shared" si="38"/>
        <v>0</v>
      </c>
      <c r="V126" s="410">
        <f t="shared" si="39"/>
        <v>0</v>
      </c>
      <c r="Y126" s="468" t="e">
        <f t="shared" si="35"/>
        <v>#DIV/0!</v>
      </c>
    </row>
    <row r="127" spans="1:25" hidden="1" x14ac:dyDescent="0.25">
      <c r="A127" s="344" t="s">
        <v>54</v>
      </c>
      <c r="B127" s="311">
        <v>0</v>
      </c>
      <c r="C127" s="345"/>
      <c r="D127" s="313"/>
      <c r="E127" s="315"/>
      <c r="F127" s="315"/>
      <c r="G127" s="315"/>
      <c r="H127" s="316">
        <f t="shared" si="30"/>
        <v>0</v>
      </c>
      <c r="I127" s="315"/>
      <c r="J127" s="317">
        <f t="shared" si="31"/>
        <v>0</v>
      </c>
      <c r="K127" s="315">
        <f t="shared" si="36"/>
        <v>0</v>
      </c>
      <c r="L127" s="318">
        <f t="shared" si="37"/>
        <v>0</v>
      </c>
      <c r="M127" s="346">
        <f t="shared" si="32"/>
        <v>0</v>
      </c>
      <c r="N127" s="319"/>
      <c r="O127" s="320">
        <f t="shared" si="40"/>
        <v>0</v>
      </c>
      <c r="P127" s="320"/>
      <c r="Q127" s="278"/>
      <c r="R127" s="320"/>
      <c r="S127" s="320"/>
      <c r="T127" s="320"/>
      <c r="U127" s="320">
        <f t="shared" si="38"/>
        <v>0</v>
      </c>
      <c r="V127" s="410">
        <f t="shared" si="39"/>
        <v>0</v>
      </c>
      <c r="Y127" s="468" t="e">
        <f t="shared" si="35"/>
        <v>#DIV/0!</v>
      </c>
    </row>
    <row r="128" spans="1:25" hidden="1" x14ac:dyDescent="0.25">
      <c r="A128" s="344" t="s">
        <v>49</v>
      </c>
      <c r="B128" s="311">
        <v>0</v>
      </c>
      <c r="C128" s="345"/>
      <c r="D128" s="313"/>
      <c r="E128" s="315"/>
      <c r="F128" s="315"/>
      <c r="G128" s="315"/>
      <c r="H128" s="316">
        <f t="shared" si="30"/>
        <v>0</v>
      </c>
      <c r="I128" s="315"/>
      <c r="J128" s="317">
        <f t="shared" si="31"/>
        <v>0</v>
      </c>
      <c r="K128" s="315">
        <f t="shared" si="36"/>
        <v>0</v>
      </c>
      <c r="L128" s="318">
        <f t="shared" si="37"/>
        <v>0</v>
      </c>
      <c r="M128" s="346">
        <f t="shared" si="32"/>
        <v>0</v>
      </c>
      <c r="N128" s="319"/>
      <c r="O128" s="320">
        <f t="shared" si="40"/>
        <v>0</v>
      </c>
      <c r="P128" s="320"/>
      <c r="Q128" s="278"/>
      <c r="R128" s="320"/>
      <c r="S128" s="320"/>
      <c r="T128" s="320"/>
      <c r="U128" s="320">
        <f t="shared" si="38"/>
        <v>0</v>
      </c>
      <c r="V128" s="410">
        <f t="shared" si="39"/>
        <v>0</v>
      </c>
      <c r="Y128" s="468" t="e">
        <f t="shared" si="35"/>
        <v>#DIV/0!</v>
      </c>
    </row>
    <row r="129" spans="1:25" hidden="1" x14ac:dyDescent="0.25">
      <c r="A129" s="344" t="s">
        <v>83</v>
      </c>
      <c r="B129" s="311">
        <v>0</v>
      </c>
      <c r="C129" s="345"/>
      <c r="D129" s="313"/>
      <c r="E129" s="315"/>
      <c r="F129" s="315"/>
      <c r="G129" s="315"/>
      <c r="H129" s="316">
        <f t="shared" si="30"/>
        <v>0</v>
      </c>
      <c r="I129" s="315"/>
      <c r="J129" s="317">
        <f t="shared" si="31"/>
        <v>0</v>
      </c>
      <c r="K129" s="315">
        <f t="shared" si="36"/>
        <v>0</v>
      </c>
      <c r="L129" s="318">
        <f t="shared" si="37"/>
        <v>0</v>
      </c>
      <c r="M129" s="346">
        <f t="shared" si="32"/>
        <v>0</v>
      </c>
      <c r="N129" s="319"/>
      <c r="O129" s="320">
        <f t="shared" si="40"/>
        <v>0</v>
      </c>
      <c r="P129" s="320"/>
      <c r="Q129" s="278"/>
      <c r="R129" s="320"/>
      <c r="S129" s="320"/>
      <c r="T129" s="320"/>
      <c r="U129" s="320">
        <f t="shared" si="38"/>
        <v>0</v>
      </c>
      <c r="V129" s="410">
        <f t="shared" si="39"/>
        <v>0</v>
      </c>
      <c r="Y129" s="468" t="e">
        <f t="shared" si="35"/>
        <v>#DIV/0!</v>
      </c>
    </row>
    <row r="130" spans="1:25" hidden="1" x14ac:dyDescent="0.25">
      <c r="A130" s="344" t="s">
        <v>76</v>
      </c>
      <c r="B130" s="311">
        <v>0</v>
      </c>
      <c r="C130" s="345"/>
      <c r="D130" s="313"/>
      <c r="E130" s="315"/>
      <c r="F130" s="315"/>
      <c r="G130" s="315"/>
      <c r="H130" s="316">
        <f t="shared" si="30"/>
        <v>0</v>
      </c>
      <c r="I130" s="315"/>
      <c r="J130" s="317">
        <f t="shared" si="31"/>
        <v>0</v>
      </c>
      <c r="K130" s="315">
        <f t="shared" si="36"/>
        <v>0</v>
      </c>
      <c r="L130" s="318">
        <f t="shared" si="37"/>
        <v>0</v>
      </c>
      <c r="M130" s="346">
        <f t="shared" si="32"/>
        <v>0</v>
      </c>
      <c r="N130" s="319"/>
      <c r="O130" s="320">
        <f t="shared" si="40"/>
        <v>0</v>
      </c>
      <c r="P130" s="320"/>
      <c r="Q130" s="278"/>
      <c r="R130" s="320"/>
      <c r="S130" s="320"/>
      <c r="T130" s="320"/>
      <c r="U130" s="320">
        <f t="shared" si="38"/>
        <v>0</v>
      </c>
      <c r="V130" s="410">
        <f t="shared" si="39"/>
        <v>0</v>
      </c>
      <c r="Y130" s="468" t="e">
        <f t="shared" si="35"/>
        <v>#DIV/0!</v>
      </c>
    </row>
    <row r="131" spans="1:25" hidden="1" x14ac:dyDescent="0.25">
      <c r="A131" s="344" t="s">
        <v>22</v>
      </c>
      <c r="B131" s="311">
        <v>0</v>
      </c>
      <c r="C131" s="345">
        <v>-1000000</v>
      </c>
      <c r="D131" s="313"/>
      <c r="E131" s="315">
        <v>0</v>
      </c>
      <c r="F131" s="315"/>
      <c r="G131" s="315"/>
      <c r="H131" s="316">
        <f t="shared" si="30"/>
        <v>0</v>
      </c>
      <c r="I131" s="315"/>
      <c r="J131" s="317">
        <f t="shared" si="31"/>
        <v>0</v>
      </c>
      <c r="K131" s="315">
        <f t="shared" si="36"/>
        <v>0</v>
      </c>
      <c r="L131" s="318">
        <f t="shared" si="37"/>
        <v>0</v>
      </c>
      <c r="M131" s="346">
        <f t="shared" si="32"/>
        <v>0</v>
      </c>
      <c r="N131" s="319"/>
      <c r="O131" s="320">
        <f t="shared" si="40"/>
        <v>0</v>
      </c>
      <c r="P131" s="320"/>
      <c r="Q131" s="278"/>
      <c r="R131" s="320"/>
      <c r="S131" s="320"/>
      <c r="T131" s="320"/>
      <c r="U131" s="320">
        <f t="shared" si="38"/>
        <v>0</v>
      </c>
      <c r="V131" s="410">
        <f t="shared" si="39"/>
        <v>0</v>
      </c>
      <c r="Y131" s="468" t="e">
        <f t="shared" si="35"/>
        <v>#DIV/0!</v>
      </c>
    </row>
    <row r="132" spans="1:25" hidden="1" x14ac:dyDescent="0.25">
      <c r="A132" s="344" t="s">
        <v>23</v>
      </c>
      <c r="B132" s="311">
        <v>0</v>
      </c>
      <c r="C132" s="345"/>
      <c r="D132" s="313"/>
      <c r="E132" s="315"/>
      <c r="F132" s="315"/>
      <c r="G132" s="315"/>
      <c r="H132" s="316">
        <f t="shared" si="30"/>
        <v>0</v>
      </c>
      <c r="I132" s="315"/>
      <c r="J132" s="317">
        <f t="shared" si="31"/>
        <v>0</v>
      </c>
      <c r="K132" s="315">
        <f t="shared" si="36"/>
        <v>0</v>
      </c>
      <c r="L132" s="318">
        <f t="shared" si="37"/>
        <v>0</v>
      </c>
      <c r="M132" s="346">
        <f t="shared" si="32"/>
        <v>0</v>
      </c>
      <c r="N132" s="319"/>
      <c r="O132" s="320">
        <f t="shared" si="40"/>
        <v>0</v>
      </c>
      <c r="P132" s="320"/>
      <c r="Q132" s="278"/>
      <c r="R132" s="320"/>
      <c r="S132" s="320"/>
      <c r="T132" s="320"/>
      <c r="U132" s="320">
        <f t="shared" si="38"/>
        <v>0</v>
      </c>
      <c r="V132" s="410">
        <f t="shared" si="39"/>
        <v>0</v>
      </c>
      <c r="Y132" s="468" t="e">
        <f t="shared" si="35"/>
        <v>#DIV/0!</v>
      </c>
    </row>
    <row r="133" spans="1:25" hidden="1" x14ac:dyDescent="0.25">
      <c r="A133" s="344" t="s">
        <v>86</v>
      </c>
      <c r="B133" s="311">
        <v>0</v>
      </c>
      <c r="C133" s="345"/>
      <c r="D133" s="313"/>
      <c r="E133" s="315">
        <f>+B133*1.06</f>
        <v>0</v>
      </c>
      <c r="F133" s="315"/>
      <c r="G133" s="315"/>
      <c r="H133" s="316">
        <f t="shared" si="30"/>
        <v>0</v>
      </c>
      <c r="I133" s="315"/>
      <c r="J133" s="317">
        <f t="shared" si="31"/>
        <v>0</v>
      </c>
      <c r="K133" s="315">
        <f t="shared" si="36"/>
        <v>0</v>
      </c>
      <c r="L133" s="318">
        <f t="shared" si="37"/>
        <v>0</v>
      </c>
      <c r="M133" s="346">
        <f t="shared" si="32"/>
        <v>0</v>
      </c>
      <c r="N133" s="319"/>
      <c r="O133" s="320">
        <f t="shared" si="40"/>
        <v>0</v>
      </c>
      <c r="P133" s="320"/>
      <c r="Q133" s="278"/>
      <c r="R133" s="320"/>
      <c r="S133" s="320"/>
      <c r="T133" s="320"/>
      <c r="U133" s="320">
        <f t="shared" si="38"/>
        <v>0</v>
      </c>
      <c r="V133" s="410">
        <f t="shared" si="39"/>
        <v>0</v>
      </c>
      <c r="Y133" s="468" t="e">
        <f t="shared" si="35"/>
        <v>#DIV/0!</v>
      </c>
    </row>
    <row r="134" spans="1:25" hidden="1" x14ac:dyDescent="0.25">
      <c r="A134" s="344" t="s">
        <v>691</v>
      </c>
      <c r="B134" s="311">
        <v>500000</v>
      </c>
      <c r="C134" s="345">
        <v>500000</v>
      </c>
      <c r="D134" s="313"/>
      <c r="E134" s="315">
        <v>0</v>
      </c>
      <c r="F134" s="315"/>
      <c r="G134" s="315"/>
      <c r="H134" s="316">
        <f t="shared" si="30"/>
        <v>0</v>
      </c>
      <c r="I134" s="315"/>
      <c r="J134" s="317">
        <f t="shared" si="31"/>
        <v>0</v>
      </c>
      <c r="K134" s="315">
        <f t="shared" si="36"/>
        <v>0</v>
      </c>
      <c r="L134" s="318">
        <f t="shared" si="37"/>
        <v>0</v>
      </c>
      <c r="M134" s="346">
        <f t="shared" si="32"/>
        <v>0</v>
      </c>
      <c r="N134" s="319"/>
      <c r="O134" s="320">
        <f t="shared" si="40"/>
        <v>0</v>
      </c>
      <c r="P134" s="320"/>
      <c r="Q134" s="278"/>
      <c r="R134" s="320"/>
      <c r="S134" s="320"/>
      <c r="T134" s="320"/>
      <c r="U134" s="320">
        <f t="shared" si="38"/>
        <v>0</v>
      </c>
      <c r="V134" s="410">
        <f t="shared" si="39"/>
        <v>0</v>
      </c>
      <c r="Y134" s="468" t="e">
        <f t="shared" si="35"/>
        <v>#DIV/0!</v>
      </c>
    </row>
    <row r="135" spans="1:25" hidden="1" x14ac:dyDescent="0.25">
      <c r="A135" s="344"/>
      <c r="B135" s="311">
        <v>0</v>
      </c>
      <c r="C135" s="345"/>
      <c r="D135" s="313"/>
      <c r="E135" s="315"/>
      <c r="F135" s="315"/>
      <c r="G135" s="315"/>
      <c r="H135" s="316">
        <f t="shared" si="30"/>
        <v>0</v>
      </c>
      <c r="I135" s="315"/>
      <c r="J135" s="317">
        <f t="shared" si="31"/>
        <v>0</v>
      </c>
      <c r="K135" s="315"/>
      <c r="L135" s="318"/>
      <c r="M135" s="346">
        <f t="shared" si="32"/>
        <v>0</v>
      </c>
      <c r="N135" s="319"/>
      <c r="O135" s="320">
        <f t="shared" si="40"/>
        <v>0</v>
      </c>
      <c r="P135" s="320"/>
      <c r="Q135" s="278"/>
      <c r="R135" s="320"/>
      <c r="S135" s="320"/>
      <c r="T135" s="320"/>
      <c r="U135" s="320">
        <f t="shared" si="38"/>
        <v>0</v>
      </c>
      <c r="V135" s="410">
        <f t="shared" si="39"/>
        <v>0</v>
      </c>
      <c r="Y135" s="468" t="e">
        <f t="shared" si="35"/>
        <v>#DIV/0!</v>
      </c>
    </row>
    <row r="136" spans="1:25" hidden="1" x14ac:dyDescent="0.25">
      <c r="A136" s="344"/>
      <c r="B136" s="311">
        <v>0</v>
      </c>
      <c r="C136" s="345"/>
      <c r="D136" s="313"/>
      <c r="E136" s="315"/>
      <c r="F136" s="315"/>
      <c r="G136" s="315"/>
      <c r="H136" s="316">
        <f t="shared" si="30"/>
        <v>0</v>
      </c>
      <c r="I136" s="315"/>
      <c r="J136" s="317">
        <f t="shared" si="31"/>
        <v>0</v>
      </c>
      <c r="K136" s="315"/>
      <c r="L136" s="318"/>
      <c r="M136" s="346">
        <f t="shared" si="32"/>
        <v>0</v>
      </c>
      <c r="N136" s="319"/>
      <c r="O136" s="320">
        <f t="shared" si="40"/>
        <v>0</v>
      </c>
      <c r="P136" s="320"/>
      <c r="Q136" s="278"/>
      <c r="R136" s="320"/>
      <c r="S136" s="320"/>
      <c r="T136" s="320"/>
      <c r="U136" s="320">
        <f t="shared" si="38"/>
        <v>0</v>
      </c>
      <c r="V136" s="410">
        <f t="shared" si="39"/>
        <v>0</v>
      </c>
      <c r="Y136" s="468" t="e">
        <f t="shared" si="35"/>
        <v>#DIV/0!</v>
      </c>
    </row>
    <row r="137" spans="1:25" ht="15.75" thickBot="1" x14ac:dyDescent="0.3">
      <c r="A137" s="347" t="s">
        <v>916</v>
      </c>
      <c r="B137" s="348">
        <v>0</v>
      </c>
      <c r="C137" s="326"/>
      <c r="D137" s="349"/>
      <c r="E137" s="350"/>
      <c r="F137" s="350"/>
      <c r="G137" s="350"/>
      <c r="H137" s="329"/>
      <c r="I137" s="350"/>
      <c r="J137" s="330"/>
      <c r="K137" s="350"/>
      <c r="L137" s="325"/>
      <c r="M137" s="351">
        <f t="shared" si="32"/>
        <v>0</v>
      </c>
      <c r="N137" s="331">
        <v>0</v>
      </c>
      <c r="O137" s="332">
        <v>100000</v>
      </c>
      <c r="P137" s="332"/>
      <c r="Q137" s="279">
        <v>-17685</v>
      </c>
      <c r="R137" s="332">
        <f>SUM(O137:Q137)</f>
        <v>82315</v>
      </c>
      <c r="S137" s="332"/>
      <c r="T137" s="332">
        <f>+O137+P137+S137</f>
        <v>100000</v>
      </c>
      <c r="U137" s="332">
        <f>+O137*1.059</f>
        <v>105900</v>
      </c>
      <c r="V137" s="411">
        <f>+U137*1.057</f>
        <v>111936.29999999999</v>
      </c>
      <c r="Y137" s="468">
        <f t="shared" si="35"/>
        <v>0.17685000000000001</v>
      </c>
    </row>
    <row r="138" spans="1:25" ht="15.75" thickTop="1" x14ac:dyDescent="0.25">
      <c r="A138" s="333" t="s">
        <v>95</v>
      </c>
      <c r="B138" s="334">
        <f t="shared" ref="B138:M138" si="41">SUM(B34:B137)</f>
        <v>10358553.619999999</v>
      </c>
      <c r="C138" s="334">
        <f t="shared" si="41"/>
        <v>-450000</v>
      </c>
      <c r="D138" s="335">
        <f t="shared" si="41"/>
        <v>6684488.6200000001</v>
      </c>
      <c r="E138" s="334">
        <f t="shared" si="41"/>
        <v>10170515.2212</v>
      </c>
      <c r="F138" s="334">
        <f t="shared" si="41"/>
        <v>0</v>
      </c>
      <c r="G138" s="334">
        <f t="shared" si="41"/>
        <v>2418018.84</v>
      </c>
      <c r="H138" s="352">
        <f t="shared" si="41"/>
        <v>7752496.3811999997</v>
      </c>
      <c r="I138" s="334">
        <f t="shared" si="41"/>
        <v>-1350000</v>
      </c>
      <c r="J138" s="352">
        <f t="shared" si="41"/>
        <v>6402496.3811999997</v>
      </c>
      <c r="K138" s="334">
        <f t="shared" si="41"/>
        <v>10719723.043144802</v>
      </c>
      <c r="L138" s="334">
        <f t="shared" si="41"/>
        <v>11298588.087474622</v>
      </c>
      <c r="M138" s="352">
        <f t="shared" si="41"/>
        <v>8820515.2212000005</v>
      </c>
      <c r="N138" s="352">
        <f>SUM(N34:N137)</f>
        <v>4119580</v>
      </c>
      <c r="O138" s="352">
        <f>SUM(O34:O137)</f>
        <v>10222448</v>
      </c>
      <c r="P138" s="352"/>
      <c r="Q138" s="352"/>
      <c r="R138" s="352">
        <f>SUM(R34:R137)</f>
        <v>6641559</v>
      </c>
      <c r="S138" s="352">
        <f>SUM(S34:S137)</f>
        <v>623584</v>
      </c>
      <c r="T138" s="352">
        <f>SUM(T34:T137)</f>
        <v>10846032</v>
      </c>
      <c r="U138" s="352">
        <f t="shared" ref="U138:V138" si="42">SUM(U34:U137)</f>
        <v>10825572.432</v>
      </c>
      <c r="V138" s="352">
        <f t="shared" si="42"/>
        <v>11442630.060624</v>
      </c>
    </row>
    <row r="140" spans="1:25" ht="15.75" thickBot="1" x14ac:dyDescent="0.3">
      <c r="A140" s="285" t="s">
        <v>96</v>
      </c>
    </row>
    <row r="141" spans="1:25" ht="15.75" thickTop="1" x14ac:dyDescent="0.25">
      <c r="A141" s="353" t="s">
        <v>97</v>
      </c>
      <c r="B141" s="339">
        <v>0</v>
      </c>
      <c r="C141" s="301"/>
      <c r="D141" s="340"/>
      <c r="E141" s="341"/>
      <c r="F141" s="341"/>
      <c r="G141" s="341"/>
      <c r="H141" s="305">
        <f>+E141+F141-G141</f>
        <v>0</v>
      </c>
      <c r="I141" s="341"/>
      <c r="J141" s="342">
        <f>SUM(H141:I141)</f>
        <v>0</v>
      </c>
      <c r="K141" s="341"/>
      <c r="L141" s="307"/>
      <c r="M141" s="308">
        <f>+G141+J141</f>
        <v>0</v>
      </c>
      <c r="N141" s="308"/>
      <c r="O141" s="309">
        <f>+M141*1.043</f>
        <v>0</v>
      </c>
      <c r="P141" s="309"/>
      <c r="Q141" s="275"/>
      <c r="R141" s="309"/>
      <c r="S141" s="309"/>
      <c r="T141" s="309"/>
      <c r="U141" s="360">
        <f>+O141*1.059</f>
        <v>0</v>
      </c>
      <c r="V141" s="412">
        <f>+U141*1.057</f>
        <v>0</v>
      </c>
    </row>
    <row r="142" spans="1:25" hidden="1" x14ac:dyDescent="0.25">
      <c r="A142" s="310" t="s">
        <v>98</v>
      </c>
      <c r="B142" s="311">
        <v>0</v>
      </c>
      <c r="C142" s="345"/>
      <c r="D142" s="313"/>
      <c r="E142" s="315"/>
      <c r="F142" s="315"/>
      <c r="G142" s="315"/>
      <c r="H142" s="316">
        <f t="shared" ref="H142:H151" si="43">+E142+F142-G142</f>
        <v>0</v>
      </c>
      <c r="I142" s="315"/>
      <c r="J142" s="317">
        <f>SUM(H142:I142)</f>
        <v>0</v>
      </c>
      <c r="K142" s="315"/>
      <c r="L142" s="318"/>
      <c r="M142" s="319">
        <f>+G142+J142</f>
        <v>0</v>
      </c>
      <c r="N142" s="319"/>
      <c r="O142" s="320">
        <f t="shared" ref="O142:O152" si="44">+M142*1.043</f>
        <v>0</v>
      </c>
      <c r="P142" s="320"/>
      <c r="Q142" s="278"/>
      <c r="R142" s="320"/>
      <c r="S142" s="320"/>
      <c r="T142" s="320"/>
      <c r="U142" s="413"/>
      <c r="V142" s="414"/>
    </row>
    <row r="143" spans="1:25" hidden="1" x14ac:dyDescent="0.25">
      <c r="A143" s="310" t="s">
        <v>948</v>
      </c>
      <c r="B143" s="311" t="s">
        <v>948</v>
      </c>
      <c r="C143" s="345"/>
      <c r="D143" s="313"/>
      <c r="E143" s="315"/>
      <c r="F143" s="315"/>
      <c r="G143" s="315"/>
      <c r="H143" s="316">
        <f t="shared" si="43"/>
        <v>0</v>
      </c>
      <c r="I143" s="315"/>
      <c r="J143" s="317">
        <f t="shared" ref="J143:J151" si="45">SUM(H143:I143)</f>
        <v>0</v>
      </c>
      <c r="K143" s="315"/>
      <c r="L143" s="318"/>
      <c r="M143" s="319">
        <f t="shared" ref="M143:M152" si="46">+G143+J143</f>
        <v>0</v>
      </c>
      <c r="N143" s="319"/>
      <c r="O143" s="320">
        <f t="shared" si="44"/>
        <v>0</v>
      </c>
      <c r="P143" s="320"/>
      <c r="Q143" s="278"/>
      <c r="R143" s="320"/>
      <c r="S143" s="320"/>
      <c r="T143" s="320"/>
      <c r="U143" s="413"/>
      <c r="V143" s="414"/>
    </row>
    <row r="144" spans="1:25" hidden="1" x14ac:dyDescent="0.25">
      <c r="A144" s="310" t="s">
        <v>99</v>
      </c>
      <c r="B144" s="311">
        <v>0</v>
      </c>
      <c r="C144" s="345"/>
      <c r="D144" s="313"/>
      <c r="E144" s="315"/>
      <c r="F144" s="315"/>
      <c r="G144" s="315"/>
      <c r="H144" s="316">
        <f t="shared" si="43"/>
        <v>0</v>
      </c>
      <c r="I144" s="315"/>
      <c r="J144" s="317">
        <f t="shared" si="45"/>
        <v>0</v>
      </c>
      <c r="K144" s="315"/>
      <c r="L144" s="318"/>
      <c r="M144" s="319">
        <f t="shared" si="46"/>
        <v>0</v>
      </c>
      <c r="N144" s="319"/>
      <c r="O144" s="320">
        <f t="shared" si="44"/>
        <v>0</v>
      </c>
      <c r="P144" s="320"/>
      <c r="Q144" s="278"/>
      <c r="R144" s="320"/>
      <c r="S144" s="320"/>
      <c r="T144" s="320"/>
      <c r="U144" s="413"/>
      <c r="V144" s="414"/>
    </row>
    <row r="145" spans="1:22" hidden="1" x14ac:dyDescent="0.25">
      <c r="A145" s="310" t="s">
        <v>105</v>
      </c>
      <c r="B145" s="311">
        <v>0</v>
      </c>
      <c r="C145" s="345"/>
      <c r="D145" s="313"/>
      <c r="E145" s="315"/>
      <c r="F145" s="315"/>
      <c r="G145" s="315"/>
      <c r="H145" s="316">
        <f t="shared" si="43"/>
        <v>0</v>
      </c>
      <c r="I145" s="315"/>
      <c r="J145" s="317">
        <f t="shared" si="45"/>
        <v>0</v>
      </c>
      <c r="K145" s="315"/>
      <c r="L145" s="318"/>
      <c r="M145" s="319">
        <f t="shared" si="46"/>
        <v>0</v>
      </c>
      <c r="N145" s="319"/>
      <c r="O145" s="320">
        <f t="shared" si="44"/>
        <v>0</v>
      </c>
      <c r="P145" s="320"/>
      <c r="Q145" s="278"/>
      <c r="R145" s="320"/>
      <c r="S145" s="320"/>
      <c r="T145" s="320"/>
      <c r="U145" s="413"/>
      <c r="V145" s="414"/>
    </row>
    <row r="146" spans="1:22" hidden="1" x14ac:dyDescent="0.25">
      <c r="A146" s="310" t="s">
        <v>101</v>
      </c>
      <c r="B146" s="311">
        <v>0</v>
      </c>
      <c r="C146" s="345"/>
      <c r="D146" s="313"/>
      <c r="E146" s="315"/>
      <c r="F146" s="315"/>
      <c r="G146" s="315"/>
      <c r="H146" s="316">
        <f t="shared" si="43"/>
        <v>0</v>
      </c>
      <c r="I146" s="315"/>
      <c r="J146" s="317">
        <f t="shared" si="45"/>
        <v>0</v>
      </c>
      <c r="K146" s="315"/>
      <c r="L146" s="318"/>
      <c r="M146" s="319">
        <f t="shared" si="46"/>
        <v>0</v>
      </c>
      <c r="N146" s="319"/>
      <c r="O146" s="320">
        <f t="shared" si="44"/>
        <v>0</v>
      </c>
      <c r="P146" s="320"/>
      <c r="Q146" s="278"/>
      <c r="R146" s="320"/>
      <c r="S146" s="320"/>
      <c r="T146" s="320"/>
      <c r="U146" s="413"/>
      <c r="V146" s="414"/>
    </row>
    <row r="147" spans="1:22" hidden="1" x14ac:dyDescent="0.25">
      <c r="A147" s="310" t="s">
        <v>100</v>
      </c>
      <c r="B147" s="311">
        <v>0</v>
      </c>
      <c r="C147" s="345"/>
      <c r="D147" s="313"/>
      <c r="E147" s="315"/>
      <c r="F147" s="315"/>
      <c r="G147" s="315"/>
      <c r="H147" s="316">
        <f t="shared" si="43"/>
        <v>0</v>
      </c>
      <c r="I147" s="315"/>
      <c r="J147" s="317">
        <f t="shared" si="45"/>
        <v>0</v>
      </c>
      <c r="K147" s="315"/>
      <c r="L147" s="318"/>
      <c r="M147" s="319">
        <f t="shared" si="46"/>
        <v>0</v>
      </c>
      <c r="N147" s="319"/>
      <c r="O147" s="320">
        <f t="shared" si="44"/>
        <v>0</v>
      </c>
      <c r="P147" s="320"/>
      <c r="Q147" s="278"/>
      <c r="R147" s="320"/>
      <c r="S147" s="320"/>
      <c r="T147" s="320"/>
      <c r="U147" s="413"/>
      <c r="V147" s="414"/>
    </row>
    <row r="148" spans="1:22" hidden="1" x14ac:dyDescent="0.25">
      <c r="A148" s="310" t="s">
        <v>104</v>
      </c>
      <c r="B148" s="311">
        <v>0</v>
      </c>
      <c r="C148" s="345"/>
      <c r="D148" s="313"/>
      <c r="E148" s="315"/>
      <c r="F148" s="315"/>
      <c r="G148" s="315"/>
      <c r="H148" s="316">
        <f t="shared" si="43"/>
        <v>0</v>
      </c>
      <c r="I148" s="315"/>
      <c r="J148" s="317">
        <f t="shared" si="45"/>
        <v>0</v>
      </c>
      <c r="K148" s="315"/>
      <c r="L148" s="318"/>
      <c r="M148" s="319">
        <f t="shared" si="46"/>
        <v>0</v>
      </c>
      <c r="N148" s="319"/>
      <c r="O148" s="320">
        <f t="shared" si="44"/>
        <v>0</v>
      </c>
      <c r="P148" s="320"/>
      <c r="Q148" s="278"/>
      <c r="R148" s="320"/>
      <c r="S148" s="320"/>
      <c r="T148" s="320"/>
      <c r="U148" s="413"/>
      <c r="V148" s="414"/>
    </row>
    <row r="149" spans="1:22" hidden="1" x14ac:dyDescent="0.25">
      <c r="A149" s="310" t="s">
        <v>102</v>
      </c>
      <c r="B149" s="311">
        <v>0</v>
      </c>
      <c r="C149" s="345"/>
      <c r="D149" s="313"/>
      <c r="E149" s="315"/>
      <c r="F149" s="315"/>
      <c r="G149" s="315"/>
      <c r="H149" s="316">
        <f t="shared" si="43"/>
        <v>0</v>
      </c>
      <c r="I149" s="315"/>
      <c r="J149" s="317">
        <f t="shared" si="45"/>
        <v>0</v>
      </c>
      <c r="K149" s="315"/>
      <c r="L149" s="318"/>
      <c r="M149" s="319">
        <f t="shared" si="46"/>
        <v>0</v>
      </c>
      <c r="N149" s="319"/>
      <c r="O149" s="320">
        <f t="shared" si="44"/>
        <v>0</v>
      </c>
      <c r="P149" s="320"/>
      <c r="Q149" s="278"/>
      <c r="R149" s="320"/>
      <c r="S149" s="320"/>
      <c r="T149" s="320"/>
      <c r="U149" s="413"/>
      <c r="V149" s="414"/>
    </row>
    <row r="150" spans="1:22" hidden="1" x14ac:dyDescent="0.25">
      <c r="A150" s="310" t="s">
        <v>103</v>
      </c>
      <c r="B150" s="311">
        <v>0</v>
      </c>
      <c r="C150" s="345"/>
      <c r="D150" s="313"/>
      <c r="E150" s="315"/>
      <c r="F150" s="315"/>
      <c r="G150" s="315"/>
      <c r="H150" s="316">
        <f t="shared" si="43"/>
        <v>0</v>
      </c>
      <c r="I150" s="315"/>
      <c r="J150" s="317">
        <f t="shared" si="45"/>
        <v>0</v>
      </c>
      <c r="K150" s="315"/>
      <c r="L150" s="318"/>
      <c r="M150" s="319">
        <f t="shared" si="46"/>
        <v>0</v>
      </c>
      <c r="N150" s="319"/>
      <c r="O150" s="320">
        <f t="shared" si="44"/>
        <v>0</v>
      </c>
      <c r="P150" s="320"/>
      <c r="Q150" s="278"/>
      <c r="R150" s="320"/>
      <c r="S150" s="320"/>
      <c r="T150" s="320"/>
      <c r="U150" s="413"/>
      <c r="V150" s="414"/>
    </row>
    <row r="151" spans="1:22" hidden="1" x14ac:dyDescent="0.25">
      <c r="A151" s="310"/>
      <c r="B151" s="311">
        <v>0</v>
      </c>
      <c r="C151" s="345"/>
      <c r="D151" s="313"/>
      <c r="E151" s="315"/>
      <c r="F151" s="315"/>
      <c r="G151" s="315"/>
      <c r="H151" s="316">
        <f t="shared" si="43"/>
        <v>0</v>
      </c>
      <c r="I151" s="315"/>
      <c r="J151" s="317">
        <f t="shared" si="45"/>
        <v>0</v>
      </c>
      <c r="K151" s="315"/>
      <c r="L151" s="318"/>
      <c r="M151" s="319">
        <f t="shared" si="46"/>
        <v>0</v>
      </c>
      <c r="N151" s="319"/>
      <c r="O151" s="320">
        <f t="shared" si="44"/>
        <v>0</v>
      </c>
      <c r="P151" s="320"/>
      <c r="Q151" s="278"/>
      <c r="R151" s="320"/>
      <c r="S151" s="320"/>
      <c r="T151" s="320"/>
      <c r="U151" s="413"/>
      <c r="V151" s="414"/>
    </row>
    <row r="152" spans="1:22" ht="15.75" thickBot="1" x14ac:dyDescent="0.3">
      <c r="A152" s="354"/>
      <c r="B152" s="348">
        <v>0</v>
      </c>
      <c r="C152" s="326"/>
      <c r="D152" s="349"/>
      <c r="E152" s="350"/>
      <c r="F152" s="350"/>
      <c r="G152" s="350"/>
      <c r="H152" s="329"/>
      <c r="I152" s="350"/>
      <c r="J152" s="330"/>
      <c r="K152" s="350"/>
      <c r="L152" s="325"/>
      <c r="M152" s="331">
        <f t="shared" si="46"/>
        <v>0</v>
      </c>
      <c r="N152" s="331"/>
      <c r="O152" s="332">
        <f t="shared" si="44"/>
        <v>0</v>
      </c>
      <c r="P152" s="332"/>
      <c r="Q152" s="279"/>
      <c r="R152" s="332"/>
      <c r="S152" s="332"/>
      <c r="T152" s="332"/>
      <c r="U152" s="367">
        <f>+O152*1.059</f>
        <v>0</v>
      </c>
      <c r="V152" s="415">
        <f>+U152*1.057</f>
        <v>0</v>
      </c>
    </row>
    <row r="153" spans="1:22" ht="15.75" thickTop="1" x14ac:dyDescent="0.25">
      <c r="A153" s="333" t="s">
        <v>106</v>
      </c>
      <c r="B153" s="334">
        <f t="shared" ref="B153:V153" si="47">SUM(B141:B152)</f>
        <v>0</v>
      </c>
      <c r="C153" s="334">
        <f t="shared" si="47"/>
        <v>0</v>
      </c>
      <c r="D153" s="335">
        <f t="shared" si="47"/>
        <v>0</v>
      </c>
      <c r="E153" s="334">
        <f t="shared" si="47"/>
        <v>0</v>
      </c>
      <c r="F153" s="334">
        <f t="shared" si="47"/>
        <v>0</v>
      </c>
      <c r="G153" s="334">
        <f t="shared" si="47"/>
        <v>0</v>
      </c>
      <c r="H153" s="337">
        <f t="shared" si="47"/>
        <v>0</v>
      </c>
      <c r="I153" s="334">
        <f t="shared" si="47"/>
        <v>0</v>
      </c>
      <c r="J153" s="337">
        <f t="shared" si="47"/>
        <v>0</v>
      </c>
      <c r="K153" s="334">
        <f t="shared" si="47"/>
        <v>0</v>
      </c>
      <c r="L153" s="334">
        <f t="shared" si="47"/>
        <v>0</v>
      </c>
      <c r="M153" s="337">
        <f t="shared" si="47"/>
        <v>0</v>
      </c>
      <c r="N153" s="337">
        <f t="shared" si="47"/>
        <v>0</v>
      </c>
      <c r="O153" s="337">
        <f t="shared" si="47"/>
        <v>0</v>
      </c>
      <c r="P153" s="337"/>
      <c r="Q153" s="337"/>
      <c r="R153" s="337"/>
      <c r="S153" s="337"/>
      <c r="T153" s="337"/>
      <c r="U153" s="337">
        <f t="shared" si="47"/>
        <v>0</v>
      </c>
      <c r="V153" s="337">
        <f t="shared" si="47"/>
        <v>0</v>
      </c>
    </row>
    <row r="155" spans="1:22" ht="15.75" thickBot="1" x14ac:dyDescent="0.3">
      <c r="A155" s="285" t="s">
        <v>107</v>
      </c>
    </row>
    <row r="156" spans="1:22" ht="15.75" thickTop="1" x14ac:dyDescent="0.25">
      <c r="A156" s="353" t="s">
        <v>108</v>
      </c>
      <c r="B156" s="355"/>
      <c r="C156" s="356"/>
      <c r="D156" s="340"/>
      <c r="E156" s="356"/>
      <c r="F156" s="356"/>
      <c r="G156" s="356"/>
      <c r="H156" s="357">
        <f>+E156+F156-G156</f>
        <v>0</v>
      </c>
      <c r="I156" s="356"/>
      <c r="J156" s="358"/>
      <c r="K156" s="356"/>
      <c r="L156" s="359"/>
      <c r="M156" s="360"/>
      <c r="N156" s="360"/>
      <c r="O156" s="309"/>
      <c r="P156" s="309"/>
      <c r="Q156" s="275"/>
      <c r="R156" s="309"/>
      <c r="S156" s="309"/>
      <c r="T156" s="309"/>
      <c r="U156" s="360"/>
      <c r="V156" s="412"/>
    </row>
    <row r="157" spans="1:22" ht="15.75" thickBot="1" x14ac:dyDescent="0.3">
      <c r="A157" s="324" t="s">
        <v>109</v>
      </c>
      <c r="B157" s="361"/>
      <c r="C157" s="362"/>
      <c r="D157" s="349"/>
      <c r="E157" s="363"/>
      <c r="F157" s="363"/>
      <c r="G157" s="363"/>
      <c r="H157" s="364">
        <f>+E157+F157-G157</f>
        <v>0</v>
      </c>
      <c r="I157" s="363"/>
      <c r="J157" s="365"/>
      <c r="K157" s="363"/>
      <c r="L157" s="366"/>
      <c r="M157" s="367"/>
      <c r="N157" s="367"/>
      <c r="O157" s="332"/>
      <c r="P157" s="332"/>
      <c r="Q157" s="279"/>
      <c r="R157" s="332"/>
      <c r="S157" s="332"/>
      <c r="T157" s="332"/>
      <c r="U157" s="367"/>
      <c r="V157" s="415"/>
    </row>
    <row r="158" spans="1:22" ht="15.75" thickTop="1" x14ac:dyDescent="0.25">
      <c r="A158" s="298" t="s">
        <v>110</v>
      </c>
      <c r="B158" s="368">
        <f t="shared" ref="B158:L158" si="48">SUM(B156:B157)</f>
        <v>0</v>
      </c>
      <c r="C158" s="368">
        <f t="shared" si="48"/>
        <v>0</v>
      </c>
      <c r="D158" s="369">
        <f t="shared" si="48"/>
        <v>0</v>
      </c>
      <c r="E158" s="368">
        <f t="shared" si="48"/>
        <v>0</v>
      </c>
      <c r="F158" s="368">
        <f t="shared" si="48"/>
        <v>0</v>
      </c>
      <c r="G158" s="368">
        <f t="shared" si="48"/>
        <v>0</v>
      </c>
      <c r="H158" s="370">
        <f t="shared" si="48"/>
        <v>0</v>
      </c>
      <c r="I158" s="368">
        <f t="shared" si="48"/>
        <v>0</v>
      </c>
      <c r="J158" s="370">
        <f t="shared" si="48"/>
        <v>0</v>
      </c>
      <c r="K158" s="368">
        <f t="shared" si="48"/>
        <v>0</v>
      </c>
      <c r="L158" s="368">
        <f t="shared" si="48"/>
        <v>0</v>
      </c>
    </row>
    <row r="160" spans="1:22" ht="15.75" thickBot="1" x14ac:dyDescent="0.3">
      <c r="A160" s="285" t="s">
        <v>111</v>
      </c>
    </row>
    <row r="161" spans="1:22" ht="15.75" thickTop="1" x14ac:dyDescent="0.25">
      <c r="A161" s="353" t="s">
        <v>919</v>
      </c>
      <c r="B161" s="339">
        <v>0</v>
      </c>
      <c r="C161" s="301"/>
      <c r="D161" s="340"/>
      <c r="E161" s="341"/>
      <c r="F161" s="341"/>
      <c r="G161" s="341"/>
      <c r="H161" s="371">
        <f>+E161+F161-G161</f>
        <v>0</v>
      </c>
      <c r="I161" s="341"/>
      <c r="J161" s="342">
        <f>SUM(H161:I161)</f>
        <v>0</v>
      </c>
      <c r="K161" s="341"/>
      <c r="L161" s="307"/>
      <c r="M161" s="343">
        <f>+G161+J161</f>
        <v>0</v>
      </c>
      <c r="N161" s="308"/>
      <c r="O161" s="309"/>
      <c r="P161" s="309"/>
      <c r="Q161" s="275"/>
      <c r="R161" s="309"/>
      <c r="S161" s="309"/>
      <c r="T161" s="309"/>
      <c r="U161" s="309">
        <v>0</v>
      </c>
      <c r="V161" s="409">
        <v>0</v>
      </c>
    </row>
    <row r="162" spans="1:22" hidden="1" x14ac:dyDescent="0.25">
      <c r="A162" s="344" t="s">
        <v>140</v>
      </c>
      <c r="B162" s="311" t="s">
        <v>924</v>
      </c>
      <c r="C162" s="345"/>
      <c r="D162" s="313"/>
      <c r="E162" s="315"/>
      <c r="F162" s="315"/>
      <c r="G162" s="315"/>
      <c r="H162" s="316">
        <f>+E162+F162-G162</f>
        <v>0</v>
      </c>
      <c r="I162" s="315"/>
      <c r="J162" s="317">
        <f>SUM(H162:I162)</f>
        <v>0</v>
      </c>
      <c r="K162" s="315"/>
      <c r="L162" s="318"/>
      <c r="M162" s="346">
        <f>+G162+J162</f>
        <v>0</v>
      </c>
      <c r="N162" s="319"/>
      <c r="O162" s="320"/>
      <c r="P162" s="320"/>
      <c r="Q162" s="278"/>
      <c r="R162" s="320"/>
      <c r="S162" s="320"/>
      <c r="T162" s="320"/>
      <c r="U162" s="320"/>
      <c r="V162" s="410"/>
    </row>
    <row r="163" spans="1:22" hidden="1" x14ac:dyDescent="0.25">
      <c r="A163" s="344" t="s">
        <v>139</v>
      </c>
      <c r="B163" s="311">
        <v>0</v>
      </c>
      <c r="C163" s="345"/>
      <c r="D163" s="313"/>
      <c r="E163" s="315"/>
      <c r="F163" s="315"/>
      <c r="G163" s="315"/>
      <c r="H163" s="316">
        <f t="shared" ref="H163:H208" si="49">+E163+F163-G163</f>
        <v>0</v>
      </c>
      <c r="I163" s="315"/>
      <c r="J163" s="317">
        <f t="shared" ref="J163:J209" si="50">SUM(H163:I163)</f>
        <v>0</v>
      </c>
      <c r="K163" s="315"/>
      <c r="L163" s="318"/>
      <c r="M163" s="346">
        <f t="shared" ref="M163:M209" si="51">+G163+J163</f>
        <v>0</v>
      </c>
      <c r="N163" s="319"/>
      <c r="O163" s="320"/>
      <c r="P163" s="320"/>
      <c r="Q163" s="278"/>
      <c r="R163" s="320"/>
      <c r="S163" s="320"/>
      <c r="T163" s="320"/>
      <c r="U163" s="320"/>
      <c r="V163" s="410"/>
    </row>
    <row r="164" spans="1:22" hidden="1" x14ac:dyDescent="0.25">
      <c r="A164" s="344" t="s">
        <v>115</v>
      </c>
      <c r="B164" s="311">
        <v>0</v>
      </c>
      <c r="C164" s="345"/>
      <c r="D164" s="313"/>
      <c r="E164" s="315"/>
      <c r="F164" s="315"/>
      <c r="G164" s="315"/>
      <c r="H164" s="316">
        <f t="shared" si="49"/>
        <v>0</v>
      </c>
      <c r="I164" s="315"/>
      <c r="J164" s="317">
        <f t="shared" si="50"/>
        <v>0</v>
      </c>
      <c r="K164" s="315"/>
      <c r="L164" s="318"/>
      <c r="M164" s="346">
        <f t="shared" si="51"/>
        <v>0</v>
      </c>
      <c r="N164" s="319"/>
      <c r="O164" s="320"/>
      <c r="P164" s="320"/>
      <c r="Q164" s="278"/>
      <c r="R164" s="320"/>
      <c r="S164" s="320"/>
      <c r="T164" s="320"/>
      <c r="U164" s="320"/>
      <c r="V164" s="410"/>
    </row>
    <row r="165" spans="1:22" hidden="1" x14ac:dyDescent="0.25">
      <c r="A165" s="344" t="s">
        <v>721</v>
      </c>
      <c r="B165" s="311">
        <v>0</v>
      </c>
      <c r="C165" s="345"/>
      <c r="D165" s="313"/>
      <c r="E165" s="315"/>
      <c r="F165" s="315"/>
      <c r="G165" s="315"/>
      <c r="H165" s="316">
        <f t="shared" si="49"/>
        <v>0</v>
      </c>
      <c r="I165" s="315"/>
      <c r="J165" s="317">
        <f t="shared" si="50"/>
        <v>0</v>
      </c>
      <c r="K165" s="315"/>
      <c r="L165" s="318"/>
      <c r="M165" s="346">
        <f t="shared" si="51"/>
        <v>0</v>
      </c>
      <c r="N165" s="319"/>
      <c r="O165" s="320"/>
      <c r="P165" s="320"/>
      <c r="Q165" s="278"/>
      <c r="R165" s="320"/>
      <c r="S165" s="320"/>
      <c r="T165" s="320"/>
      <c r="U165" s="320"/>
      <c r="V165" s="410"/>
    </row>
    <row r="166" spans="1:22" hidden="1" x14ac:dyDescent="0.25">
      <c r="A166" s="344" t="s">
        <v>118</v>
      </c>
      <c r="B166" s="311" t="s">
        <v>925</v>
      </c>
      <c r="C166" s="345"/>
      <c r="D166" s="313"/>
      <c r="E166" s="315"/>
      <c r="F166" s="315"/>
      <c r="G166" s="315"/>
      <c r="H166" s="316">
        <f t="shared" si="49"/>
        <v>0</v>
      </c>
      <c r="I166" s="315"/>
      <c r="J166" s="317">
        <f t="shared" si="50"/>
        <v>0</v>
      </c>
      <c r="K166" s="315"/>
      <c r="L166" s="318"/>
      <c r="M166" s="346">
        <f t="shared" si="51"/>
        <v>0</v>
      </c>
      <c r="N166" s="319"/>
      <c r="O166" s="320"/>
      <c r="P166" s="320"/>
      <c r="Q166" s="278"/>
      <c r="R166" s="320"/>
      <c r="S166" s="320"/>
      <c r="T166" s="320"/>
      <c r="U166" s="320"/>
      <c r="V166" s="410"/>
    </row>
    <row r="167" spans="1:22" hidden="1" x14ac:dyDescent="0.25">
      <c r="A167" s="344" t="s">
        <v>138</v>
      </c>
      <c r="B167" s="311">
        <v>0</v>
      </c>
      <c r="C167" s="345"/>
      <c r="D167" s="313"/>
      <c r="E167" s="315"/>
      <c r="F167" s="315"/>
      <c r="G167" s="315"/>
      <c r="H167" s="316">
        <f t="shared" si="49"/>
        <v>0</v>
      </c>
      <c r="I167" s="315"/>
      <c r="J167" s="317">
        <f t="shared" si="50"/>
        <v>0</v>
      </c>
      <c r="K167" s="315"/>
      <c r="L167" s="318"/>
      <c r="M167" s="346">
        <f t="shared" si="51"/>
        <v>0</v>
      </c>
      <c r="N167" s="319"/>
      <c r="O167" s="320"/>
      <c r="P167" s="320"/>
      <c r="Q167" s="278"/>
      <c r="R167" s="320"/>
      <c r="S167" s="320"/>
      <c r="T167" s="320"/>
      <c r="U167" s="320"/>
      <c r="V167" s="410"/>
    </row>
    <row r="168" spans="1:22" hidden="1" x14ac:dyDescent="0.25">
      <c r="A168" s="344" t="s">
        <v>120</v>
      </c>
      <c r="B168" s="311" t="s">
        <v>926</v>
      </c>
      <c r="C168" s="345"/>
      <c r="D168" s="313"/>
      <c r="E168" s="315"/>
      <c r="F168" s="315"/>
      <c r="G168" s="315"/>
      <c r="H168" s="316">
        <f t="shared" si="49"/>
        <v>0</v>
      </c>
      <c r="I168" s="315"/>
      <c r="J168" s="317">
        <f t="shared" si="50"/>
        <v>0</v>
      </c>
      <c r="K168" s="315"/>
      <c r="L168" s="318"/>
      <c r="M168" s="346">
        <f t="shared" si="51"/>
        <v>0</v>
      </c>
      <c r="N168" s="319"/>
      <c r="O168" s="320"/>
      <c r="P168" s="320"/>
      <c r="Q168" s="278"/>
      <c r="R168" s="320"/>
      <c r="S168" s="320"/>
      <c r="T168" s="320"/>
      <c r="U168" s="320"/>
      <c r="V168" s="410"/>
    </row>
    <row r="169" spans="1:22" hidden="1" x14ac:dyDescent="0.25">
      <c r="A169" s="344" t="s">
        <v>873</v>
      </c>
      <c r="B169" s="311">
        <v>0</v>
      </c>
      <c r="C169" s="345"/>
      <c r="D169" s="313"/>
      <c r="E169" s="315"/>
      <c r="F169" s="315"/>
      <c r="G169" s="315"/>
      <c r="H169" s="316">
        <f t="shared" si="49"/>
        <v>0</v>
      </c>
      <c r="I169" s="315"/>
      <c r="J169" s="317">
        <f t="shared" si="50"/>
        <v>0</v>
      </c>
      <c r="K169" s="315"/>
      <c r="L169" s="318"/>
      <c r="M169" s="346">
        <f t="shared" si="51"/>
        <v>0</v>
      </c>
      <c r="N169" s="319"/>
      <c r="O169" s="320"/>
      <c r="P169" s="320"/>
      <c r="Q169" s="278"/>
      <c r="R169" s="320"/>
      <c r="S169" s="320"/>
      <c r="T169" s="320"/>
      <c r="U169" s="320"/>
      <c r="V169" s="410"/>
    </row>
    <row r="170" spans="1:22" hidden="1" x14ac:dyDescent="0.25">
      <c r="A170" s="344" t="s">
        <v>114</v>
      </c>
      <c r="B170" s="311">
        <v>0</v>
      </c>
      <c r="C170" s="345"/>
      <c r="D170" s="313"/>
      <c r="E170" s="315"/>
      <c r="F170" s="315"/>
      <c r="G170" s="315"/>
      <c r="H170" s="316">
        <f t="shared" si="49"/>
        <v>0</v>
      </c>
      <c r="I170" s="315"/>
      <c r="J170" s="317">
        <f t="shared" si="50"/>
        <v>0</v>
      </c>
      <c r="K170" s="315"/>
      <c r="L170" s="318"/>
      <c r="M170" s="346">
        <f t="shared" si="51"/>
        <v>0</v>
      </c>
      <c r="N170" s="319"/>
      <c r="O170" s="320"/>
      <c r="P170" s="320"/>
      <c r="Q170" s="278"/>
      <c r="R170" s="320"/>
      <c r="S170" s="320"/>
      <c r="T170" s="320"/>
      <c r="U170" s="320"/>
      <c r="V170" s="410"/>
    </row>
    <row r="171" spans="1:22" hidden="1" x14ac:dyDescent="0.25">
      <c r="A171" s="344" t="s">
        <v>121</v>
      </c>
      <c r="B171" s="311">
        <v>0</v>
      </c>
      <c r="C171" s="345"/>
      <c r="D171" s="313"/>
      <c r="E171" s="315"/>
      <c r="F171" s="315"/>
      <c r="G171" s="315"/>
      <c r="H171" s="316">
        <f t="shared" si="49"/>
        <v>0</v>
      </c>
      <c r="I171" s="315"/>
      <c r="J171" s="317">
        <f t="shared" si="50"/>
        <v>0</v>
      </c>
      <c r="K171" s="315"/>
      <c r="L171" s="318"/>
      <c r="M171" s="346">
        <f t="shared" si="51"/>
        <v>0</v>
      </c>
      <c r="N171" s="319"/>
      <c r="O171" s="320"/>
      <c r="P171" s="320"/>
      <c r="Q171" s="278"/>
      <c r="R171" s="320"/>
      <c r="S171" s="320"/>
      <c r="T171" s="320"/>
      <c r="U171" s="320"/>
      <c r="V171" s="410"/>
    </row>
    <row r="172" spans="1:22" hidden="1" x14ac:dyDescent="0.25">
      <c r="A172" s="344" t="s">
        <v>137</v>
      </c>
      <c r="B172" s="311">
        <v>0</v>
      </c>
      <c r="C172" s="345"/>
      <c r="D172" s="313"/>
      <c r="E172" s="315"/>
      <c r="F172" s="315"/>
      <c r="G172" s="315"/>
      <c r="H172" s="316">
        <f t="shared" si="49"/>
        <v>0</v>
      </c>
      <c r="I172" s="315"/>
      <c r="J172" s="317">
        <f t="shared" si="50"/>
        <v>0</v>
      </c>
      <c r="K172" s="315"/>
      <c r="L172" s="318"/>
      <c r="M172" s="346">
        <f t="shared" si="51"/>
        <v>0</v>
      </c>
      <c r="N172" s="319"/>
      <c r="O172" s="320"/>
      <c r="P172" s="320"/>
      <c r="Q172" s="278"/>
      <c r="R172" s="320"/>
      <c r="S172" s="320"/>
      <c r="T172" s="320"/>
      <c r="U172" s="320"/>
      <c r="V172" s="410"/>
    </row>
    <row r="173" spans="1:22" hidden="1" x14ac:dyDescent="0.25">
      <c r="A173" s="344" t="s">
        <v>703</v>
      </c>
      <c r="B173" s="311">
        <v>0</v>
      </c>
      <c r="C173" s="345"/>
      <c r="D173" s="313"/>
      <c r="E173" s="315"/>
      <c r="F173" s="315"/>
      <c r="G173" s="315"/>
      <c r="H173" s="316">
        <f t="shared" si="49"/>
        <v>0</v>
      </c>
      <c r="I173" s="315"/>
      <c r="J173" s="317">
        <f t="shared" si="50"/>
        <v>0</v>
      </c>
      <c r="K173" s="315"/>
      <c r="L173" s="318"/>
      <c r="M173" s="346">
        <f t="shared" si="51"/>
        <v>0</v>
      </c>
      <c r="N173" s="319"/>
      <c r="O173" s="320"/>
      <c r="P173" s="320"/>
      <c r="Q173" s="278"/>
      <c r="R173" s="320"/>
      <c r="S173" s="320"/>
      <c r="T173" s="320"/>
      <c r="U173" s="320"/>
      <c r="V173" s="410"/>
    </row>
    <row r="174" spans="1:22" hidden="1" x14ac:dyDescent="0.25">
      <c r="A174" s="344" t="s">
        <v>702</v>
      </c>
      <c r="B174" s="311">
        <v>0</v>
      </c>
      <c r="C174" s="345"/>
      <c r="D174" s="313"/>
      <c r="E174" s="315"/>
      <c r="F174" s="315"/>
      <c r="G174" s="315"/>
      <c r="H174" s="316">
        <f t="shared" si="49"/>
        <v>0</v>
      </c>
      <c r="I174" s="315"/>
      <c r="J174" s="317">
        <f t="shared" si="50"/>
        <v>0</v>
      </c>
      <c r="K174" s="315"/>
      <c r="L174" s="318"/>
      <c r="M174" s="346">
        <f t="shared" si="51"/>
        <v>0</v>
      </c>
      <c r="N174" s="319"/>
      <c r="O174" s="320"/>
      <c r="P174" s="320"/>
      <c r="Q174" s="278"/>
      <c r="R174" s="320"/>
      <c r="S174" s="320"/>
      <c r="T174" s="320"/>
      <c r="U174" s="320"/>
      <c r="V174" s="410"/>
    </row>
    <row r="175" spans="1:22" hidden="1" x14ac:dyDescent="0.25">
      <c r="A175" s="344" t="s">
        <v>701</v>
      </c>
      <c r="B175" s="311">
        <v>0</v>
      </c>
      <c r="C175" s="345"/>
      <c r="D175" s="313"/>
      <c r="E175" s="315"/>
      <c r="F175" s="315"/>
      <c r="G175" s="315"/>
      <c r="H175" s="316">
        <f t="shared" si="49"/>
        <v>0</v>
      </c>
      <c r="I175" s="315"/>
      <c r="J175" s="317">
        <f t="shared" si="50"/>
        <v>0</v>
      </c>
      <c r="K175" s="315"/>
      <c r="L175" s="318"/>
      <c r="M175" s="346">
        <f t="shared" si="51"/>
        <v>0</v>
      </c>
      <c r="N175" s="319"/>
      <c r="O175" s="320"/>
      <c r="P175" s="320"/>
      <c r="Q175" s="278"/>
      <c r="R175" s="320"/>
      <c r="S175" s="320"/>
      <c r="T175" s="320"/>
      <c r="U175" s="320"/>
      <c r="V175" s="410"/>
    </row>
    <row r="176" spans="1:22" hidden="1" x14ac:dyDescent="0.25">
      <c r="A176" s="344" t="s">
        <v>123</v>
      </c>
      <c r="B176" s="311">
        <v>0</v>
      </c>
      <c r="C176" s="345"/>
      <c r="D176" s="313"/>
      <c r="E176" s="315"/>
      <c r="F176" s="315"/>
      <c r="G176" s="315"/>
      <c r="H176" s="316">
        <f t="shared" si="49"/>
        <v>0</v>
      </c>
      <c r="I176" s="315"/>
      <c r="J176" s="317">
        <f t="shared" si="50"/>
        <v>0</v>
      </c>
      <c r="K176" s="315"/>
      <c r="L176" s="318"/>
      <c r="M176" s="346">
        <f t="shared" si="51"/>
        <v>0</v>
      </c>
      <c r="N176" s="319"/>
      <c r="O176" s="320"/>
      <c r="P176" s="320"/>
      <c r="Q176" s="278"/>
      <c r="R176" s="320"/>
      <c r="S176" s="320"/>
      <c r="T176" s="320"/>
      <c r="U176" s="320"/>
      <c r="V176" s="410"/>
    </row>
    <row r="177" spans="1:22" hidden="1" x14ac:dyDescent="0.25">
      <c r="A177" s="372" t="s">
        <v>122</v>
      </c>
      <c r="B177" s="311">
        <v>0</v>
      </c>
      <c r="C177" s="345"/>
      <c r="D177" s="313"/>
      <c r="E177" s="315"/>
      <c r="F177" s="315"/>
      <c r="G177" s="315"/>
      <c r="H177" s="316">
        <f t="shared" si="49"/>
        <v>0</v>
      </c>
      <c r="I177" s="315"/>
      <c r="J177" s="317">
        <f t="shared" si="50"/>
        <v>0</v>
      </c>
      <c r="K177" s="315"/>
      <c r="L177" s="318"/>
      <c r="M177" s="346">
        <f t="shared" si="51"/>
        <v>0</v>
      </c>
      <c r="N177" s="319"/>
      <c r="O177" s="320"/>
      <c r="P177" s="320"/>
      <c r="Q177" s="278"/>
      <c r="R177" s="320"/>
      <c r="S177" s="320"/>
      <c r="T177" s="320"/>
      <c r="U177" s="320"/>
      <c r="V177" s="410"/>
    </row>
    <row r="178" spans="1:22" hidden="1" x14ac:dyDescent="0.25">
      <c r="A178" s="310" t="s">
        <v>112</v>
      </c>
      <c r="B178" s="311">
        <v>0</v>
      </c>
      <c r="C178" s="345"/>
      <c r="D178" s="313"/>
      <c r="E178" s="315"/>
      <c r="F178" s="315"/>
      <c r="G178" s="315"/>
      <c r="H178" s="316">
        <f t="shared" si="49"/>
        <v>0</v>
      </c>
      <c r="I178" s="315"/>
      <c r="J178" s="317">
        <f t="shared" si="50"/>
        <v>0</v>
      </c>
      <c r="K178" s="315"/>
      <c r="L178" s="318"/>
      <c r="M178" s="346">
        <f t="shared" si="51"/>
        <v>0</v>
      </c>
      <c r="N178" s="319"/>
      <c r="O178" s="320"/>
      <c r="P178" s="320"/>
      <c r="Q178" s="278"/>
      <c r="R178" s="320"/>
      <c r="S178" s="320"/>
      <c r="T178" s="320"/>
      <c r="U178" s="320"/>
      <c r="V178" s="410"/>
    </row>
    <row r="179" spans="1:22" hidden="1" x14ac:dyDescent="0.25">
      <c r="A179" s="344" t="s">
        <v>128</v>
      </c>
      <c r="B179" s="311">
        <v>0</v>
      </c>
      <c r="C179" s="345"/>
      <c r="D179" s="313"/>
      <c r="E179" s="315"/>
      <c r="F179" s="315"/>
      <c r="G179" s="315"/>
      <c r="H179" s="316">
        <f t="shared" si="49"/>
        <v>0</v>
      </c>
      <c r="I179" s="315"/>
      <c r="J179" s="317">
        <f t="shared" si="50"/>
        <v>0</v>
      </c>
      <c r="K179" s="315"/>
      <c r="L179" s="318"/>
      <c r="M179" s="346">
        <f t="shared" si="51"/>
        <v>0</v>
      </c>
      <c r="N179" s="319"/>
      <c r="O179" s="320"/>
      <c r="P179" s="320"/>
      <c r="Q179" s="278"/>
      <c r="R179" s="320"/>
      <c r="S179" s="320"/>
      <c r="T179" s="320"/>
      <c r="U179" s="320"/>
      <c r="V179" s="410"/>
    </row>
    <row r="180" spans="1:22" hidden="1" x14ac:dyDescent="0.25">
      <c r="A180" s="344" t="s">
        <v>124</v>
      </c>
      <c r="B180" s="311">
        <v>0</v>
      </c>
      <c r="C180" s="345"/>
      <c r="D180" s="313"/>
      <c r="E180" s="315"/>
      <c r="F180" s="315"/>
      <c r="G180" s="315"/>
      <c r="H180" s="316">
        <f t="shared" si="49"/>
        <v>0</v>
      </c>
      <c r="I180" s="315"/>
      <c r="J180" s="317">
        <f t="shared" si="50"/>
        <v>0</v>
      </c>
      <c r="K180" s="315"/>
      <c r="L180" s="318"/>
      <c r="M180" s="346">
        <f t="shared" si="51"/>
        <v>0</v>
      </c>
      <c r="N180" s="319"/>
      <c r="O180" s="320"/>
      <c r="P180" s="320"/>
      <c r="Q180" s="278"/>
      <c r="R180" s="320"/>
      <c r="S180" s="320"/>
      <c r="T180" s="320"/>
      <c r="U180" s="320"/>
      <c r="V180" s="410"/>
    </row>
    <row r="181" spans="1:22" hidden="1" x14ac:dyDescent="0.25">
      <c r="A181" s="344" t="s">
        <v>136</v>
      </c>
      <c r="B181" s="311">
        <v>0</v>
      </c>
      <c r="C181" s="345"/>
      <c r="D181" s="313"/>
      <c r="E181" s="315"/>
      <c r="F181" s="315"/>
      <c r="G181" s="315"/>
      <c r="H181" s="316">
        <f t="shared" si="49"/>
        <v>0</v>
      </c>
      <c r="I181" s="315"/>
      <c r="J181" s="317">
        <f t="shared" si="50"/>
        <v>0</v>
      </c>
      <c r="K181" s="315"/>
      <c r="L181" s="318"/>
      <c r="M181" s="346">
        <f t="shared" si="51"/>
        <v>0</v>
      </c>
      <c r="N181" s="319"/>
      <c r="O181" s="320"/>
      <c r="P181" s="320"/>
      <c r="Q181" s="278"/>
      <c r="R181" s="320"/>
      <c r="S181" s="320"/>
      <c r="T181" s="320"/>
      <c r="U181" s="320"/>
      <c r="V181" s="410"/>
    </row>
    <row r="182" spans="1:22" hidden="1" x14ac:dyDescent="0.25">
      <c r="A182" s="344" t="s">
        <v>125</v>
      </c>
      <c r="B182" s="311">
        <v>0</v>
      </c>
      <c r="C182" s="345"/>
      <c r="D182" s="313"/>
      <c r="E182" s="315"/>
      <c r="F182" s="315"/>
      <c r="G182" s="315"/>
      <c r="H182" s="316">
        <f t="shared" si="49"/>
        <v>0</v>
      </c>
      <c r="I182" s="315"/>
      <c r="J182" s="317">
        <f t="shared" si="50"/>
        <v>0</v>
      </c>
      <c r="K182" s="315"/>
      <c r="L182" s="318"/>
      <c r="M182" s="346">
        <f t="shared" si="51"/>
        <v>0</v>
      </c>
      <c r="N182" s="319"/>
      <c r="O182" s="320"/>
      <c r="P182" s="320"/>
      <c r="Q182" s="278"/>
      <c r="R182" s="320"/>
      <c r="S182" s="320"/>
      <c r="T182" s="320"/>
      <c r="U182" s="320"/>
      <c r="V182" s="410"/>
    </row>
    <row r="183" spans="1:22" hidden="1" x14ac:dyDescent="0.25">
      <c r="A183" s="344" t="s">
        <v>116</v>
      </c>
      <c r="B183" s="311">
        <v>0</v>
      </c>
      <c r="C183" s="345"/>
      <c r="D183" s="313"/>
      <c r="E183" s="315"/>
      <c r="F183" s="315"/>
      <c r="G183" s="315"/>
      <c r="H183" s="316">
        <f t="shared" si="49"/>
        <v>0</v>
      </c>
      <c r="I183" s="315"/>
      <c r="J183" s="317">
        <f t="shared" si="50"/>
        <v>0</v>
      </c>
      <c r="K183" s="315"/>
      <c r="L183" s="318"/>
      <c r="M183" s="346">
        <f t="shared" si="51"/>
        <v>0</v>
      </c>
      <c r="N183" s="319"/>
      <c r="O183" s="320"/>
      <c r="P183" s="320"/>
      <c r="Q183" s="278"/>
      <c r="R183" s="320"/>
      <c r="S183" s="320"/>
      <c r="T183" s="320"/>
      <c r="U183" s="320"/>
      <c r="V183" s="410"/>
    </row>
    <row r="184" spans="1:22" hidden="1" x14ac:dyDescent="0.25">
      <c r="A184" s="344" t="s">
        <v>113</v>
      </c>
      <c r="B184" s="311">
        <v>0</v>
      </c>
      <c r="C184" s="345"/>
      <c r="D184" s="313"/>
      <c r="E184" s="315"/>
      <c r="F184" s="315"/>
      <c r="G184" s="315"/>
      <c r="H184" s="316">
        <f t="shared" si="49"/>
        <v>0</v>
      </c>
      <c r="I184" s="315"/>
      <c r="J184" s="317">
        <f t="shared" si="50"/>
        <v>0</v>
      </c>
      <c r="K184" s="315"/>
      <c r="L184" s="318"/>
      <c r="M184" s="346">
        <f t="shared" si="51"/>
        <v>0</v>
      </c>
      <c r="N184" s="319"/>
      <c r="O184" s="320"/>
      <c r="P184" s="320"/>
      <c r="Q184" s="278"/>
      <c r="R184" s="320"/>
      <c r="S184" s="320"/>
      <c r="T184" s="320"/>
      <c r="U184" s="320"/>
      <c r="V184" s="410"/>
    </row>
    <row r="185" spans="1:22" hidden="1" x14ac:dyDescent="0.25">
      <c r="A185" s="344" t="s">
        <v>105</v>
      </c>
      <c r="B185" s="311">
        <v>0</v>
      </c>
      <c r="C185" s="345"/>
      <c r="D185" s="313"/>
      <c r="E185" s="315"/>
      <c r="F185" s="315"/>
      <c r="G185" s="315"/>
      <c r="H185" s="316">
        <f t="shared" si="49"/>
        <v>0</v>
      </c>
      <c r="I185" s="315"/>
      <c r="J185" s="317">
        <f t="shared" si="50"/>
        <v>0</v>
      </c>
      <c r="K185" s="315"/>
      <c r="L185" s="318"/>
      <c r="M185" s="346">
        <f t="shared" si="51"/>
        <v>0</v>
      </c>
      <c r="N185" s="319"/>
      <c r="O185" s="320"/>
      <c r="P185" s="320"/>
      <c r="Q185" s="278"/>
      <c r="R185" s="320"/>
      <c r="S185" s="320"/>
      <c r="T185" s="320"/>
      <c r="U185" s="320"/>
      <c r="V185" s="410"/>
    </row>
    <row r="186" spans="1:22" hidden="1" x14ac:dyDescent="0.25">
      <c r="A186" s="344" t="s">
        <v>119</v>
      </c>
      <c r="B186" s="311">
        <v>0</v>
      </c>
      <c r="C186" s="345"/>
      <c r="D186" s="313"/>
      <c r="E186" s="315"/>
      <c r="F186" s="315"/>
      <c r="G186" s="315"/>
      <c r="H186" s="316">
        <f t="shared" si="49"/>
        <v>0</v>
      </c>
      <c r="I186" s="315"/>
      <c r="J186" s="317">
        <f t="shared" si="50"/>
        <v>0</v>
      </c>
      <c r="K186" s="315"/>
      <c r="L186" s="318"/>
      <c r="M186" s="346">
        <f t="shared" si="51"/>
        <v>0</v>
      </c>
      <c r="N186" s="319"/>
      <c r="O186" s="320"/>
      <c r="P186" s="320"/>
      <c r="Q186" s="278"/>
      <c r="R186" s="320"/>
      <c r="S186" s="320"/>
      <c r="T186" s="320"/>
      <c r="U186" s="320"/>
      <c r="V186" s="410"/>
    </row>
    <row r="187" spans="1:22" hidden="1" x14ac:dyDescent="0.25">
      <c r="A187" s="344" t="s">
        <v>132</v>
      </c>
      <c r="B187" s="311">
        <v>0</v>
      </c>
      <c r="C187" s="345"/>
      <c r="D187" s="313"/>
      <c r="E187" s="315"/>
      <c r="F187" s="315"/>
      <c r="G187" s="315"/>
      <c r="H187" s="316">
        <f t="shared" si="49"/>
        <v>0</v>
      </c>
      <c r="I187" s="315"/>
      <c r="J187" s="317">
        <f t="shared" si="50"/>
        <v>0</v>
      </c>
      <c r="K187" s="315"/>
      <c r="L187" s="318"/>
      <c r="M187" s="346">
        <f t="shared" si="51"/>
        <v>0</v>
      </c>
      <c r="N187" s="319"/>
      <c r="O187" s="320"/>
      <c r="P187" s="320"/>
      <c r="Q187" s="278"/>
      <c r="R187" s="320"/>
      <c r="S187" s="320"/>
      <c r="T187" s="320"/>
      <c r="U187" s="320"/>
      <c r="V187" s="410"/>
    </row>
    <row r="188" spans="1:22" hidden="1" x14ac:dyDescent="0.25">
      <c r="A188" s="344" t="s">
        <v>126</v>
      </c>
      <c r="B188" s="311">
        <v>0</v>
      </c>
      <c r="C188" s="345"/>
      <c r="D188" s="313"/>
      <c r="E188" s="315"/>
      <c r="F188" s="315"/>
      <c r="G188" s="315"/>
      <c r="H188" s="316">
        <f t="shared" si="49"/>
        <v>0</v>
      </c>
      <c r="I188" s="315"/>
      <c r="J188" s="317">
        <f t="shared" si="50"/>
        <v>0</v>
      </c>
      <c r="K188" s="315"/>
      <c r="L188" s="318"/>
      <c r="M188" s="346">
        <f t="shared" si="51"/>
        <v>0</v>
      </c>
      <c r="N188" s="319"/>
      <c r="O188" s="320"/>
      <c r="P188" s="320"/>
      <c r="Q188" s="278"/>
      <c r="R188" s="320"/>
      <c r="S188" s="320"/>
      <c r="T188" s="320"/>
      <c r="U188" s="320"/>
      <c r="V188" s="410"/>
    </row>
    <row r="189" spans="1:22" hidden="1" x14ac:dyDescent="0.25">
      <c r="A189" s="344" t="s">
        <v>127</v>
      </c>
      <c r="B189" s="311">
        <v>0</v>
      </c>
      <c r="C189" s="345"/>
      <c r="D189" s="313"/>
      <c r="E189" s="315"/>
      <c r="F189" s="315"/>
      <c r="G189" s="315"/>
      <c r="H189" s="316">
        <f t="shared" si="49"/>
        <v>0</v>
      </c>
      <c r="I189" s="315"/>
      <c r="J189" s="317">
        <f t="shared" si="50"/>
        <v>0</v>
      </c>
      <c r="K189" s="315"/>
      <c r="L189" s="318"/>
      <c r="M189" s="346">
        <f t="shared" si="51"/>
        <v>0</v>
      </c>
      <c r="N189" s="319"/>
      <c r="O189" s="320"/>
      <c r="P189" s="320"/>
      <c r="Q189" s="278"/>
      <c r="R189" s="320"/>
      <c r="S189" s="320"/>
      <c r="T189" s="320"/>
      <c r="U189" s="320"/>
      <c r="V189" s="410"/>
    </row>
    <row r="190" spans="1:22" hidden="1" x14ac:dyDescent="0.25">
      <c r="A190" s="344" t="s">
        <v>127</v>
      </c>
      <c r="B190" s="311">
        <v>0</v>
      </c>
      <c r="C190" s="345"/>
      <c r="D190" s="313"/>
      <c r="E190" s="315"/>
      <c r="F190" s="315"/>
      <c r="G190" s="315"/>
      <c r="H190" s="316">
        <f t="shared" si="49"/>
        <v>0</v>
      </c>
      <c r="I190" s="315"/>
      <c r="J190" s="317">
        <f t="shared" si="50"/>
        <v>0</v>
      </c>
      <c r="K190" s="315"/>
      <c r="L190" s="318"/>
      <c r="M190" s="346">
        <f t="shared" si="51"/>
        <v>0</v>
      </c>
      <c r="N190" s="319"/>
      <c r="O190" s="320"/>
      <c r="P190" s="320"/>
      <c r="Q190" s="278"/>
      <c r="R190" s="320"/>
      <c r="S190" s="320"/>
      <c r="T190" s="320"/>
      <c r="U190" s="320"/>
      <c r="V190" s="410"/>
    </row>
    <row r="191" spans="1:22" hidden="1" x14ac:dyDescent="0.25">
      <c r="A191" s="344" t="s">
        <v>100</v>
      </c>
      <c r="B191" s="311">
        <v>0</v>
      </c>
      <c r="C191" s="345"/>
      <c r="D191" s="313"/>
      <c r="E191" s="315"/>
      <c r="F191" s="315"/>
      <c r="G191" s="315"/>
      <c r="H191" s="316">
        <f t="shared" si="49"/>
        <v>0</v>
      </c>
      <c r="I191" s="315"/>
      <c r="J191" s="317">
        <f t="shared" si="50"/>
        <v>0</v>
      </c>
      <c r="K191" s="315"/>
      <c r="L191" s="318"/>
      <c r="M191" s="346">
        <f t="shared" si="51"/>
        <v>0</v>
      </c>
      <c r="N191" s="319"/>
      <c r="O191" s="320"/>
      <c r="P191" s="320"/>
      <c r="Q191" s="278"/>
      <c r="R191" s="320"/>
      <c r="S191" s="320"/>
      <c r="T191" s="320"/>
      <c r="U191" s="320"/>
      <c r="V191" s="410"/>
    </row>
    <row r="192" spans="1:22" hidden="1" x14ac:dyDescent="0.25">
      <c r="A192" s="344" t="s">
        <v>131</v>
      </c>
      <c r="B192" s="311">
        <v>0</v>
      </c>
      <c r="C192" s="345"/>
      <c r="D192" s="313"/>
      <c r="E192" s="315"/>
      <c r="F192" s="315"/>
      <c r="G192" s="315"/>
      <c r="H192" s="316">
        <f t="shared" si="49"/>
        <v>0</v>
      </c>
      <c r="I192" s="315"/>
      <c r="J192" s="317">
        <f t="shared" si="50"/>
        <v>0</v>
      </c>
      <c r="K192" s="315"/>
      <c r="L192" s="318"/>
      <c r="M192" s="346">
        <f t="shared" si="51"/>
        <v>0</v>
      </c>
      <c r="N192" s="319"/>
      <c r="O192" s="320"/>
      <c r="P192" s="320"/>
      <c r="Q192" s="278"/>
      <c r="R192" s="320"/>
      <c r="S192" s="320"/>
      <c r="T192" s="320"/>
      <c r="U192" s="320"/>
      <c r="V192" s="410"/>
    </row>
    <row r="193" spans="1:22" hidden="1" x14ac:dyDescent="0.25">
      <c r="A193" s="344" t="s">
        <v>117</v>
      </c>
      <c r="B193" s="311">
        <v>0</v>
      </c>
      <c r="C193" s="345"/>
      <c r="D193" s="313"/>
      <c r="E193" s="315"/>
      <c r="F193" s="315"/>
      <c r="G193" s="315"/>
      <c r="H193" s="316">
        <f t="shared" si="49"/>
        <v>0</v>
      </c>
      <c r="I193" s="315"/>
      <c r="J193" s="317">
        <f t="shared" si="50"/>
        <v>0</v>
      </c>
      <c r="K193" s="315"/>
      <c r="L193" s="318"/>
      <c r="M193" s="346">
        <f t="shared" si="51"/>
        <v>0</v>
      </c>
      <c r="N193" s="319"/>
      <c r="O193" s="320"/>
      <c r="P193" s="320"/>
      <c r="Q193" s="278"/>
      <c r="R193" s="320"/>
      <c r="S193" s="320"/>
      <c r="T193" s="320"/>
      <c r="U193" s="320"/>
      <c r="V193" s="410"/>
    </row>
    <row r="194" spans="1:22" hidden="1" x14ac:dyDescent="0.25">
      <c r="A194" s="344" t="s">
        <v>130</v>
      </c>
      <c r="B194" s="311">
        <v>0</v>
      </c>
      <c r="C194" s="345"/>
      <c r="D194" s="313"/>
      <c r="E194" s="315"/>
      <c r="F194" s="315"/>
      <c r="G194" s="315"/>
      <c r="H194" s="316">
        <f t="shared" si="49"/>
        <v>0</v>
      </c>
      <c r="I194" s="315"/>
      <c r="J194" s="317">
        <f t="shared" si="50"/>
        <v>0</v>
      </c>
      <c r="K194" s="315"/>
      <c r="L194" s="318"/>
      <c r="M194" s="346">
        <f t="shared" si="51"/>
        <v>0</v>
      </c>
      <c r="N194" s="319"/>
      <c r="O194" s="320"/>
      <c r="P194" s="320"/>
      <c r="Q194" s="278"/>
      <c r="R194" s="320"/>
      <c r="S194" s="320"/>
      <c r="T194" s="320"/>
      <c r="U194" s="320"/>
      <c r="V194" s="410"/>
    </row>
    <row r="195" spans="1:22" hidden="1" x14ac:dyDescent="0.25">
      <c r="A195" s="344" t="s">
        <v>129</v>
      </c>
      <c r="B195" s="311">
        <v>0</v>
      </c>
      <c r="C195" s="345"/>
      <c r="D195" s="313"/>
      <c r="E195" s="315"/>
      <c r="F195" s="315"/>
      <c r="G195" s="315"/>
      <c r="H195" s="316">
        <f t="shared" si="49"/>
        <v>0</v>
      </c>
      <c r="I195" s="315"/>
      <c r="J195" s="317">
        <f t="shared" si="50"/>
        <v>0</v>
      </c>
      <c r="K195" s="315"/>
      <c r="L195" s="318"/>
      <c r="M195" s="346">
        <f t="shared" si="51"/>
        <v>0</v>
      </c>
      <c r="N195" s="319"/>
      <c r="O195" s="320"/>
      <c r="P195" s="320"/>
      <c r="Q195" s="278"/>
      <c r="R195" s="320"/>
      <c r="S195" s="320"/>
      <c r="T195" s="320"/>
      <c r="U195" s="320"/>
      <c r="V195" s="410"/>
    </row>
    <row r="196" spans="1:22" hidden="1" x14ac:dyDescent="0.25">
      <c r="A196" s="344" t="s">
        <v>134</v>
      </c>
      <c r="B196" s="311">
        <v>0</v>
      </c>
      <c r="C196" s="345"/>
      <c r="D196" s="313"/>
      <c r="E196" s="315"/>
      <c r="F196" s="315"/>
      <c r="G196" s="315"/>
      <c r="H196" s="316">
        <f t="shared" si="49"/>
        <v>0</v>
      </c>
      <c r="I196" s="315"/>
      <c r="J196" s="317">
        <f t="shared" si="50"/>
        <v>0</v>
      </c>
      <c r="K196" s="315"/>
      <c r="L196" s="318"/>
      <c r="M196" s="346">
        <f t="shared" si="51"/>
        <v>0</v>
      </c>
      <c r="N196" s="319"/>
      <c r="O196" s="320"/>
      <c r="P196" s="320"/>
      <c r="Q196" s="278"/>
      <c r="R196" s="320"/>
      <c r="S196" s="320"/>
      <c r="T196" s="320"/>
      <c r="U196" s="320"/>
      <c r="V196" s="410"/>
    </row>
    <row r="197" spans="1:22" hidden="1" x14ac:dyDescent="0.25">
      <c r="A197" s="344" t="s">
        <v>135</v>
      </c>
      <c r="B197" s="311">
        <v>0</v>
      </c>
      <c r="C197" s="345"/>
      <c r="D197" s="313"/>
      <c r="E197" s="315"/>
      <c r="F197" s="315"/>
      <c r="G197" s="315"/>
      <c r="H197" s="316">
        <f t="shared" si="49"/>
        <v>0</v>
      </c>
      <c r="I197" s="315"/>
      <c r="J197" s="317">
        <f t="shared" si="50"/>
        <v>0</v>
      </c>
      <c r="K197" s="315"/>
      <c r="L197" s="318"/>
      <c r="M197" s="346">
        <f t="shared" si="51"/>
        <v>0</v>
      </c>
      <c r="N197" s="319"/>
      <c r="O197" s="320"/>
      <c r="P197" s="320"/>
      <c r="Q197" s="278"/>
      <c r="R197" s="320"/>
      <c r="S197" s="320"/>
      <c r="T197" s="320"/>
      <c r="U197" s="320"/>
      <c r="V197" s="410"/>
    </row>
    <row r="198" spans="1:22" hidden="1" x14ac:dyDescent="0.25">
      <c r="A198" s="344" t="s">
        <v>102</v>
      </c>
      <c r="B198" s="311">
        <v>0</v>
      </c>
      <c r="C198" s="345"/>
      <c r="D198" s="313"/>
      <c r="E198" s="315"/>
      <c r="F198" s="315"/>
      <c r="G198" s="315"/>
      <c r="H198" s="316">
        <f t="shared" si="49"/>
        <v>0</v>
      </c>
      <c r="I198" s="315"/>
      <c r="J198" s="317">
        <f t="shared" si="50"/>
        <v>0</v>
      </c>
      <c r="K198" s="315"/>
      <c r="L198" s="318"/>
      <c r="M198" s="346">
        <f t="shared" si="51"/>
        <v>0</v>
      </c>
      <c r="N198" s="319"/>
      <c r="O198" s="320"/>
      <c r="P198" s="320"/>
      <c r="Q198" s="278"/>
      <c r="R198" s="320"/>
      <c r="S198" s="320"/>
      <c r="T198" s="320"/>
      <c r="U198" s="320"/>
      <c r="V198" s="410"/>
    </row>
    <row r="199" spans="1:22" hidden="1" x14ac:dyDescent="0.25">
      <c r="A199" s="344" t="s">
        <v>133</v>
      </c>
      <c r="B199" s="311">
        <v>0</v>
      </c>
      <c r="C199" s="345"/>
      <c r="D199" s="313"/>
      <c r="E199" s="315"/>
      <c r="F199" s="315"/>
      <c r="G199" s="315"/>
      <c r="H199" s="316">
        <f t="shared" si="49"/>
        <v>0</v>
      </c>
      <c r="I199" s="315"/>
      <c r="J199" s="317">
        <f t="shared" si="50"/>
        <v>0</v>
      </c>
      <c r="K199" s="315"/>
      <c r="L199" s="318"/>
      <c r="M199" s="346">
        <f t="shared" si="51"/>
        <v>0</v>
      </c>
      <c r="N199" s="319"/>
      <c r="O199" s="320"/>
      <c r="P199" s="320"/>
      <c r="Q199" s="278"/>
      <c r="R199" s="320"/>
      <c r="S199" s="320"/>
      <c r="T199" s="320"/>
      <c r="U199" s="320"/>
      <c r="V199" s="410"/>
    </row>
    <row r="200" spans="1:22" hidden="1" x14ac:dyDescent="0.25">
      <c r="A200" s="344" t="s">
        <v>918</v>
      </c>
      <c r="B200" s="311">
        <v>0</v>
      </c>
      <c r="C200" s="345"/>
      <c r="D200" s="313"/>
      <c r="E200" s="315"/>
      <c r="F200" s="315"/>
      <c r="G200" s="315"/>
      <c r="H200" s="316">
        <f t="shared" si="49"/>
        <v>0</v>
      </c>
      <c r="I200" s="315"/>
      <c r="J200" s="317">
        <f t="shared" si="50"/>
        <v>0</v>
      </c>
      <c r="K200" s="315"/>
      <c r="L200" s="318"/>
      <c r="M200" s="346">
        <f t="shared" si="51"/>
        <v>0</v>
      </c>
      <c r="N200" s="319"/>
      <c r="O200" s="320"/>
      <c r="P200" s="320"/>
      <c r="Q200" s="278"/>
      <c r="R200" s="320"/>
      <c r="S200" s="320"/>
      <c r="T200" s="320"/>
      <c r="U200" s="320"/>
      <c r="V200" s="410"/>
    </row>
    <row r="201" spans="1:22" hidden="1" x14ac:dyDescent="0.25">
      <c r="A201" s="344"/>
      <c r="B201" s="311">
        <v>0</v>
      </c>
      <c r="C201" s="345"/>
      <c r="D201" s="313"/>
      <c r="E201" s="315"/>
      <c r="F201" s="315"/>
      <c r="G201" s="315"/>
      <c r="H201" s="316">
        <f t="shared" si="49"/>
        <v>0</v>
      </c>
      <c r="I201" s="315"/>
      <c r="J201" s="317">
        <f t="shared" si="50"/>
        <v>0</v>
      </c>
      <c r="K201" s="315"/>
      <c r="L201" s="318"/>
      <c r="M201" s="346">
        <f t="shared" si="51"/>
        <v>0</v>
      </c>
      <c r="N201" s="319"/>
      <c r="O201" s="320"/>
      <c r="P201" s="320"/>
      <c r="Q201" s="278"/>
      <c r="R201" s="320"/>
      <c r="S201" s="320"/>
      <c r="T201" s="320"/>
      <c r="U201" s="320"/>
      <c r="V201" s="410"/>
    </row>
    <row r="202" spans="1:22" hidden="1" x14ac:dyDescent="0.25">
      <c r="A202" s="344"/>
      <c r="B202" s="311">
        <v>0</v>
      </c>
      <c r="C202" s="345"/>
      <c r="D202" s="313"/>
      <c r="E202" s="315"/>
      <c r="F202" s="315"/>
      <c r="G202" s="315"/>
      <c r="H202" s="316">
        <f t="shared" si="49"/>
        <v>0</v>
      </c>
      <c r="I202" s="315"/>
      <c r="J202" s="317">
        <f t="shared" si="50"/>
        <v>0</v>
      </c>
      <c r="K202" s="315"/>
      <c r="L202" s="318"/>
      <c r="M202" s="346">
        <f t="shared" si="51"/>
        <v>0</v>
      </c>
      <c r="N202" s="319"/>
      <c r="O202" s="320"/>
      <c r="P202" s="320"/>
      <c r="Q202" s="278"/>
      <c r="R202" s="320"/>
      <c r="S202" s="320"/>
      <c r="T202" s="320"/>
      <c r="U202" s="320"/>
      <c r="V202" s="410"/>
    </row>
    <row r="203" spans="1:22" hidden="1" x14ac:dyDescent="0.25">
      <c r="A203" s="344"/>
      <c r="B203" s="311">
        <v>0</v>
      </c>
      <c r="C203" s="345"/>
      <c r="D203" s="313"/>
      <c r="E203" s="315"/>
      <c r="F203" s="315"/>
      <c r="G203" s="315"/>
      <c r="H203" s="316">
        <f t="shared" si="49"/>
        <v>0</v>
      </c>
      <c r="I203" s="315"/>
      <c r="J203" s="317">
        <f t="shared" si="50"/>
        <v>0</v>
      </c>
      <c r="K203" s="315"/>
      <c r="L203" s="318"/>
      <c r="M203" s="346">
        <f t="shared" si="51"/>
        <v>0</v>
      </c>
      <c r="N203" s="319"/>
      <c r="O203" s="320"/>
      <c r="P203" s="320"/>
      <c r="Q203" s="278"/>
      <c r="R203" s="320"/>
      <c r="S203" s="320"/>
      <c r="T203" s="320"/>
      <c r="U203" s="320"/>
      <c r="V203" s="410"/>
    </row>
    <row r="204" spans="1:22" hidden="1" x14ac:dyDescent="0.25">
      <c r="A204" s="344"/>
      <c r="B204" s="311">
        <v>0</v>
      </c>
      <c r="C204" s="345"/>
      <c r="D204" s="313"/>
      <c r="E204" s="315"/>
      <c r="F204" s="315"/>
      <c r="G204" s="315"/>
      <c r="H204" s="316">
        <f t="shared" si="49"/>
        <v>0</v>
      </c>
      <c r="I204" s="315"/>
      <c r="J204" s="317">
        <f t="shared" si="50"/>
        <v>0</v>
      </c>
      <c r="K204" s="315"/>
      <c r="L204" s="318"/>
      <c r="M204" s="346">
        <f t="shared" si="51"/>
        <v>0</v>
      </c>
      <c r="N204" s="319"/>
      <c r="O204" s="320"/>
      <c r="P204" s="320"/>
      <c r="Q204" s="278"/>
      <c r="R204" s="320"/>
      <c r="S204" s="320"/>
      <c r="T204" s="320"/>
      <c r="U204" s="320"/>
      <c r="V204" s="410"/>
    </row>
    <row r="205" spans="1:22" hidden="1" x14ac:dyDescent="0.25">
      <c r="A205" s="344"/>
      <c r="B205" s="311">
        <v>0</v>
      </c>
      <c r="C205" s="345"/>
      <c r="D205" s="313"/>
      <c r="E205" s="315"/>
      <c r="F205" s="315"/>
      <c r="G205" s="315"/>
      <c r="H205" s="316">
        <f t="shared" si="49"/>
        <v>0</v>
      </c>
      <c r="I205" s="315"/>
      <c r="J205" s="317">
        <f t="shared" si="50"/>
        <v>0</v>
      </c>
      <c r="K205" s="315"/>
      <c r="L205" s="318"/>
      <c r="M205" s="346">
        <f t="shared" si="51"/>
        <v>0</v>
      </c>
      <c r="N205" s="319"/>
      <c r="O205" s="320"/>
      <c r="P205" s="320"/>
      <c r="Q205" s="278"/>
      <c r="R205" s="320"/>
      <c r="S205" s="320"/>
      <c r="T205" s="320"/>
      <c r="U205" s="320"/>
      <c r="V205" s="410"/>
    </row>
    <row r="206" spans="1:22" hidden="1" x14ac:dyDescent="0.25">
      <c r="A206" s="344"/>
      <c r="B206" s="311">
        <v>0</v>
      </c>
      <c r="C206" s="345"/>
      <c r="D206" s="313"/>
      <c r="E206" s="315"/>
      <c r="F206" s="315"/>
      <c r="G206" s="315"/>
      <c r="H206" s="316">
        <f t="shared" si="49"/>
        <v>0</v>
      </c>
      <c r="I206" s="315"/>
      <c r="J206" s="317">
        <f t="shared" si="50"/>
        <v>0</v>
      </c>
      <c r="K206" s="315"/>
      <c r="L206" s="318"/>
      <c r="M206" s="346">
        <f t="shared" si="51"/>
        <v>0</v>
      </c>
      <c r="N206" s="319"/>
      <c r="O206" s="320"/>
      <c r="P206" s="320"/>
      <c r="Q206" s="278"/>
      <c r="R206" s="320"/>
      <c r="S206" s="320"/>
      <c r="T206" s="320"/>
      <c r="U206" s="320"/>
      <c r="V206" s="410"/>
    </row>
    <row r="207" spans="1:22" hidden="1" x14ac:dyDescent="0.25">
      <c r="A207" s="344"/>
      <c r="B207" s="311">
        <v>0</v>
      </c>
      <c r="C207" s="345"/>
      <c r="D207" s="313"/>
      <c r="E207" s="315"/>
      <c r="F207" s="315"/>
      <c r="G207" s="315"/>
      <c r="H207" s="316">
        <f t="shared" si="49"/>
        <v>0</v>
      </c>
      <c r="I207" s="315"/>
      <c r="J207" s="317">
        <f t="shared" si="50"/>
        <v>0</v>
      </c>
      <c r="K207" s="315"/>
      <c r="L207" s="318"/>
      <c r="M207" s="346">
        <f t="shared" si="51"/>
        <v>0</v>
      </c>
      <c r="N207" s="319"/>
      <c r="O207" s="320"/>
      <c r="P207" s="320"/>
      <c r="Q207" s="278"/>
      <c r="R207" s="320"/>
      <c r="S207" s="320"/>
      <c r="T207" s="320"/>
      <c r="U207" s="320"/>
      <c r="V207" s="410"/>
    </row>
    <row r="208" spans="1:22" hidden="1" x14ac:dyDescent="0.25">
      <c r="A208" s="344"/>
      <c r="B208" s="311">
        <v>0</v>
      </c>
      <c r="C208" s="345"/>
      <c r="D208" s="313"/>
      <c r="E208" s="315"/>
      <c r="F208" s="315"/>
      <c r="G208" s="315"/>
      <c r="H208" s="316">
        <f t="shared" si="49"/>
        <v>0</v>
      </c>
      <c r="I208" s="315"/>
      <c r="J208" s="317">
        <f t="shared" si="50"/>
        <v>0</v>
      </c>
      <c r="K208" s="315"/>
      <c r="L208" s="318"/>
      <c r="M208" s="346">
        <f t="shared" si="51"/>
        <v>0</v>
      </c>
      <c r="N208" s="319"/>
      <c r="O208" s="320"/>
      <c r="P208" s="320"/>
      <c r="Q208" s="278"/>
      <c r="R208" s="320"/>
      <c r="S208" s="320"/>
      <c r="T208" s="320"/>
      <c r="U208" s="320"/>
      <c r="V208" s="410"/>
    </row>
    <row r="209" spans="1:25" ht="15.75" thickBot="1" x14ac:dyDescent="0.3">
      <c r="A209" s="372" t="s">
        <v>691</v>
      </c>
      <c r="B209" s="348">
        <v>0</v>
      </c>
      <c r="C209" s="326"/>
      <c r="D209" s="349"/>
      <c r="E209" s="350"/>
      <c r="F209" s="350"/>
      <c r="G209" s="350"/>
      <c r="H209" s="329"/>
      <c r="I209" s="350"/>
      <c r="J209" s="330">
        <f t="shared" si="50"/>
        <v>0</v>
      </c>
      <c r="K209" s="350"/>
      <c r="L209" s="325"/>
      <c r="M209" s="351">
        <f t="shared" si="51"/>
        <v>0</v>
      </c>
      <c r="N209" s="331"/>
      <c r="O209" s="332">
        <v>561180</v>
      </c>
      <c r="P209" s="332"/>
      <c r="Q209" s="279"/>
      <c r="R209" s="332">
        <f>SUM(O209:Q209)</f>
        <v>561180</v>
      </c>
      <c r="S209" s="332">
        <v>-500000</v>
      </c>
      <c r="T209" s="332">
        <f>+O209+P209+S209</f>
        <v>61180</v>
      </c>
      <c r="U209" s="332">
        <f>+O209*1.059</f>
        <v>594289.62</v>
      </c>
      <c r="V209" s="411">
        <f>+U209*1.057</f>
        <v>628164.12833999994</v>
      </c>
      <c r="Y209" s="468">
        <f>-Q209/T209</f>
        <v>0</v>
      </c>
    </row>
    <row r="210" spans="1:25" ht="15.75" thickTop="1" x14ac:dyDescent="0.25">
      <c r="A210" s="333" t="s">
        <v>141</v>
      </c>
      <c r="B210" s="334">
        <f t="shared" ref="B210:V210" si="52">SUM(B161:B209)</f>
        <v>0</v>
      </c>
      <c r="C210" s="334">
        <f t="shared" si="52"/>
        <v>0</v>
      </c>
      <c r="D210" s="335">
        <f t="shared" si="52"/>
        <v>0</v>
      </c>
      <c r="E210" s="334">
        <f t="shared" si="52"/>
        <v>0</v>
      </c>
      <c r="F210" s="334">
        <f t="shared" si="52"/>
        <v>0</v>
      </c>
      <c r="G210" s="334">
        <f t="shared" si="52"/>
        <v>0</v>
      </c>
      <c r="H210" s="352">
        <f t="shared" si="52"/>
        <v>0</v>
      </c>
      <c r="I210" s="334">
        <f t="shared" si="52"/>
        <v>0</v>
      </c>
      <c r="J210" s="352">
        <f t="shared" si="52"/>
        <v>0</v>
      </c>
      <c r="K210" s="334">
        <f t="shared" si="52"/>
        <v>0</v>
      </c>
      <c r="L210" s="334">
        <f t="shared" si="52"/>
        <v>0</v>
      </c>
      <c r="M210" s="352">
        <f t="shared" si="52"/>
        <v>0</v>
      </c>
      <c r="N210" s="352">
        <f t="shared" si="52"/>
        <v>0</v>
      </c>
      <c r="O210" s="352">
        <f t="shared" si="52"/>
        <v>561180</v>
      </c>
      <c r="P210" s="352"/>
      <c r="Q210" s="352"/>
      <c r="R210" s="352">
        <f t="shared" si="52"/>
        <v>561180</v>
      </c>
      <c r="S210" s="352">
        <f t="shared" si="52"/>
        <v>-500000</v>
      </c>
      <c r="T210" s="352">
        <f t="shared" si="52"/>
        <v>61180</v>
      </c>
      <c r="U210" s="352">
        <f t="shared" si="52"/>
        <v>594289.62</v>
      </c>
      <c r="V210" s="352">
        <f t="shared" si="52"/>
        <v>628164.12833999994</v>
      </c>
    </row>
    <row r="212" spans="1:25" x14ac:dyDescent="0.25">
      <c r="A212" s="373" t="s">
        <v>172</v>
      </c>
      <c r="B212" s="374">
        <f t="shared" ref="B212:V212" si="53">+B31+B138+B153+B158+B210</f>
        <v>25319282.888541624</v>
      </c>
      <c r="C212" s="374">
        <f t="shared" si="53"/>
        <v>-450000</v>
      </c>
      <c r="D212" s="375">
        <f t="shared" si="53"/>
        <v>10830670.309999999</v>
      </c>
      <c r="E212" s="374">
        <f t="shared" si="53"/>
        <v>22322872.153664086</v>
      </c>
      <c r="F212" s="374">
        <f t="shared" si="53"/>
        <v>0</v>
      </c>
      <c r="G212" s="374">
        <f t="shared" si="53"/>
        <v>6043580.0999999996</v>
      </c>
      <c r="H212" s="376">
        <f t="shared" si="53"/>
        <v>16279292.053664085</v>
      </c>
      <c r="I212" s="374">
        <f t="shared" si="53"/>
        <v>-2903534.0511182547</v>
      </c>
      <c r="J212" s="377">
        <f t="shared" si="53"/>
        <v>13375758.00254583</v>
      </c>
      <c r="K212" s="374">
        <f t="shared" si="53"/>
        <v>23479697.82223209</v>
      </c>
      <c r="L212" s="374">
        <f t="shared" si="53"/>
        <v>24696561.605516277</v>
      </c>
      <c r="M212" s="377">
        <f t="shared" si="53"/>
        <v>19419338.102545831</v>
      </c>
      <c r="N212" s="377">
        <f t="shared" si="53"/>
        <v>10238454</v>
      </c>
      <c r="O212" s="377">
        <f t="shared" si="53"/>
        <v>22955294.034617603</v>
      </c>
      <c r="P212" s="377"/>
      <c r="Q212" s="377"/>
      <c r="R212" s="377">
        <f t="shared" si="53"/>
        <v>14313322.034617599</v>
      </c>
      <c r="S212" s="377">
        <f t="shared" si="53"/>
        <v>123584</v>
      </c>
      <c r="T212" s="377">
        <f t="shared" si="53"/>
        <v>23078878.034617603</v>
      </c>
      <c r="U212" s="377">
        <f t="shared" si="53"/>
        <v>24309656.382660042</v>
      </c>
      <c r="V212" s="377">
        <f t="shared" si="53"/>
        <v>25695306.796471655</v>
      </c>
    </row>
    <row r="214" spans="1:25" ht="15.75" thickBot="1" x14ac:dyDescent="0.3">
      <c r="A214" s="285" t="s">
        <v>626</v>
      </c>
      <c r="B214" s="378"/>
      <c r="C214" s="378"/>
      <c r="E214" s="378"/>
      <c r="F214" s="378"/>
      <c r="G214" s="378"/>
      <c r="H214" s="379"/>
      <c r="I214" s="378"/>
      <c r="J214" s="380"/>
      <c r="K214" s="378"/>
      <c r="L214" s="378"/>
    </row>
    <row r="215" spans="1:25" ht="15.75" thickTop="1" x14ac:dyDescent="0.25">
      <c r="A215" s="353" t="s">
        <v>627</v>
      </c>
      <c r="B215" s="381"/>
      <c r="C215" s="382"/>
      <c r="D215" s="340"/>
      <c r="E215" s="383"/>
      <c r="F215" s="383"/>
      <c r="G215" s="383"/>
      <c r="H215" s="384">
        <f>+E215+F215-G215</f>
        <v>0</v>
      </c>
      <c r="I215" s="383"/>
      <c r="J215" s="385">
        <f>SUM(H215:I215)</f>
        <v>0</v>
      </c>
      <c r="K215" s="383"/>
      <c r="L215" s="386"/>
      <c r="M215" s="387">
        <f>+G215+J215</f>
        <v>0</v>
      </c>
      <c r="N215" s="387"/>
      <c r="O215" s="309"/>
      <c r="P215" s="309"/>
      <c r="Q215" s="275"/>
      <c r="R215" s="309"/>
      <c r="S215" s="309"/>
      <c r="T215" s="309"/>
      <c r="U215" s="416">
        <v>0</v>
      </c>
      <c r="V215" s="417">
        <v>0</v>
      </c>
    </row>
    <row r="216" spans="1:25" hidden="1" x14ac:dyDescent="0.25">
      <c r="A216" s="310" t="s">
        <v>628</v>
      </c>
      <c r="B216" s="388"/>
      <c r="C216" s="389"/>
      <c r="D216" s="313"/>
      <c r="E216" s="390"/>
      <c r="F216" s="390"/>
      <c r="G216" s="390"/>
      <c r="H216" s="391">
        <f>+E216+F216-G216</f>
        <v>0</v>
      </c>
      <c r="I216" s="390"/>
      <c r="J216" s="392">
        <f>SUM(H216:I216)</f>
        <v>0</v>
      </c>
      <c r="K216" s="390"/>
      <c r="L216" s="393"/>
      <c r="M216" s="394">
        <f>+G216+J216</f>
        <v>0</v>
      </c>
      <c r="N216" s="394"/>
      <c r="O216" s="320"/>
      <c r="P216" s="320"/>
      <c r="Q216" s="278"/>
      <c r="R216" s="320"/>
      <c r="S216" s="320"/>
      <c r="T216" s="320"/>
      <c r="U216" s="418"/>
      <c r="V216" s="419"/>
    </row>
    <row r="217" spans="1:25" hidden="1" x14ac:dyDescent="0.25">
      <c r="A217" s="310" t="s">
        <v>698</v>
      </c>
      <c r="B217" s="388"/>
      <c r="C217" s="389"/>
      <c r="D217" s="313"/>
      <c r="E217" s="390"/>
      <c r="F217" s="390"/>
      <c r="G217" s="390"/>
      <c r="H217" s="391">
        <f t="shared" ref="H217:H280" si="54">+E217+F217-G217</f>
        <v>0</v>
      </c>
      <c r="I217" s="390"/>
      <c r="J217" s="392">
        <f t="shared" ref="J217:J280" si="55">SUM(H217:I217)</f>
        <v>0</v>
      </c>
      <c r="K217" s="390"/>
      <c r="L217" s="393"/>
      <c r="M217" s="394">
        <f t="shared" ref="M217:M280" si="56">+G217+J217</f>
        <v>0</v>
      </c>
      <c r="N217" s="394"/>
      <c r="O217" s="320"/>
      <c r="P217" s="320"/>
      <c r="Q217" s="278"/>
      <c r="R217" s="320"/>
      <c r="S217" s="320"/>
      <c r="T217" s="320"/>
      <c r="U217" s="418"/>
      <c r="V217" s="419"/>
    </row>
    <row r="218" spans="1:25" hidden="1" x14ac:dyDescent="0.25">
      <c r="A218" s="310" t="s">
        <v>667</v>
      </c>
      <c r="B218" s="388"/>
      <c r="C218" s="389"/>
      <c r="D218" s="313"/>
      <c r="E218" s="390"/>
      <c r="F218" s="390"/>
      <c r="G218" s="390"/>
      <c r="H218" s="391">
        <f t="shared" si="54"/>
        <v>0</v>
      </c>
      <c r="I218" s="390"/>
      <c r="J218" s="392">
        <f t="shared" si="55"/>
        <v>0</v>
      </c>
      <c r="K218" s="390"/>
      <c r="L218" s="393"/>
      <c r="M218" s="394">
        <f t="shared" si="56"/>
        <v>0</v>
      </c>
      <c r="N218" s="394"/>
      <c r="O218" s="320"/>
      <c r="P218" s="320"/>
      <c r="Q218" s="278"/>
      <c r="R218" s="320"/>
      <c r="S218" s="320"/>
      <c r="T218" s="320"/>
      <c r="U218" s="418"/>
      <c r="V218" s="419"/>
    </row>
    <row r="219" spans="1:25" hidden="1" x14ac:dyDescent="0.25">
      <c r="A219" s="310" t="s">
        <v>685</v>
      </c>
      <c r="B219" s="388"/>
      <c r="C219" s="389"/>
      <c r="D219" s="313"/>
      <c r="E219" s="390"/>
      <c r="F219" s="390"/>
      <c r="G219" s="390"/>
      <c r="H219" s="391">
        <f t="shared" si="54"/>
        <v>0</v>
      </c>
      <c r="I219" s="390"/>
      <c r="J219" s="392">
        <f t="shared" si="55"/>
        <v>0</v>
      </c>
      <c r="K219" s="390"/>
      <c r="L219" s="393"/>
      <c r="M219" s="394">
        <f t="shared" si="56"/>
        <v>0</v>
      </c>
      <c r="N219" s="394"/>
      <c r="O219" s="320"/>
      <c r="P219" s="320"/>
      <c r="Q219" s="278"/>
      <c r="R219" s="320"/>
      <c r="S219" s="320"/>
      <c r="T219" s="320"/>
      <c r="U219" s="418"/>
      <c r="V219" s="419"/>
    </row>
    <row r="220" spans="1:25" hidden="1" x14ac:dyDescent="0.25">
      <c r="A220" s="310" t="s">
        <v>683</v>
      </c>
      <c r="B220" s="388"/>
      <c r="C220" s="389"/>
      <c r="D220" s="313"/>
      <c r="E220" s="390"/>
      <c r="F220" s="390"/>
      <c r="G220" s="390"/>
      <c r="H220" s="391">
        <f t="shared" si="54"/>
        <v>0</v>
      </c>
      <c r="I220" s="390"/>
      <c r="J220" s="392">
        <f t="shared" si="55"/>
        <v>0</v>
      </c>
      <c r="K220" s="390"/>
      <c r="L220" s="393"/>
      <c r="M220" s="394">
        <f t="shared" si="56"/>
        <v>0</v>
      </c>
      <c r="N220" s="394"/>
      <c r="O220" s="320"/>
      <c r="P220" s="320"/>
      <c r="Q220" s="278"/>
      <c r="R220" s="320"/>
      <c r="S220" s="320"/>
      <c r="T220" s="320"/>
      <c r="U220" s="418"/>
      <c r="V220" s="419"/>
    </row>
    <row r="221" spans="1:25" hidden="1" x14ac:dyDescent="0.25">
      <c r="A221" s="310" t="s">
        <v>637</v>
      </c>
      <c r="B221" s="388"/>
      <c r="C221" s="389"/>
      <c r="D221" s="313"/>
      <c r="E221" s="390"/>
      <c r="F221" s="390"/>
      <c r="G221" s="390"/>
      <c r="H221" s="391">
        <f t="shared" si="54"/>
        <v>0</v>
      </c>
      <c r="I221" s="390"/>
      <c r="J221" s="392">
        <f t="shared" si="55"/>
        <v>0</v>
      </c>
      <c r="K221" s="390"/>
      <c r="L221" s="393"/>
      <c r="M221" s="394">
        <f t="shared" si="56"/>
        <v>0</v>
      </c>
      <c r="N221" s="394"/>
      <c r="O221" s="320"/>
      <c r="P221" s="320"/>
      <c r="Q221" s="278"/>
      <c r="R221" s="320"/>
      <c r="S221" s="320"/>
      <c r="T221" s="320"/>
      <c r="U221" s="418"/>
      <c r="V221" s="419"/>
    </row>
    <row r="222" spans="1:25" hidden="1" x14ac:dyDescent="0.25">
      <c r="A222" s="310" t="s">
        <v>684</v>
      </c>
      <c r="B222" s="388"/>
      <c r="C222" s="389"/>
      <c r="D222" s="313"/>
      <c r="E222" s="390"/>
      <c r="F222" s="390"/>
      <c r="G222" s="390"/>
      <c r="H222" s="391">
        <f t="shared" si="54"/>
        <v>0</v>
      </c>
      <c r="I222" s="390"/>
      <c r="J222" s="392">
        <f t="shared" si="55"/>
        <v>0</v>
      </c>
      <c r="K222" s="390"/>
      <c r="L222" s="393"/>
      <c r="M222" s="394">
        <f t="shared" si="56"/>
        <v>0</v>
      </c>
      <c r="N222" s="394"/>
      <c r="O222" s="320"/>
      <c r="P222" s="320"/>
      <c r="Q222" s="278"/>
      <c r="R222" s="320"/>
      <c r="S222" s="320"/>
      <c r="T222" s="320"/>
      <c r="U222" s="418"/>
      <c r="V222" s="419"/>
    </row>
    <row r="223" spans="1:25" hidden="1" x14ac:dyDescent="0.25">
      <c r="A223" s="310" t="s">
        <v>663</v>
      </c>
      <c r="B223" s="388"/>
      <c r="C223" s="389"/>
      <c r="D223" s="313"/>
      <c r="E223" s="390"/>
      <c r="F223" s="390"/>
      <c r="G223" s="390"/>
      <c r="H223" s="391">
        <f t="shared" si="54"/>
        <v>0</v>
      </c>
      <c r="I223" s="390"/>
      <c r="J223" s="392">
        <f t="shared" si="55"/>
        <v>0</v>
      </c>
      <c r="K223" s="390"/>
      <c r="L223" s="393"/>
      <c r="M223" s="394">
        <f t="shared" si="56"/>
        <v>0</v>
      </c>
      <c r="N223" s="394"/>
      <c r="O223" s="320"/>
      <c r="P223" s="320"/>
      <c r="Q223" s="278"/>
      <c r="R223" s="320"/>
      <c r="S223" s="320"/>
      <c r="T223" s="320"/>
      <c r="U223" s="418"/>
      <c r="V223" s="419"/>
    </row>
    <row r="224" spans="1:25" hidden="1" x14ac:dyDescent="0.25">
      <c r="A224" s="310" t="s">
        <v>640</v>
      </c>
      <c r="B224" s="388"/>
      <c r="C224" s="389"/>
      <c r="D224" s="313"/>
      <c r="E224" s="390"/>
      <c r="F224" s="390"/>
      <c r="G224" s="390"/>
      <c r="H224" s="391">
        <f t="shared" si="54"/>
        <v>0</v>
      </c>
      <c r="I224" s="390"/>
      <c r="J224" s="392">
        <f t="shared" si="55"/>
        <v>0</v>
      </c>
      <c r="K224" s="390"/>
      <c r="L224" s="393"/>
      <c r="M224" s="394">
        <f t="shared" si="56"/>
        <v>0</v>
      </c>
      <c r="N224" s="394"/>
      <c r="O224" s="320"/>
      <c r="P224" s="320"/>
      <c r="Q224" s="278"/>
      <c r="R224" s="320"/>
      <c r="S224" s="320"/>
      <c r="T224" s="320"/>
      <c r="U224" s="418"/>
      <c r="V224" s="419"/>
    </row>
    <row r="225" spans="1:22" hidden="1" x14ac:dyDescent="0.25">
      <c r="A225" s="310" t="s">
        <v>634</v>
      </c>
      <c r="B225" s="388"/>
      <c r="C225" s="389"/>
      <c r="D225" s="313"/>
      <c r="E225" s="390"/>
      <c r="F225" s="390"/>
      <c r="G225" s="390"/>
      <c r="H225" s="391">
        <f t="shared" si="54"/>
        <v>0</v>
      </c>
      <c r="I225" s="390"/>
      <c r="J225" s="392">
        <f t="shared" si="55"/>
        <v>0</v>
      </c>
      <c r="K225" s="390"/>
      <c r="L225" s="393"/>
      <c r="M225" s="394">
        <f t="shared" si="56"/>
        <v>0</v>
      </c>
      <c r="N225" s="394"/>
      <c r="O225" s="320"/>
      <c r="P225" s="320"/>
      <c r="Q225" s="278"/>
      <c r="R225" s="320"/>
      <c r="S225" s="320"/>
      <c r="T225" s="320"/>
      <c r="U225" s="418"/>
      <c r="V225" s="419"/>
    </row>
    <row r="226" spans="1:22" hidden="1" x14ac:dyDescent="0.25">
      <c r="A226" s="310" t="s">
        <v>635</v>
      </c>
      <c r="B226" s="388"/>
      <c r="C226" s="389"/>
      <c r="D226" s="313"/>
      <c r="E226" s="390"/>
      <c r="F226" s="390"/>
      <c r="G226" s="390"/>
      <c r="H226" s="391">
        <f t="shared" si="54"/>
        <v>0</v>
      </c>
      <c r="I226" s="390"/>
      <c r="J226" s="392">
        <f t="shared" si="55"/>
        <v>0</v>
      </c>
      <c r="K226" s="390"/>
      <c r="L226" s="393"/>
      <c r="M226" s="394">
        <f t="shared" si="56"/>
        <v>0</v>
      </c>
      <c r="N226" s="394"/>
      <c r="O226" s="320"/>
      <c r="P226" s="320"/>
      <c r="Q226" s="278"/>
      <c r="R226" s="320"/>
      <c r="S226" s="320"/>
      <c r="T226" s="320"/>
      <c r="U226" s="418"/>
      <c r="V226" s="419"/>
    </row>
    <row r="227" spans="1:22" hidden="1" x14ac:dyDescent="0.25">
      <c r="A227" s="310" t="s">
        <v>636</v>
      </c>
      <c r="B227" s="388"/>
      <c r="C227" s="389"/>
      <c r="D227" s="313"/>
      <c r="E227" s="390"/>
      <c r="F227" s="390"/>
      <c r="G227" s="390"/>
      <c r="H227" s="391">
        <f t="shared" si="54"/>
        <v>0</v>
      </c>
      <c r="I227" s="390"/>
      <c r="J227" s="392">
        <f t="shared" si="55"/>
        <v>0</v>
      </c>
      <c r="K227" s="390"/>
      <c r="L227" s="393"/>
      <c r="M227" s="394">
        <f t="shared" si="56"/>
        <v>0</v>
      </c>
      <c r="N227" s="394"/>
      <c r="O227" s="320"/>
      <c r="P227" s="320"/>
      <c r="Q227" s="278"/>
      <c r="R227" s="320"/>
      <c r="S227" s="320"/>
      <c r="T227" s="320"/>
      <c r="U227" s="418"/>
      <c r="V227" s="419"/>
    </row>
    <row r="228" spans="1:22" hidden="1" x14ac:dyDescent="0.25">
      <c r="A228" s="310" t="s">
        <v>638</v>
      </c>
      <c r="B228" s="388"/>
      <c r="C228" s="389"/>
      <c r="D228" s="313"/>
      <c r="E228" s="390"/>
      <c r="F228" s="390"/>
      <c r="G228" s="390"/>
      <c r="H228" s="391">
        <f t="shared" si="54"/>
        <v>0</v>
      </c>
      <c r="I228" s="390"/>
      <c r="J228" s="392">
        <f t="shared" si="55"/>
        <v>0</v>
      </c>
      <c r="K228" s="390"/>
      <c r="L228" s="393"/>
      <c r="M228" s="394">
        <f t="shared" si="56"/>
        <v>0</v>
      </c>
      <c r="N228" s="394"/>
      <c r="O228" s="320"/>
      <c r="P228" s="320"/>
      <c r="Q228" s="278"/>
      <c r="R228" s="320"/>
      <c r="S228" s="320"/>
      <c r="T228" s="320"/>
      <c r="U228" s="418"/>
      <c r="V228" s="419"/>
    </row>
    <row r="229" spans="1:22" hidden="1" x14ac:dyDescent="0.25">
      <c r="A229" s="310" t="s">
        <v>642</v>
      </c>
      <c r="B229" s="388"/>
      <c r="C229" s="389"/>
      <c r="D229" s="313"/>
      <c r="E229" s="390"/>
      <c r="F229" s="390"/>
      <c r="G229" s="390"/>
      <c r="H229" s="391">
        <f t="shared" si="54"/>
        <v>0</v>
      </c>
      <c r="I229" s="390"/>
      <c r="J229" s="392">
        <f t="shared" si="55"/>
        <v>0</v>
      </c>
      <c r="K229" s="390"/>
      <c r="L229" s="393"/>
      <c r="M229" s="394">
        <f t="shared" si="56"/>
        <v>0</v>
      </c>
      <c r="N229" s="394"/>
      <c r="O229" s="320"/>
      <c r="P229" s="320"/>
      <c r="Q229" s="278"/>
      <c r="R229" s="320"/>
      <c r="S229" s="320"/>
      <c r="T229" s="320"/>
      <c r="U229" s="418"/>
      <c r="V229" s="419"/>
    </row>
    <row r="230" spans="1:22" hidden="1" x14ac:dyDescent="0.25">
      <c r="A230" s="310" t="s">
        <v>644</v>
      </c>
      <c r="B230" s="388"/>
      <c r="C230" s="389"/>
      <c r="D230" s="313"/>
      <c r="E230" s="390"/>
      <c r="F230" s="390"/>
      <c r="G230" s="390"/>
      <c r="H230" s="391">
        <f t="shared" si="54"/>
        <v>0</v>
      </c>
      <c r="I230" s="390"/>
      <c r="J230" s="392">
        <f t="shared" si="55"/>
        <v>0</v>
      </c>
      <c r="K230" s="390"/>
      <c r="L230" s="393"/>
      <c r="M230" s="394">
        <f t="shared" si="56"/>
        <v>0</v>
      </c>
      <c r="N230" s="394"/>
      <c r="O230" s="320"/>
      <c r="P230" s="320"/>
      <c r="Q230" s="278"/>
      <c r="R230" s="320"/>
      <c r="S230" s="320"/>
      <c r="T230" s="320"/>
      <c r="U230" s="418"/>
      <c r="V230" s="419"/>
    </row>
    <row r="231" spans="1:22" hidden="1" x14ac:dyDescent="0.25">
      <c r="A231" s="310" t="s">
        <v>675</v>
      </c>
      <c r="B231" s="388"/>
      <c r="C231" s="389"/>
      <c r="D231" s="313"/>
      <c r="E231" s="390"/>
      <c r="F231" s="390"/>
      <c r="G231" s="390"/>
      <c r="H231" s="391">
        <f t="shared" si="54"/>
        <v>0</v>
      </c>
      <c r="I231" s="390"/>
      <c r="J231" s="392">
        <f t="shared" si="55"/>
        <v>0</v>
      </c>
      <c r="K231" s="390"/>
      <c r="L231" s="393"/>
      <c r="M231" s="394">
        <f t="shared" si="56"/>
        <v>0</v>
      </c>
      <c r="N231" s="394"/>
      <c r="O231" s="320"/>
      <c r="P231" s="320"/>
      <c r="Q231" s="278"/>
      <c r="R231" s="320"/>
      <c r="S231" s="320"/>
      <c r="T231" s="320"/>
      <c r="U231" s="418"/>
      <c r="V231" s="419"/>
    </row>
    <row r="232" spans="1:22" hidden="1" x14ac:dyDescent="0.25">
      <c r="A232" s="310" t="s">
        <v>645</v>
      </c>
      <c r="B232" s="388"/>
      <c r="C232" s="389"/>
      <c r="D232" s="313"/>
      <c r="E232" s="390"/>
      <c r="F232" s="390"/>
      <c r="G232" s="390"/>
      <c r="H232" s="391">
        <f t="shared" si="54"/>
        <v>0</v>
      </c>
      <c r="I232" s="390"/>
      <c r="J232" s="392">
        <f t="shared" si="55"/>
        <v>0</v>
      </c>
      <c r="K232" s="390"/>
      <c r="L232" s="393"/>
      <c r="M232" s="394">
        <f t="shared" si="56"/>
        <v>0</v>
      </c>
      <c r="N232" s="394"/>
      <c r="O232" s="320"/>
      <c r="P232" s="320"/>
      <c r="Q232" s="278"/>
      <c r="R232" s="320"/>
      <c r="S232" s="320"/>
      <c r="T232" s="320"/>
      <c r="U232" s="418"/>
      <c r="V232" s="419"/>
    </row>
    <row r="233" spans="1:22" hidden="1" x14ac:dyDescent="0.25">
      <c r="A233" s="310" t="s">
        <v>646</v>
      </c>
      <c r="B233" s="388"/>
      <c r="C233" s="389"/>
      <c r="D233" s="313"/>
      <c r="E233" s="390"/>
      <c r="F233" s="390"/>
      <c r="G233" s="390"/>
      <c r="H233" s="391">
        <f t="shared" si="54"/>
        <v>0</v>
      </c>
      <c r="I233" s="390"/>
      <c r="J233" s="392">
        <f t="shared" si="55"/>
        <v>0</v>
      </c>
      <c r="K233" s="390"/>
      <c r="L233" s="393"/>
      <c r="M233" s="394">
        <f t="shared" si="56"/>
        <v>0</v>
      </c>
      <c r="N233" s="394"/>
      <c r="O233" s="320"/>
      <c r="P233" s="320"/>
      <c r="Q233" s="278"/>
      <c r="R233" s="320"/>
      <c r="S233" s="320"/>
      <c r="T233" s="320"/>
      <c r="U233" s="418"/>
      <c r="V233" s="419"/>
    </row>
    <row r="234" spans="1:22" hidden="1" x14ac:dyDescent="0.25">
      <c r="A234" s="310" t="s">
        <v>647</v>
      </c>
      <c r="B234" s="388"/>
      <c r="C234" s="389"/>
      <c r="D234" s="313"/>
      <c r="E234" s="390"/>
      <c r="F234" s="390"/>
      <c r="G234" s="390"/>
      <c r="H234" s="391">
        <f t="shared" si="54"/>
        <v>0</v>
      </c>
      <c r="I234" s="390"/>
      <c r="J234" s="392">
        <f t="shared" si="55"/>
        <v>0</v>
      </c>
      <c r="K234" s="390"/>
      <c r="L234" s="393"/>
      <c r="M234" s="394">
        <f t="shared" si="56"/>
        <v>0</v>
      </c>
      <c r="N234" s="394"/>
      <c r="O234" s="320"/>
      <c r="P234" s="320"/>
      <c r="Q234" s="278"/>
      <c r="R234" s="320"/>
      <c r="S234" s="320"/>
      <c r="T234" s="320"/>
      <c r="U234" s="418"/>
      <c r="V234" s="419"/>
    </row>
    <row r="235" spans="1:22" hidden="1" x14ac:dyDescent="0.25">
      <c r="A235" s="310" t="s">
        <v>647</v>
      </c>
      <c r="B235" s="388"/>
      <c r="C235" s="389"/>
      <c r="D235" s="313"/>
      <c r="E235" s="390"/>
      <c r="F235" s="390"/>
      <c r="G235" s="390"/>
      <c r="H235" s="391">
        <f t="shared" si="54"/>
        <v>0</v>
      </c>
      <c r="I235" s="390"/>
      <c r="J235" s="392">
        <f t="shared" si="55"/>
        <v>0</v>
      </c>
      <c r="K235" s="390"/>
      <c r="L235" s="393"/>
      <c r="M235" s="394">
        <f t="shared" si="56"/>
        <v>0</v>
      </c>
      <c r="N235" s="394"/>
      <c r="O235" s="320"/>
      <c r="P235" s="320"/>
      <c r="Q235" s="278"/>
      <c r="R235" s="320"/>
      <c r="S235" s="320"/>
      <c r="T235" s="320"/>
      <c r="U235" s="418"/>
      <c r="V235" s="419"/>
    </row>
    <row r="236" spans="1:22" hidden="1" x14ac:dyDescent="0.25">
      <c r="A236" s="310" t="s">
        <v>674</v>
      </c>
      <c r="B236" s="388"/>
      <c r="C236" s="389"/>
      <c r="D236" s="313"/>
      <c r="E236" s="390"/>
      <c r="F236" s="390"/>
      <c r="G236" s="390"/>
      <c r="H236" s="391">
        <f t="shared" si="54"/>
        <v>0</v>
      </c>
      <c r="I236" s="390"/>
      <c r="J236" s="392">
        <f t="shared" si="55"/>
        <v>0</v>
      </c>
      <c r="K236" s="390"/>
      <c r="L236" s="393"/>
      <c r="M236" s="394">
        <f t="shared" si="56"/>
        <v>0</v>
      </c>
      <c r="N236" s="394"/>
      <c r="O236" s="320"/>
      <c r="P236" s="320"/>
      <c r="Q236" s="278"/>
      <c r="R236" s="320"/>
      <c r="S236" s="320"/>
      <c r="T236" s="320"/>
      <c r="U236" s="418"/>
      <c r="V236" s="419"/>
    </row>
    <row r="237" spans="1:22" hidden="1" x14ac:dyDescent="0.25">
      <c r="A237" s="310" t="s">
        <v>648</v>
      </c>
      <c r="B237" s="388"/>
      <c r="C237" s="389"/>
      <c r="D237" s="313"/>
      <c r="E237" s="390"/>
      <c r="F237" s="390"/>
      <c r="G237" s="390"/>
      <c r="H237" s="391">
        <f t="shared" si="54"/>
        <v>0</v>
      </c>
      <c r="I237" s="390"/>
      <c r="J237" s="392">
        <f t="shared" si="55"/>
        <v>0</v>
      </c>
      <c r="K237" s="390"/>
      <c r="L237" s="393"/>
      <c r="M237" s="394">
        <f t="shared" si="56"/>
        <v>0</v>
      </c>
      <c r="N237" s="394"/>
      <c r="O237" s="320"/>
      <c r="P237" s="320"/>
      <c r="Q237" s="278"/>
      <c r="R237" s="320"/>
      <c r="S237" s="320"/>
      <c r="T237" s="320"/>
      <c r="U237" s="418"/>
      <c r="V237" s="419"/>
    </row>
    <row r="238" spans="1:22" hidden="1" x14ac:dyDescent="0.25">
      <c r="A238" s="310" t="s">
        <v>639</v>
      </c>
      <c r="B238" s="388"/>
      <c r="C238" s="389"/>
      <c r="D238" s="313"/>
      <c r="E238" s="390"/>
      <c r="F238" s="390"/>
      <c r="G238" s="390"/>
      <c r="H238" s="391">
        <f t="shared" si="54"/>
        <v>0</v>
      </c>
      <c r="I238" s="390"/>
      <c r="J238" s="392">
        <f t="shared" si="55"/>
        <v>0</v>
      </c>
      <c r="K238" s="390"/>
      <c r="L238" s="393"/>
      <c r="M238" s="394">
        <f t="shared" si="56"/>
        <v>0</v>
      </c>
      <c r="N238" s="394"/>
      <c r="O238" s="320"/>
      <c r="P238" s="320"/>
      <c r="Q238" s="278"/>
      <c r="R238" s="320"/>
      <c r="S238" s="320"/>
      <c r="T238" s="320"/>
      <c r="U238" s="418"/>
      <c r="V238" s="419"/>
    </row>
    <row r="239" spans="1:22" hidden="1" x14ac:dyDescent="0.25">
      <c r="A239" s="310" t="s">
        <v>657</v>
      </c>
      <c r="B239" s="388"/>
      <c r="C239" s="389"/>
      <c r="D239" s="313"/>
      <c r="E239" s="390"/>
      <c r="F239" s="390"/>
      <c r="G239" s="390"/>
      <c r="H239" s="391">
        <f t="shared" si="54"/>
        <v>0</v>
      </c>
      <c r="I239" s="390"/>
      <c r="J239" s="392">
        <f t="shared" si="55"/>
        <v>0</v>
      </c>
      <c r="K239" s="390"/>
      <c r="L239" s="393"/>
      <c r="M239" s="394">
        <f t="shared" si="56"/>
        <v>0</v>
      </c>
      <c r="N239" s="394"/>
      <c r="O239" s="320"/>
      <c r="P239" s="320"/>
      <c r="Q239" s="278"/>
      <c r="R239" s="320"/>
      <c r="S239" s="320"/>
      <c r="T239" s="320"/>
      <c r="U239" s="418"/>
      <c r="V239" s="419"/>
    </row>
    <row r="240" spans="1:22" hidden="1" x14ac:dyDescent="0.25">
      <c r="A240" s="310" t="s">
        <v>657</v>
      </c>
      <c r="B240" s="388"/>
      <c r="C240" s="389"/>
      <c r="D240" s="313"/>
      <c r="E240" s="390"/>
      <c r="F240" s="390"/>
      <c r="G240" s="390"/>
      <c r="H240" s="391">
        <f t="shared" si="54"/>
        <v>0</v>
      </c>
      <c r="I240" s="390"/>
      <c r="J240" s="392">
        <f t="shared" si="55"/>
        <v>0</v>
      </c>
      <c r="K240" s="390"/>
      <c r="L240" s="393"/>
      <c r="M240" s="394">
        <f t="shared" si="56"/>
        <v>0</v>
      </c>
      <c r="N240" s="394"/>
      <c r="O240" s="320"/>
      <c r="P240" s="320"/>
      <c r="Q240" s="278"/>
      <c r="R240" s="320"/>
      <c r="S240" s="320"/>
      <c r="T240" s="320"/>
      <c r="U240" s="418"/>
      <c r="V240" s="419"/>
    </row>
    <row r="241" spans="1:22" hidden="1" x14ac:dyDescent="0.25">
      <c r="A241" s="310" t="s">
        <v>630</v>
      </c>
      <c r="B241" s="388"/>
      <c r="C241" s="389"/>
      <c r="D241" s="313"/>
      <c r="E241" s="390"/>
      <c r="F241" s="390"/>
      <c r="G241" s="390"/>
      <c r="H241" s="391">
        <f t="shared" si="54"/>
        <v>0</v>
      </c>
      <c r="I241" s="390"/>
      <c r="J241" s="392">
        <f t="shared" si="55"/>
        <v>0</v>
      </c>
      <c r="K241" s="390"/>
      <c r="L241" s="393"/>
      <c r="M241" s="394">
        <f t="shared" si="56"/>
        <v>0</v>
      </c>
      <c r="N241" s="394"/>
      <c r="O241" s="320"/>
      <c r="P241" s="320"/>
      <c r="Q241" s="278"/>
      <c r="R241" s="320"/>
      <c r="S241" s="320"/>
      <c r="T241" s="320"/>
      <c r="U241" s="418"/>
      <c r="V241" s="419"/>
    </row>
    <row r="242" spans="1:22" hidden="1" x14ac:dyDescent="0.25">
      <c r="A242" s="310" t="s">
        <v>632</v>
      </c>
      <c r="B242" s="388"/>
      <c r="C242" s="389"/>
      <c r="D242" s="313"/>
      <c r="E242" s="390"/>
      <c r="F242" s="390"/>
      <c r="G242" s="390"/>
      <c r="H242" s="391">
        <f t="shared" si="54"/>
        <v>0</v>
      </c>
      <c r="I242" s="390"/>
      <c r="J242" s="392">
        <f t="shared" si="55"/>
        <v>0</v>
      </c>
      <c r="K242" s="390"/>
      <c r="L242" s="393"/>
      <c r="M242" s="394">
        <f t="shared" si="56"/>
        <v>0</v>
      </c>
      <c r="N242" s="394"/>
      <c r="O242" s="320"/>
      <c r="P242" s="320"/>
      <c r="Q242" s="278"/>
      <c r="R242" s="320"/>
      <c r="S242" s="320"/>
      <c r="T242" s="320"/>
      <c r="U242" s="418"/>
      <c r="V242" s="419"/>
    </row>
    <row r="243" spans="1:22" hidden="1" x14ac:dyDescent="0.25">
      <c r="A243" s="310" t="s">
        <v>699</v>
      </c>
      <c r="B243" s="388"/>
      <c r="C243" s="389"/>
      <c r="D243" s="313"/>
      <c r="E243" s="390"/>
      <c r="F243" s="390"/>
      <c r="G243" s="390"/>
      <c r="H243" s="391">
        <f t="shared" si="54"/>
        <v>0</v>
      </c>
      <c r="I243" s="390"/>
      <c r="J243" s="392">
        <f t="shared" si="55"/>
        <v>0</v>
      </c>
      <c r="K243" s="390"/>
      <c r="L243" s="393"/>
      <c r="M243" s="394">
        <f t="shared" si="56"/>
        <v>0</v>
      </c>
      <c r="N243" s="394"/>
      <c r="O243" s="320"/>
      <c r="P243" s="320"/>
      <c r="Q243" s="278"/>
      <c r="R243" s="320"/>
      <c r="S243" s="320"/>
      <c r="T243" s="320"/>
      <c r="U243" s="418"/>
      <c r="V243" s="419"/>
    </row>
    <row r="244" spans="1:22" hidden="1" x14ac:dyDescent="0.25">
      <c r="A244" s="310" t="s">
        <v>700</v>
      </c>
      <c r="B244" s="388"/>
      <c r="C244" s="389"/>
      <c r="D244" s="313"/>
      <c r="E244" s="390"/>
      <c r="F244" s="390"/>
      <c r="G244" s="390"/>
      <c r="H244" s="391">
        <f t="shared" si="54"/>
        <v>0</v>
      </c>
      <c r="I244" s="390"/>
      <c r="J244" s="392">
        <f t="shared" si="55"/>
        <v>0</v>
      </c>
      <c r="K244" s="390"/>
      <c r="L244" s="393"/>
      <c r="M244" s="394">
        <f t="shared" si="56"/>
        <v>0</v>
      </c>
      <c r="N244" s="394"/>
      <c r="O244" s="320"/>
      <c r="P244" s="320"/>
      <c r="Q244" s="278"/>
      <c r="R244" s="320"/>
      <c r="S244" s="320"/>
      <c r="T244" s="320"/>
      <c r="U244" s="418"/>
      <c r="V244" s="419"/>
    </row>
    <row r="245" spans="1:22" hidden="1" x14ac:dyDescent="0.25">
      <c r="A245" s="310" t="s">
        <v>649</v>
      </c>
      <c r="B245" s="388"/>
      <c r="C245" s="389"/>
      <c r="D245" s="313"/>
      <c r="E245" s="390"/>
      <c r="F245" s="390"/>
      <c r="G245" s="390"/>
      <c r="H245" s="391">
        <f t="shared" si="54"/>
        <v>0</v>
      </c>
      <c r="I245" s="390"/>
      <c r="J245" s="392">
        <f t="shared" si="55"/>
        <v>0</v>
      </c>
      <c r="K245" s="390"/>
      <c r="L245" s="393"/>
      <c r="M245" s="394">
        <f t="shared" si="56"/>
        <v>0</v>
      </c>
      <c r="N245" s="394"/>
      <c r="O245" s="320"/>
      <c r="P245" s="320"/>
      <c r="Q245" s="278"/>
      <c r="R245" s="320"/>
      <c r="S245" s="320"/>
      <c r="T245" s="320"/>
      <c r="U245" s="418"/>
      <c r="V245" s="419"/>
    </row>
    <row r="246" spans="1:22" hidden="1" x14ac:dyDescent="0.25">
      <c r="A246" s="310" t="s">
        <v>650</v>
      </c>
      <c r="B246" s="388"/>
      <c r="C246" s="389"/>
      <c r="D246" s="313"/>
      <c r="E246" s="390"/>
      <c r="F246" s="390"/>
      <c r="G246" s="390"/>
      <c r="H246" s="391">
        <f t="shared" si="54"/>
        <v>0</v>
      </c>
      <c r="I246" s="390"/>
      <c r="J246" s="392">
        <f t="shared" si="55"/>
        <v>0</v>
      </c>
      <c r="K246" s="390"/>
      <c r="L246" s="393"/>
      <c r="M246" s="394">
        <f t="shared" si="56"/>
        <v>0</v>
      </c>
      <c r="N246" s="394"/>
      <c r="O246" s="320"/>
      <c r="P246" s="320"/>
      <c r="Q246" s="278"/>
      <c r="R246" s="320"/>
      <c r="S246" s="320"/>
      <c r="T246" s="320"/>
      <c r="U246" s="418"/>
      <c r="V246" s="419"/>
    </row>
    <row r="247" spans="1:22" hidden="1" x14ac:dyDescent="0.25">
      <c r="A247" s="310" t="s">
        <v>653</v>
      </c>
      <c r="B247" s="388"/>
      <c r="C247" s="389"/>
      <c r="D247" s="313"/>
      <c r="E247" s="390"/>
      <c r="F247" s="390"/>
      <c r="G247" s="390"/>
      <c r="H247" s="391">
        <f t="shared" si="54"/>
        <v>0</v>
      </c>
      <c r="I247" s="390"/>
      <c r="J247" s="392">
        <f t="shared" si="55"/>
        <v>0</v>
      </c>
      <c r="K247" s="390"/>
      <c r="L247" s="393"/>
      <c r="M247" s="394">
        <f t="shared" si="56"/>
        <v>0</v>
      </c>
      <c r="N247" s="394"/>
      <c r="O247" s="320"/>
      <c r="P247" s="320"/>
      <c r="Q247" s="278"/>
      <c r="R247" s="320"/>
      <c r="S247" s="320"/>
      <c r="T247" s="320"/>
      <c r="U247" s="418"/>
      <c r="V247" s="419"/>
    </row>
    <row r="248" spans="1:22" hidden="1" x14ac:dyDescent="0.25">
      <c r="A248" s="310" t="s">
        <v>34</v>
      </c>
      <c r="B248" s="388"/>
      <c r="C248" s="389"/>
      <c r="D248" s="313"/>
      <c r="E248" s="390"/>
      <c r="F248" s="390"/>
      <c r="G248" s="390"/>
      <c r="H248" s="391">
        <f t="shared" si="54"/>
        <v>0</v>
      </c>
      <c r="I248" s="390"/>
      <c r="J248" s="392">
        <f t="shared" si="55"/>
        <v>0</v>
      </c>
      <c r="K248" s="390"/>
      <c r="L248" s="393"/>
      <c r="M248" s="394">
        <f t="shared" si="56"/>
        <v>0</v>
      </c>
      <c r="N248" s="394"/>
      <c r="O248" s="320"/>
      <c r="P248" s="320"/>
      <c r="Q248" s="278"/>
      <c r="R248" s="320"/>
      <c r="S248" s="320"/>
      <c r="T248" s="320"/>
      <c r="U248" s="418"/>
      <c r="V248" s="419"/>
    </row>
    <row r="249" spans="1:22" hidden="1" x14ac:dyDescent="0.25">
      <c r="A249" s="310" t="s">
        <v>643</v>
      </c>
      <c r="B249" s="388"/>
      <c r="C249" s="389"/>
      <c r="D249" s="313"/>
      <c r="E249" s="390"/>
      <c r="F249" s="390"/>
      <c r="G249" s="390"/>
      <c r="H249" s="391">
        <f t="shared" si="54"/>
        <v>0</v>
      </c>
      <c r="I249" s="390"/>
      <c r="J249" s="392">
        <f t="shared" si="55"/>
        <v>0</v>
      </c>
      <c r="K249" s="390"/>
      <c r="L249" s="393"/>
      <c r="M249" s="394">
        <f t="shared" si="56"/>
        <v>0</v>
      </c>
      <c r="N249" s="394"/>
      <c r="O249" s="320"/>
      <c r="P249" s="320"/>
      <c r="Q249" s="278"/>
      <c r="R249" s="320"/>
      <c r="S249" s="320"/>
      <c r="T249" s="320"/>
      <c r="U249" s="418"/>
      <c r="V249" s="419"/>
    </row>
    <row r="250" spans="1:22" hidden="1" x14ac:dyDescent="0.25">
      <c r="A250" s="310" t="s">
        <v>631</v>
      </c>
      <c r="B250" s="388"/>
      <c r="C250" s="389"/>
      <c r="D250" s="313"/>
      <c r="E250" s="390"/>
      <c r="F250" s="390"/>
      <c r="G250" s="390"/>
      <c r="H250" s="391">
        <f t="shared" si="54"/>
        <v>0</v>
      </c>
      <c r="I250" s="390"/>
      <c r="J250" s="392">
        <f t="shared" si="55"/>
        <v>0</v>
      </c>
      <c r="K250" s="390"/>
      <c r="L250" s="393"/>
      <c r="M250" s="394">
        <f t="shared" si="56"/>
        <v>0</v>
      </c>
      <c r="N250" s="394"/>
      <c r="O250" s="320"/>
      <c r="P250" s="320"/>
      <c r="Q250" s="278"/>
      <c r="R250" s="320"/>
      <c r="S250" s="320"/>
      <c r="T250" s="320"/>
      <c r="U250" s="418"/>
      <c r="V250" s="419"/>
    </row>
    <row r="251" spans="1:22" hidden="1" x14ac:dyDescent="0.25">
      <c r="A251" s="310" t="s">
        <v>90</v>
      </c>
      <c r="B251" s="388"/>
      <c r="C251" s="389"/>
      <c r="D251" s="313"/>
      <c r="E251" s="390"/>
      <c r="F251" s="390"/>
      <c r="G251" s="390"/>
      <c r="H251" s="391">
        <f t="shared" si="54"/>
        <v>0</v>
      </c>
      <c r="I251" s="390"/>
      <c r="J251" s="392">
        <f t="shared" si="55"/>
        <v>0</v>
      </c>
      <c r="K251" s="390"/>
      <c r="L251" s="393"/>
      <c r="M251" s="394">
        <f t="shared" si="56"/>
        <v>0</v>
      </c>
      <c r="N251" s="394"/>
      <c r="O251" s="320"/>
      <c r="P251" s="320"/>
      <c r="Q251" s="278"/>
      <c r="R251" s="320"/>
      <c r="S251" s="320"/>
      <c r="T251" s="320"/>
      <c r="U251" s="418"/>
      <c r="V251" s="419"/>
    </row>
    <row r="252" spans="1:22" hidden="1" x14ac:dyDescent="0.25">
      <c r="A252" s="310" t="s">
        <v>641</v>
      </c>
      <c r="B252" s="388"/>
      <c r="C252" s="389"/>
      <c r="D252" s="313"/>
      <c r="E252" s="390"/>
      <c r="F252" s="390"/>
      <c r="G252" s="390"/>
      <c r="H252" s="391">
        <f t="shared" si="54"/>
        <v>0</v>
      </c>
      <c r="I252" s="390"/>
      <c r="J252" s="392">
        <f t="shared" si="55"/>
        <v>0</v>
      </c>
      <c r="K252" s="390"/>
      <c r="L252" s="393"/>
      <c r="M252" s="394">
        <f t="shared" si="56"/>
        <v>0</v>
      </c>
      <c r="N252" s="394"/>
      <c r="O252" s="320"/>
      <c r="P252" s="320"/>
      <c r="Q252" s="278"/>
      <c r="R252" s="320"/>
      <c r="S252" s="320"/>
      <c r="T252" s="320"/>
      <c r="U252" s="418"/>
      <c r="V252" s="419"/>
    </row>
    <row r="253" spans="1:22" hidden="1" x14ac:dyDescent="0.25">
      <c r="A253" s="310" t="s">
        <v>641</v>
      </c>
      <c r="B253" s="388"/>
      <c r="C253" s="389"/>
      <c r="D253" s="313"/>
      <c r="E253" s="390"/>
      <c r="F253" s="390"/>
      <c r="G253" s="390"/>
      <c r="H253" s="391">
        <f t="shared" si="54"/>
        <v>0</v>
      </c>
      <c r="I253" s="390"/>
      <c r="J253" s="392">
        <f t="shared" si="55"/>
        <v>0</v>
      </c>
      <c r="K253" s="390"/>
      <c r="L253" s="393"/>
      <c r="M253" s="394">
        <f t="shared" si="56"/>
        <v>0</v>
      </c>
      <c r="N253" s="394"/>
      <c r="O253" s="320"/>
      <c r="P253" s="320"/>
      <c r="Q253" s="278"/>
      <c r="R253" s="320"/>
      <c r="S253" s="320"/>
      <c r="T253" s="320"/>
      <c r="U253" s="418"/>
      <c r="V253" s="419"/>
    </row>
    <row r="254" spans="1:22" hidden="1" x14ac:dyDescent="0.25">
      <c r="A254" s="310" t="s">
        <v>652</v>
      </c>
      <c r="B254" s="388"/>
      <c r="C254" s="389"/>
      <c r="D254" s="313"/>
      <c r="E254" s="390"/>
      <c r="F254" s="390"/>
      <c r="G254" s="390"/>
      <c r="H254" s="391">
        <f t="shared" si="54"/>
        <v>0</v>
      </c>
      <c r="I254" s="390"/>
      <c r="J254" s="392">
        <f t="shared" si="55"/>
        <v>0</v>
      </c>
      <c r="K254" s="390"/>
      <c r="L254" s="393"/>
      <c r="M254" s="394">
        <f t="shared" si="56"/>
        <v>0</v>
      </c>
      <c r="N254" s="394"/>
      <c r="O254" s="320"/>
      <c r="P254" s="320"/>
      <c r="Q254" s="278"/>
      <c r="R254" s="320"/>
      <c r="S254" s="320"/>
      <c r="T254" s="320"/>
      <c r="U254" s="418"/>
      <c r="V254" s="419"/>
    </row>
    <row r="255" spans="1:22" hidden="1" x14ac:dyDescent="0.25">
      <c r="A255" s="310" t="s">
        <v>659</v>
      </c>
      <c r="B255" s="388"/>
      <c r="C255" s="389"/>
      <c r="D255" s="313"/>
      <c r="E255" s="390"/>
      <c r="F255" s="390"/>
      <c r="G255" s="390"/>
      <c r="H255" s="391">
        <f t="shared" si="54"/>
        <v>0</v>
      </c>
      <c r="I255" s="390"/>
      <c r="J255" s="392">
        <f t="shared" si="55"/>
        <v>0</v>
      </c>
      <c r="K255" s="390"/>
      <c r="L255" s="393"/>
      <c r="M255" s="394">
        <f t="shared" si="56"/>
        <v>0</v>
      </c>
      <c r="N255" s="394"/>
      <c r="O255" s="320"/>
      <c r="P255" s="320"/>
      <c r="Q255" s="278"/>
      <c r="R255" s="320"/>
      <c r="S255" s="320"/>
      <c r="T255" s="320"/>
      <c r="U255" s="418"/>
      <c r="V255" s="419"/>
    </row>
    <row r="256" spans="1:22" hidden="1" x14ac:dyDescent="0.25">
      <c r="A256" s="310" t="s">
        <v>658</v>
      </c>
      <c r="B256" s="388"/>
      <c r="C256" s="389"/>
      <c r="D256" s="313"/>
      <c r="E256" s="390"/>
      <c r="F256" s="390"/>
      <c r="G256" s="390"/>
      <c r="H256" s="391">
        <f t="shared" si="54"/>
        <v>0</v>
      </c>
      <c r="I256" s="390"/>
      <c r="J256" s="392">
        <f t="shared" si="55"/>
        <v>0</v>
      </c>
      <c r="K256" s="390"/>
      <c r="L256" s="393"/>
      <c r="M256" s="394">
        <f t="shared" si="56"/>
        <v>0</v>
      </c>
      <c r="N256" s="394"/>
      <c r="O256" s="320"/>
      <c r="P256" s="320"/>
      <c r="Q256" s="278"/>
      <c r="R256" s="320"/>
      <c r="S256" s="320"/>
      <c r="T256" s="320"/>
      <c r="U256" s="418"/>
      <c r="V256" s="419"/>
    </row>
    <row r="257" spans="1:25" hidden="1" x14ac:dyDescent="0.25">
      <c r="A257" s="310" t="s">
        <v>51</v>
      </c>
      <c r="B257" s="388"/>
      <c r="C257" s="389"/>
      <c r="D257" s="313"/>
      <c r="E257" s="390"/>
      <c r="F257" s="390"/>
      <c r="G257" s="390"/>
      <c r="H257" s="391">
        <f t="shared" si="54"/>
        <v>0</v>
      </c>
      <c r="I257" s="390"/>
      <c r="J257" s="392">
        <f t="shared" si="55"/>
        <v>0</v>
      </c>
      <c r="K257" s="390"/>
      <c r="L257" s="393"/>
      <c r="M257" s="394">
        <f t="shared" si="56"/>
        <v>0</v>
      </c>
      <c r="N257" s="394"/>
      <c r="O257" s="320"/>
      <c r="P257" s="320"/>
      <c r="Q257" s="278"/>
      <c r="R257" s="320"/>
      <c r="S257" s="320"/>
      <c r="T257" s="320"/>
      <c r="U257" s="418"/>
      <c r="V257" s="419"/>
    </row>
    <row r="258" spans="1:25" hidden="1" x14ac:dyDescent="0.25">
      <c r="A258" s="310" t="s">
        <v>655</v>
      </c>
      <c r="B258" s="388"/>
      <c r="C258" s="389"/>
      <c r="D258" s="313"/>
      <c r="E258" s="390"/>
      <c r="F258" s="390"/>
      <c r="G258" s="390"/>
      <c r="H258" s="391">
        <f t="shared" si="54"/>
        <v>0</v>
      </c>
      <c r="I258" s="390"/>
      <c r="J258" s="392">
        <f t="shared" si="55"/>
        <v>0</v>
      </c>
      <c r="K258" s="390"/>
      <c r="L258" s="393"/>
      <c r="M258" s="394">
        <f t="shared" si="56"/>
        <v>0</v>
      </c>
      <c r="N258" s="394"/>
      <c r="O258" s="320"/>
      <c r="P258" s="320"/>
      <c r="Q258" s="278"/>
      <c r="R258" s="320"/>
      <c r="S258" s="320"/>
      <c r="T258" s="320"/>
      <c r="U258" s="418"/>
      <c r="V258" s="419"/>
    </row>
    <row r="259" spans="1:25" hidden="1" x14ac:dyDescent="0.25">
      <c r="A259" s="310" t="s">
        <v>660</v>
      </c>
      <c r="B259" s="388"/>
      <c r="C259" s="389"/>
      <c r="D259" s="313"/>
      <c r="E259" s="390"/>
      <c r="F259" s="390"/>
      <c r="G259" s="390"/>
      <c r="H259" s="391">
        <f t="shared" si="54"/>
        <v>0</v>
      </c>
      <c r="I259" s="390"/>
      <c r="J259" s="392">
        <f t="shared" si="55"/>
        <v>0</v>
      </c>
      <c r="K259" s="390"/>
      <c r="L259" s="393"/>
      <c r="M259" s="394">
        <f t="shared" si="56"/>
        <v>0</v>
      </c>
      <c r="N259" s="394"/>
      <c r="O259" s="320"/>
      <c r="P259" s="320"/>
      <c r="Q259" s="278"/>
      <c r="R259" s="320"/>
      <c r="S259" s="320"/>
      <c r="T259" s="320"/>
      <c r="U259" s="418"/>
      <c r="V259" s="419"/>
    </row>
    <row r="260" spans="1:25" hidden="1" x14ac:dyDescent="0.25">
      <c r="A260" s="310" t="s">
        <v>654</v>
      </c>
      <c r="B260" s="388"/>
      <c r="C260" s="389"/>
      <c r="D260" s="313"/>
      <c r="E260" s="390"/>
      <c r="F260" s="390"/>
      <c r="G260" s="390"/>
      <c r="H260" s="391">
        <f t="shared" si="54"/>
        <v>0</v>
      </c>
      <c r="I260" s="390"/>
      <c r="J260" s="392">
        <f t="shared" si="55"/>
        <v>0</v>
      </c>
      <c r="K260" s="390"/>
      <c r="L260" s="393"/>
      <c r="M260" s="394">
        <f t="shared" si="56"/>
        <v>0</v>
      </c>
      <c r="N260" s="394"/>
      <c r="O260" s="320"/>
      <c r="P260" s="320"/>
      <c r="Q260" s="278"/>
      <c r="R260" s="320"/>
      <c r="S260" s="320"/>
      <c r="T260" s="320"/>
      <c r="U260" s="418"/>
      <c r="V260" s="419"/>
    </row>
    <row r="261" spans="1:25" x14ac:dyDescent="0.25">
      <c r="A261" s="310" t="s">
        <v>696</v>
      </c>
      <c r="B261" s="388">
        <v>45000</v>
      </c>
      <c r="C261" s="389"/>
      <c r="D261" s="313"/>
      <c r="E261" s="390">
        <v>210000</v>
      </c>
      <c r="F261" s="390"/>
      <c r="G261" s="390"/>
      <c r="H261" s="391">
        <f t="shared" si="54"/>
        <v>210000</v>
      </c>
      <c r="I261" s="390"/>
      <c r="J261" s="392">
        <f t="shared" si="55"/>
        <v>210000</v>
      </c>
      <c r="K261" s="390">
        <v>0</v>
      </c>
      <c r="L261" s="393">
        <v>0</v>
      </c>
      <c r="M261" s="394">
        <f t="shared" si="56"/>
        <v>210000</v>
      </c>
      <c r="N261" s="394"/>
      <c r="O261" s="320">
        <v>45000</v>
      </c>
      <c r="P261" s="320"/>
      <c r="Q261" s="278"/>
      <c r="R261" s="320">
        <f t="shared" ref="R261" si="57">SUM(O261:Q261)</f>
        <v>45000</v>
      </c>
      <c r="S261" s="320">
        <v>-45000</v>
      </c>
      <c r="T261" s="320">
        <f t="shared" ref="T261" si="58">+O261+P261+S261</f>
        <v>0</v>
      </c>
      <c r="U261" s="418">
        <v>45000</v>
      </c>
      <c r="V261" s="419">
        <v>45000</v>
      </c>
      <c r="Y261" s="468">
        <f>+Q261/O261</f>
        <v>0</v>
      </c>
    </row>
    <row r="262" spans="1:25" hidden="1" x14ac:dyDescent="0.25">
      <c r="A262" s="310" t="s">
        <v>665</v>
      </c>
      <c r="B262" s="388"/>
      <c r="C262" s="389"/>
      <c r="D262" s="313"/>
      <c r="E262" s="390"/>
      <c r="F262" s="390"/>
      <c r="G262" s="390"/>
      <c r="H262" s="391">
        <f t="shared" si="54"/>
        <v>0</v>
      </c>
      <c r="I262" s="390"/>
      <c r="J262" s="392">
        <f t="shared" si="55"/>
        <v>0</v>
      </c>
      <c r="K262" s="390"/>
      <c r="L262" s="393"/>
      <c r="M262" s="394">
        <f t="shared" si="56"/>
        <v>0</v>
      </c>
      <c r="N262" s="394"/>
      <c r="O262" s="320"/>
      <c r="P262" s="320"/>
      <c r="Q262" s="278"/>
      <c r="R262" s="320"/>
      <c r="S262" s="320"/>
      <c r="T262" s="320"/>
      <c r="U262" s="418"/>
      <c r="V262" s="419"/>
    </row>
    <row r="263" spans="1:25" hidden="1" x14ac:dyDescent="0.25">
      <c r="A263" s="310" t="s">
        <v>666</v>
      </c>
      <c r="B263" s="388"/>
      <c r="C263" s="389"/>
      <c r="D263" s="313"/>
      <c r="E263" s="390"/>
      <c r="F263" s="390"/>
      <c r="G263" s="390"/>
      <c r="H263" s="391">
        <f t="shared" si="54"/>
        <v>0</v>
      </c>
      <c r="I263" s="390"/>
      <c r="J263" s="392">
        <f t="shared" si="55"/>
        <v>0</v>
      </c>
      <c r="K263" s="390"/>
      <c r="L263" s="393"/>
      <c r="M263" s="394">
        <f t="shared" si="56"/>
        <v>0</v>
      </c>
      <c r="N263" s="394"/>
      <c r="O263" s="320"/>
      <c r="P263" s="320"/>
      <c r="Q263" s="278"/>
      <c r="R263" s="320"/>
      <c r="S263" s="320"/>
      <c r="T263" s="320"/>
      <c r="U263" s="418"/>
      <c r="V263" s="419"/>
    </row>
    <row r="264" spans="1:25" hidden="1" x14ac:dyDescent="0.25">
      <c r="A264" s="310" t="s">
        <v>661</v>
      </c>
      <c r="B264" s="388"/>
      <c r="C264" s="389"/>
      <c r="D264" s="313"/>
      <c r="E264" s="390"/>
      <c r="F264" s="390"/>
      <c r="G264" s="390"/>
      <c r="H264" s="391">
        <f t="shared" si="54"/>
        <v>0</v>
      </c>
      <c r="I264" s="390"/>
      <c r="J264" s="392">
        <f t="shared" si="55"/>
        <v>0</v>
      </c>
      <c r="K264" s="390"/>
      <c r="L264" s="393"/>
      <c r="M264" s="394">
        <f t="shared" si="56"/>
        <v>0</v>
      </c>
      <c r="N264" s="394"/>
      <c r="O264" s="320"/>
      <c r="P264" s="320"/>
      <c r="Q264" s="278"/>
      <c r="R264" s="320"/>
      <c r="S264" s="320"/>
      <c r="T264" s="320"/>
      <c r="U264" s="418"/>
      <c r="V264" s="419"/>
    </row>
    <row r="265" spans="1:25" hidden="1" x14ac:dyDescent="0.25">
      <c r="A265" s="310" t="s">
        <v>662</v>
      </c>
      <c r="B265" s="388"/>
      <c r="C265" s="389"/>
      <c r="D265" s="313"/>
      <c r="E265" s="390"/>
      <c r="F265" s="390"/>
      <c r="G265" s="390"/>
      <c r="H265" s="391">
        <f t="shared" si="54"/>
        <v>0</v>
      </c>
      <c r="I265" s="390"/>
      <c r="J265" s="392">
        <f t="shared" si="55"/>
        <v>0</v>
      </c>
      <c r="K265" s="390"/>
      <c r="L265" s="393"/>
      <c r="M265" s="394">
        <f t="shared" si="56"/>
        <v>0</v>
      </c>
      <c r="N265" s="394"/>
      <c r="O265" s="320"/>
      <c r="P265" s="320"/>
      <c r="Q265" s="278"/>
      <c r="R265" s="320"/>
      <c r="S265" s="320"/>
      <c r="T265" s="320"/>
      <c r="U265" s="418"/>
      <c r="V265" s="419"/>
    </row>
    <row r="266" spans="1:25" hidden="1" x14ac:dyDescent="0.25">
      <c r="A266" s="310" t="s">
        <v>679</v>
      </c>
      <c r="B266" s="388"/>
      <c r="C266" s="389"/>
      <c r="D266" s="313"/>
      <c r="E266" s="390"/>
      <c r="F266" s="390"/>
      <c r="G266" s="390"/>
      <c r="H266" s="391">
        <f t="shared" si="54"/>
        <v>0</v>
      </c>
      <c r="I266" s="390"/>
      <c r="J266" s="392">
        <f t="shared" si="55"/>
        <v>0</v>
      </c>
      <c r="K266" s="390"/>
      <c r="L266" s="393"/>
      <c r="M266" s="394">
        <f t="shared" si="56"/>
        <v>0</v>
      </c>
      <c r="N266" s="394"/>
      <c r="O266" s="320"/>
      <c r="P266" s="320"/>
      <c r="Q266" s="278"/>
      <c r="R266" s="320"/>
      <c r="S266" s="320"/>
      <c r="T266" s="320"/>
      <c r="U266" s="418"/>
      <c r="V266" s="419"/>
    </row>
    <row r="267" spans="1:25" hidden="1" x14ac:dyDescent="0.25">
      <c r="A267" s="310" t="s">
        <v>664</v>
      </c>
      <c r="B267" s="388"/>
      <c r="C267" s="389"/>
      <c r="D267" s="313"/>
      <c r="E267" s="390"/>
      <c r="F267" s="390"/>
      <c r="G267" s="390"/>
      <c r="H267" s="391">
        <f t="shared" si="54"/>
        <v>0</v>
      </c>
      <c r="I267" s="390"/>
      <c r="J267" s="392">
        <f t="shared" si="55"/>
        <v>0</v>
      </c>
      <c r="K267" s="390"/>
      <c r="L267" s="393"/>
      <c r="M267" s="394">
        <f t="shared" si="56"/>
        <v>0</v>
      </c>
      <c r="N267" s="394"/>
      <c r="O267" s="320"/>
      <c r="P267" s="320"/>
      <c r="Q267" s="278"/>
      <c r="R267" s="320"/>
      <c r="S267" s="320"/>
      <c r="T267" s="320"/>
      <c r="U267" s="418"/>
      <c r="V267" s="419"/>
    </row>
    <row r="268" spans="1:25" hidden="1" x14ac:dyDescent="0.25">
      <c r="A268" s="310" t="s">
        <v>59</v>
      </c>
      <c r="B268" s="388"/>
      <c r="C268" s="389"/>
      <c r="D268" s="313"/>
      <c r="E268" s="390"/>
      <c r="F268" s="390"/>
      <c r="G268" s="390"/>
      <c r="H268" s="391">
        <f t="shared" si="54"/>
        <v>0</v>
      </c>
      <c r="I268" s="390"/>
      <c r="J268" s="392">
        <f t="shared" si="55"/>
        <v>0</v>
      </c>
      <c r="K268" s="390"/>
      <c r="L268" s="393"/>
      <c r="M268" s="394">
        <f t="shared" si="56"/>
        <v>0</v>
      </c>
      <c r="N268" s="394"/>
      <c r="O268" s="320"/>
      <c r="P268" s="320"/>
      <c r="Q268" s="278"/>
      <c r="R268" s="320"/>
      <c r="S268" s="320"/>
      <c r="T268" s="320"/>
      <c r="U268" s="418"/>
      <c r="V268" s="419"/>
    </row>
    <row r="269" spans="1:25" hidden="1" x14ac:dyDescent="0.25">
      <c r="A269" s="310" t="s">
        <v>668</v>
      </c>
      <c r="B269" s="388"/>
      <c r="C269" s="389"/>
      <c r="D269" s="313"/>
      <c r="E269" s="390"/>
      <c r="F269" s="390"/>
      <c r="G269" s="390"/>
      <c r="H269" s="391">
        <f t="shared" si="54"/>
        <v>0</v>
      </c>
      <c r="I269" s="390"/>
      <c r="J269" s="392">
        <f t="shared" si="55"/>
        <v>0</v>
      </c>
      <c r="K269" s="390"/>
      <c r="L269" s="393"/>
      <c r="M269" s="394">
        <f t="shared" si="56"/>
        <v>0</v>
      </c>
      <c r="N269" s="394"/>
      <c r="O269" s="320"/>
      <c r="P269" s="320"/>
      <c r="Q269" s="278"/>
      <c r="R269" s="320"/>
      <c r="S269" s="320"/>
      <c r="T269" s="320"/>
      <c r="U269" s="418"/>
      <c r="V269" s="419"/>
    </row>
    <row r="270" spans="1:25" hidden="1" x14ac:dyDescent="0.25">
      <c r="A270" s="310" t="s">
        <v>669</v>
      </c>
      <c r="B270" s="388"/>
      <c r="C270" s="389"/>
      <c r="D270" s="313"/>
      <c r="E270" s="390"/>
      <c r="F270" s="390"/>
      <c r="G270" s="390"/>
      <c r="H270" s="391">
        <f t="shared" si="54"/>
        <v>0</v>
      </c>
      <c r="I270" s="390"/>
      <c r="J270" s="392">
        <f t="shared" si="55"/>
        <v>0</v>
      </c>
      <c r="K270" s="390"/>
      <c r="L270" s="393"/>
      <c r="M270" s="394">
        <f t="shared" si="56"/>
        <v>0</v>
      </c>
      <c r="N270" s="394"/>
      <c r="O270" s="320"/>
      <c r="P270" s="320"/>
      <c r="Q270" s="278"/>
      <c r="R270" s="320"/>
      <c r="S270" s="320"/>
      <c r="T270" s="320"/>
      <c r="U270" s="418"/>
      <c r="V270" s="419"/>
    </row>
    <row r="271" spans="1:25" hidden="1" x14ac:dyDescent="0.25">
      <c r="A271" s="310" t="s">
        <v>677</v>
      </c>
      <c r="B271" s="388"/>
      <c r="C271" s="389"/>
      <c r="D271" s="313"/>
      <c r="E271" s="390"/>
      <c r="F271" s="390"/>
      <c r="G271" s="390"/>
      <c r="H271" s="391">
        <f t="shared" si="54"/>
        <v>0</v>
      </c>
      <c r="I271" s="390"/>
      <c r="J271" s="392">
        <f t="shared" si="55"/>
        <v>0</v>
      </c>
      <c r="K271" s="390"/>
      <c r="L271" s="393"/>
      <c r="M271" s="394">
        <f t="shared" si="56"/>
        <v>0</v>
      </c>
      <c r="N271" s="394"/>
      <c r="O271" s="320"/>
      <c r="P271" s="320"/>
      <c r="Q271" s="278"/>
      <c r="R271" s="320"/>
      <c r="S271" s="320"/>
      <c r="T271" s="320"/>
      <c r="U271" s="418"/>
      <c r="V271" s="419"/>
    </row>
    <row r="272" spans="1:25" hidden="1" x14ac:dyDescent="0.25">
      <c r="A272" s="310" t="s">
        <v>670</v>
      </c>
      <c r="B272" s="388"/>
      <c r="C272" s="389"/>
      <c r="D272" s="313"/>
      <c r="E272" s="390"/>
      <c r="F272" s="390"/>
      <c r="G272" s="390"/>
      <c r="H272" s="391">
        <f t="shared" si="54"/>
        <v>0</v>
      </c>
      <c r="I272" s="390"/>
      <c r="J272" s="392">
        <f t="shared" si="55"/>
        <v>0</v>
      </c>
      <c r="K272" s="390"/>
      <c r="L272" s="393"/>
      <c r="M272" s="394">
        <f t="shared" si="56"/>
        <v>0</v>
      </c>
      <c r="N272" s="394"/>
      <c r="O272" s="320"/>
      <c r="P272" s="320"/>
      <c r="Q272" s="278"/>
      <c r="R272" s="320"/>
      <c r="S272" s="320"/>
      <c r="T272" s="320"/>
      <c r="U272" s="418"/>
      <c r="V272" s="419"/>
    </row>
    <row r="273" spans="1:22" hidden="1" x14ac:dyDescent="0.25">
      <c r="A273" s="310" t="s">
        <v>671</v>
      </c>
      <c r="B273" s="388"/>
      <c r="C273" s="389"/>
      <c r="D273" s="313"/>
      <c r="E273" s="390"/>
      <c r="F273" s="390"/>
      <c r="G273" s="390"/>
      <c r="H273" s="391">
        <f t="shared" si="54"/>
        <v>0</v>
      </c>
      <c r="I273" s="390"/>
      <c r="J273" s="392">
        <f t="shared" si="55"/>
        <v>0</v>
      </c>
      <c r="K273" s="390"/>
      <c r="L273" s="393"/>
      <c r="M273" s="394">
        <f t="shared" si="56"/>
        <v>0</v>
      </c>
      <c r="N273" s="394"/>
      <c r="O273" s="320"/>
      <c r="P273" s="320"/>
      <c r="Q273" s="278"/>
      <c r="R273" s="320"/>
      <c r="S273" s="320"/>
      <c r="T273" s="320"/>
      <c r="U273" s="418"/>
      <c r="V273" s="419"/>
    </row>
    <row r="274" spans="1:22" hidden="1" x14ac:dyDescent="0.25">
      <c r="A274" s="310" t="s">
        <v>672</v>
      </c>
      <c r="B274" s="388"/>
      <c r="C274" s="389"/>
      <c r="D274" s="313"/>
      <c r="E274" s="390"/>
      <c r="F274" s="390"/>
      <c r="G274" s="390"/>
      <c r="H274" s="391">
        <f t="shared" si="54"/>
        <v>0</v>
      </c>
      <c r="I274" s="390"/>
      <c r="J274" s="392">
        <f t="shared" si="55"/>
        <v>0</v>
      </c>
      <c r="K274" s="390"/>
      <c r="L274" s="393"/>
      <c r="M274" s="394">
        <f t="shared" si="56"/>
        <v>0</v>
      </c>
      <c r="N274" s="394"/>
      <c r="O274" s="320"/>
      <c r="P274" s="320"/>
      <c r="Q274" s="278"/>
      <c r="R274" s="320"/>
      <c r="S274" s="320"/>
      <c r="T274" s="320"/>
      <c r="U274" s="418"/>
      <c r="V274" s="419"/>
    </row>
    <row r="275" spans="1:22" hidden="1" x14ac:dyDescent="0.25">
      <c r="A275" s="310" t="s">
        <v>633</v>
      </c>
      <c r="B275" s="388"/>
      <c r="C275" s="389"/>
      <c r="D275" s="313"/>
      <c r="E275" s="390"/>
      <c r="F275" s="390"/>
      <c r="G275" s="390"/>
      <c r="H275" s="391">
        <f t="shared" si="54"/>
        <v>0</v>
      </c>
      <c r="I275" s="390"/>
      <c r="J275" s="392">
        <f t="shared" si="55"/>
        <v>0</v>
      </c>
      <c r="K275" s="390"/>
      <c r="L275" s="393"/>
      <c r="M275" s="394">
        <f t="shared" si="56"/>
        <v>0</v>
      </c>
      <c r="N275" s="394"/>
      <c r="O275" s="320"/>
      <c r="P275" s="320"/>
      <c r="Q275" s="278"/>
      <c r="R275" s="320"/>
      <c r="S275" s="320"/>
      <c r="T275" s="320"/>
      <c r="U275" s="418"/>
      <c r="V275" s="419"/>
    </row>
    <row r="276" spans="1:22" hidden="1" x14ac:dyDescent="0.25">
      <c r="A276" s="310" t="s">
        <v>673</v>
      </c>
      <c r="B276" s="388"/>
      <c r="C276" s="389"/>
      <c r="D276" s="313"/>
      <c r="E276" s="390"/>
      <c r="F276" s="390"/>
      <c r="G276" s="390"/>
      <c r="H276" s="391">
        <f t="shared" si="54"/>
        <v>0</v>
      </c>
      <c r="I276" s="390"/>
      <c r="J276" s="392">
        <f t="shared" si="55"/>
        <v>0</v>
      </c>
      <c r="K276" s="390"/>
      <c r="L276" s="393"/>
      <c r="M276" s="394">
        <f t="shared" si="56"/>
        <v>0</v>
      </c>
      <c r="N276" s="394"/>
      <c r="O276" s="320"/>
      <c r="P276" s="320"/>
      <c r="Q276" s="278"/>
      <c r="R276" s="320"/>
      <c r="S276" s="320"/>
      <c r="T276" s="320"/>
      <c r="U276" s="418"/>
      <c r="V276" s="419"/>
    </row>
    <row r="277" spans="1:22" hidden="1" x14ac:dyDescent="0.25">
      <c r="A277" s="310" t="s">
        <v>676</v>
      </c>
      <c r="B277" s="388"/>
      <c r="C277" s="389"/>
      <c r="D277" s="313"/>
      <c r="E277" s="390"/>
      <c r="F277" s="390"/>
      <c r="G277" s="390"/>
      <c r="H277" s="391">
        <f t="shared" si="54"/>
        <v>0</v>
      </c>
      <c r="I277" s="390"/>
      <c r="J277" s="392">
        <f t="shared" si="55"/>
        <v>0</v>
      </c>
      <c r="K277" s="390"/>
      <c r="L277" s="393"/>
      <c r="M277" s="394">
        <f t="shared" si="56"/>
        <v>0</v>
      </c>
      <c r="N277" s="394"/>
      <c r="O277" s="320"/>
      <c r="P277" s="320"/>
      <c r="Q277" s="278"/>
      <c r="R277" s="320"/>
      <c r="S277" s="320"/>
      <c r="T277" s="320"/>
      <c r="U277" s="418"/>
      <c r="V277" s="419"/>
    </row>
    <row r="278" spans="1:22" hidden="1" x14ac:dyDescent="0.25">
      <c r="A278" s="310" t="s">
        <v>678</v>
      </c>
      <c r="B278" s="388"/>
      <c r="C278" s="389"/>
      <c r="D278" s="313"/>
      <c r="E278" s="390"/>
      <c r="F278" s="390"/>
      <c r="G278" s="390"/>
      <c r="H278" s="391">
        <f t="shared" si="54"/>
        <v>0</v>
      </c>
      <c r="I278" s="390"/>
      <c r="J278" s="392">
        <f t="shared" si="55"/>
        <v>0</v>
      </c>
      <c r="K278" s="390"/>
      <c r="L278" s="393"/>
      <c r="M278" s="394">
        <f t="shared" si="56"/>
        <v>0</v>
      </c>
      <c r="N278" s="394"/>
      <c r="O278" s="320"/>
      <c r="P278" s="320"/>
      <c r="Q278" s="278"/>
      <c r="R278" s="320"/>
      <c r="S278" s="320"/>
      <c r="T278" s="320"/>
      <c r="U278" s="418"/>
      <c r="V278" s="419"/>
    </row>
    <row r="279" spans="1:22" hidden="1" x14ac:dyDescent="0.25">
      <c r="A279" s="310" t="s">
        <v>651</v>
      </c>
      <c r="B279" s="388"/>
      <c r="C279" s="389"/>
      <c r="D279" s="313"/>
      <c r="E279" s="390"/>
      <c r="F279" s="390"/>
      <c r="G279" s="390"/>
      <c r="H279" s="391">
        <f t="shared" si="54"/>
        <v>0</v>
      </c>
      <c r="I279" s="390"/>
      <c r="J279" s="392">
        <f t="shared" si="55"/>
        <v>0</v>
      </c>
      <c r="K279" s="390"/>
      <c r="L279" s="393"/>
      <c r="M279" s="394">
        <f t="shared" si="56"/>
        <v>0</v>
      </c>
      <c r="N279" s="394"/>
      <c r="O279" s="320"/>
      <c r="P279" s="320"/>
      <c r="Q279" s="278"/>
      <c r="R279" s="320"/>
      <c r="S279" s="320"/>
      <c r="T279" s="320"/>
      <c r="U279" s="418"/>
      <c r="V279" s="419"/>
    </row>
    <row r="280" spans="1:22" hidden="1" x14ac:dyDescent="0.25">
      <c r="A280" s="310" t="s">
        <v>32</v>
      </c>
      <c r="B280" s="388"/>
      <c r="C280" s="389"/>
      <c r="D280" s="313"/>
      <c r="E280" s="390"/>
      <c r="F280" s="390"/>
      <c r="G280" s="390"/>
      <c r="H280" s="391">
        <f t="shared" si="54"/>
        <v>0</v>
      </c>
      <c r="I280" s="390"/>
      <c r="J280" s="392">
        <f t="shared" si="55"/>
        <v>0</v>
      </c>
      <c r="K280" s="390"/>
      <c r="L280" s="393"/>
      <c r="M280" s="394">
        <f t="shared" si="56"/>
        <v>0</v>
      </c>
      <c r="N280" s="394"/>
      <c r="O280" s="320"/>
      <c r="P280" s="320"/>
      <c r="Q280" s="278"/>
      <c r="R280" s="320"/>
      <c r="S280" s="320"/>
      <c r="T280" s="320"/>
      <c r="U280" s="418"/>
      <c r="V280" s="419"/>
    </row>
    <row r="281" spans="1:22" hidden="1" x14ac:dyDescent="0.25">
      <c r="A281" s="310" t="s">
        <v>72</v>
      </c>
      <c r="B281" s="388"/>
      <c r="C281" s="389"/>
      <c r="D281" s="313"/>
      <c r="E281" s="390"/>
      <c r="F281" s="390"/>
      <c r="G281" s="390"/>
      <c r="H281" s="391">
        <f t="shared" ref="H281:H287" si="59">+E281+F281-G281</f>
        <v>0</v>
      </c>
      <c r="I281" s="390"/>
      <c r="J281" s="392">
        <f t="shared" ref="J281:J288" si="60">SUM(H281:I281)</f>
        <v>0</v>
      </c>
      <c r="K281" s="390"/>
      <c r="L281" s="393"/>
      <c r="M281" s="394">
        <f t="shared" ref="M281:M288" si="61">+G281+J281</f>
        <v>0</v>
      </c>
      <c r="N281" s="394"/>
      <c r="O281" s="320"/>
      <c r="P281" s="320"/>
      <c r="Q281" s="278"/>
      <c r="R281" s="320"/>
      <c r="S281" s="320"/>
      <c r="T281" s="320"/>
      <c r="U281" s="418"/>
      <c r="V281" s="419"/>
    </row>
    <row r="282" spans="1:22" hidden="1" x14ac:dyDescent="0.25">
      <c r="A282" s="310" t="s">
        <v>682</v>
      </c>
      <c r="B282" s="388"/>
      <c r="C282" s="389"/>
      <c r="D282" s="313"/>
      <c r="E282" s="390"/>
      <c r="F282" s="390"/>
      <c r="G282" s="390"/>
      <c r="H282" s="391">
        <f t="shared" si="59"/>
        <v>0</v>
      </c>
      <c r="I282" s="390"/>
      <c r="J282" s="392">
        <f t="shared" si="60"/>
        <v>0</v>
      </c>
      <c r="K282" s="390"/>
      <c r="L282" s="393"/>
      <c r="M282" s="394">
        <f t="shared" si="61"/>
        <v>0</v>
      </c>
      <c r="N282" s="394"/>
      <c r="O282" s="320"/>
      <c r="P282" s="320"/>
      <c r="Q282" s="278"/>
      <c r="R282" s="320"/>
      <c r="S282" s="320"/>
      <c r="T282" s="320"/>
      <c r="U282" s="418"/>
      <c r="V282" s="419"/>
    </row>
    <row r="283" spans="1:22" hidden="1" x14ac:dyDescent="0.25">
      <c r="A283" s="310" t="s">
        <v>656</v>
      </c>
      <c r="B283" s="388"/>
      <c r="C283" s="389"/>
      <c r="D283" s="313"/>
      <c r="E283" s="390"/>
      <c r="F283" s="390"/>
      <c r="G283" s="390"/>
      <c r="H283" s="391">
        <f t="shared" si="59"/>
        <v>0</v>
      </c>
      <c r="I283" s="390"/>
      <c r="J283" s="392">
        <f t="shared" si="60"/>
        <v>0</v>
      </c>
      <c r="K283" s="390"/>
      <c r="L283" s="393"/>
      <c r="M283" s="394">
        <f t="shared" si="61"/>
        <v>0</v>
      </c>
      <c r="N283" s="394"/>
      <c r="O283" s="320"/>
      <c r="P283" s="320"/>
      <c r="Q283" s="278"/>
      <c r="R283" s="320"/>
      <c r="S283" s="320"/>
      <c r="T283" s="320"/>
      <c r="U283" s="418"/>
      <c r="V283" s="419"/>
    </row>
    <row r="284" spans="1:22" hidden="1" x14ac:dyDescent="0.25">
      <c r="A284" s="310" t="s">
        <v>681</v>
      </c>
      <c r="B284" s="388"/>
      <c r="C284" s="389"/>
      <c r="D284" s="313"/>
      <c r="E284" s="390"/>
      <c r="F284" s="390"/>
      <c r="G284" s="390"/>
      <c r="H284" s="391">
        <f t="shared" si="59"/>
        <v>0</v>
      </c>
      <c r="I284" s="390"/>
      <c r="J284" s="392">
        <f t="shared" si="60"/>
        <v>0</v>
      </c>
      <c r="K284" s="390"/>
      <c r="L284" s="393"/>
      <c r="M284" s="394">
        <f t="shared" si="61"/>
        <v>0</v>
      </c>
      <c r="N284" s="394"/>
      <c r="O284" s="320"/>
      <c r="P284" s="320"/>
      <c r="Q284" s="278"/>
      <c r="R284" s="320"/>
      <c r="S284" s="320"/>
      <c r="T284" s="320"/>
      <c r="U284" s="418"/>
      <c r="V284" s="419"/>
    </row>
    <row r="285" spans="1:22" hidden="1" x14ac:dyDescent="0.25">
      <c r="A285" s="310" t="s">
        <v>629</v>
      </c>
      <c r="B285" s="388"/>
      <c r="C285" s="389"/>
      <c r="D285" s="313"/>
      <c r="E285" s="390"/>
      <c r="F285" s="390"/>
      <c r="G285" s="390"/>
      <c r="H285" s="391">
        <f t="shared" si="59"/>
        <v>0</v>
      </c>
      <c r="I285" s="390"/>
      <c r="J285" s="392">
        <f t="shared" si="60"/>
        <v>0</v>
      </c>
      <c r="K285" s="390"/>
      <c r="L285" s="393"/>
      <c r="M285" s="394">
        <f t="shared" si="61"/>
        <v>0</v>
      </c>
      <c r="N285" s="394"/>
      <c r="O285" s="320"/>
      <c r="P285" s="320"/>
      <c r="Q285" s="278"/>
      <c r="R285" s="320"/>
      <c r="S285" s="320"/>
      <c r="T285" s="320"/>
      <c r="U285" s="418"/>
      <c r="V285" s="419"/>
    </row>
    <row r="286" spans="1:22" hidden="1" x14ac:dyDescent="0.25">
      <c r="A286" s="310" t="s">
        <v>629</v>
      </c>
      <c r="B286" s="388"/>
      <c r="C286" s="389"/>
      <c r="D286" s="313"/>
      <c r="E286" s="390"/>
      <c r="F286" s="390"/>
      <c r="G286" s="390"/>
      <c r="H286" s="391">
        <f t="shared" si="59"/>
        <v>0</v>
      </c>
      <c r="I286" s="390"/>
      <c r="J286" s="392">
        <f t="shared" si="60"/>
        <v>0</v>
      </c>
      <c r="K286" s="390"/>
      <c r="L286" s="393"/>
      <c r="M286" s="394">
        <f t="shared" si="61"/>
        <v>0</v>
      </c>
      <c r="N286" s="394"/>
      <c r="O286" s="320"/>
      <c r="P286" s="320"/>
      <c r="Q286" s="278"/>
      <c r="R286" s="320"/>
      <c r="S286" s="320"/>
      <c r="T286" s="320"/>
      <c r="U286" s="418"/>
      <c r="V286" s="419"/>
    </row>
    <row r="287" spans="1:22" hidden="1" x14ac:dyDescent="0.25">
      <c r="A287" s="310" t="s">
        <v>680</v>
      </c>
      <c r="B287" s="388"/>
      <c r="C287" s="389"/>
      <c r="D287" s="313"/>
      <c r="E287" s="390"/>
      <c r="F287" s="390"/>
      <c r="G287" s="390"/>
      <c r="H287" s="391">
        <f t="shared" si="59"/>
        <v>0</v>
      </c>
      <c r="I287" s="390"/>
      <c r="J287" s="392">
        <f t="shared" si="60"/>
        <v>0</v>
      </c>
      <c r="K287" s="390"/>
      <c r="L287" s="393"/>
      <c r="M287" s="394">
        <f t="shared" si="61"/>
        <v>0</v>
      </c>
      <c r="N287" s="394"/>
      <c r="O287" s="320"/>
      <c r="P287" s="320"/>
      <c r="Q287" s="278"/>
      <c r="R287" s="320"/>
      <c r="S287" s="320"/>
      <c r="T287" s="320"/>
      <c r="U287" s="418"/>
      <c r="V287" s="419"/>
    </row>
    <row r="288" spans="1:22" ht="15.75" thickBot="1" x14ac:dyDescent="0.3">
      <c r="A288" s="324" t="s">
        <v>918</v>
      </c>
      <c r="B288" s="395"/>
      <c r="C288" s="396"/>
      <c r="D288" s="349"/>
      <c r="E288" s="397"/>
      <c r="F288" s="397"/>
      <c r="G288" s="397"/>
      <c r="H288" s="398"/>
      <c r="I288" s="397"/>
      <c r="J288" s="399">
        <f t="shared" si="60"/>
        <v>0</v>
      </c>
      <c r="K288" s="397"/>
      <c r="L288" s="400"/>
      <c r="M288" s="401">
        <f t="shared" si="61"/>
        <v>0</v>
      </c>
      <c r="N288" s="401"/>
      <c r="O288" s="332"/>
      <c r="P288" s="332"/>
      <c r="Q288" s="279"/>
      <c r="R288" s="332"/>
      <c r="S288" s="332"/>
      <c r="T288" s="332"/>
      <c r="U288" s="420">
        <v>0</v>
      </c>
      <c r="V288" s="421">
        <v>0</v>
      </c>
    </row>
    <row r="289" spans="1:22" ht="15.75" thickTop="1" x14ac:dyDescent="0.25">
      <c r="A289" s="298" t="s">
        <v>686</v>
      </c>
      <c r="B289" s="402">
        <f t="shared" ref="B289:V289" si="62">SUM(B215:B288)</f>
        <v>45000</v>
      </c>
      <c r="C289" s="403">
        <f t="shared" si="62"/>
        <v>0</v>
      </c>
      <c r="D289" s="369">
        <f t="shared" si="62"/>
        <v>0</v>
      </c>
      <c r="E289" s="402">
        <f t="shared" si="62"/>
        <v>210000</v>
      </c>
      <c r="F289" s="402">
        <f t="shared" si="62"/>
        <v>0</v>
      </c>
      <c r="G289" s="402">
        <f t="shared" si="62"/>
        <v>0</v>
      </c>
      <c r="H289" s="404">
        <f t="shared" si="62"/>
        <v>210000</v>
      </c>
      <c r="I289" s="402">
        <f t="shared" si="62"/>
        <v>0</v>
      </c>
      <c r="J289" s="404">
        <f t="shared" si="62"/>
        <v>210000</v>
      </c>
      <c r="K289" s="402">
        <f t="shared" si="62"/>
        <v>0</v>
      </c>
      <c r="L289" s="402">
        <f t="shared" si="62"/>
        <v>0</v>
      </c>
      <c r="M289" s="404">
        <f t="shared" si="62"/>
        <v>210000</v>
      </c>
      <c r="N289" s="404">
        <f t="shared" si="62"/>
        <v>0</v>
      </c>
      <c r="O289" s="404">
        <f t="shared" si="62"/>
        <v>45000</v>
      </c>
      <c r="P289" s="404"/>
      <c r="Q289" s="404"/>
      <c r="R289" s="404">
        <f t="shared" si="62"/>
        <v>45000</v>
      </c>
      <c r="S289" s="404">
        <f t="shared" si="62"/>
        <v>-45000</v>
      </c>
      <c r="T289" s="404">
        <f t="shared" si="62"/>
        <v>0</v>
      </c>
      <c r="U289" s="404">
        <f t="shared" si="62"/>
        <v>45000</v>
      </c>
      <c r="V289" s="404">
        <f t="shared" si="62"/>
        <v>45000</v>
      </c>
    </row>
    <row r="291" spans="1:22" ht="15.75" thickBot="1" x14ac:dyDescent="0.3">
      <c r="A291" s="373" t="s">
        <v>687</v>
      </c>
      <c r="B291" s="405">
        <f t="shared" ref="B291:V291" si="63">+B289-B212</f>
        <v>-25274282.888541624</v>
      </c>
      <c r="C291" s="405">
        <f t="shared" si="63"/>
        <v>450000</v>
      </c>
      <c r="D291" s="406">
        <f t="shared" si="63"/>
        <v>-10830670.309999999</v>
      </c>
      <c r="E291" s="405">
        <f t="shared" si="63"/>
        <v>-22112872.153664086</v>
      </c>
      <c r="F291" s="405">
        <f t="shared" si="63"/>
        <v>0</v>
      </c>
      <c r="G291" s="405">
        <f t="shared" si="63"/>
        <v>-6043580.0999999996</v>
      </c>
      <c r="H291" s="407">
        <f t="shared" si="63"/>
        <v>-16069292.053664085</v>
      </c>
      <c r="I291" s="405">
        <f t="shared" si="63"/>
        <v>2903534.0511182547</v>
      </c>
      <c r="J291" s="408">
        <f t="shared" si="63"/>
        <v>-13165758.00254583</v>
      </c>
      <c r="K291" s="405">
        <f t="shared" si="63"/>
        <v>-23479697.82223209</v>
      </c>
      <c r="L291" s="405">
        <f t="shared" si="63"/>
        <v>-24696561.605516277</v>
      </c>
      <c r="M291" s="408">
        <f t="shared" si="63"/>
        <v>-19209338.102545831</v>
      </c>
      <c r="N291" s="408">
        <f t="shared" si="63"/>
        <v>-10238454</v>
      </c>
      <c r="O291" s="408">
        <f t="shared" si="63"/>
        <v>-22910294.034617603</v>
      </c>
      <c r="P291" s="408">
        <f t="shared" si="63"/>
        <v>0</v>
      </c>
      <c r="Q291" s="284">
        <f t="shared" si="63"/>
        <v>0</v>
      </c>
      <c r="R291" s="408">
        <f t="shared" si="63"/>
        <v>-14268322.034617599</v>
      </c>
      <c r="S291" s="408">
        <f t="shared" si="63"/>
        <v>-168584</v>
      </c>
      <c r="T291" s="408">
        <f t="shared" si="63"/>
        <v>-23078878.034617603</v>
      </c>
      <c r="U291" s="408">
        <f t="shared" si="63"/>
        <v>-24264656.382660042</v>
      </c>
      <c r="V291" s="408">
        <f t="shared" si="63"/>
        <v>-25650306.796471655</v>
      </c>
    </row>
    <row r="292" spans="1:22" ht="15.75" thickTop="1" x14ac:dyDescent="0.25"/>
    <row r="293" spans="1:22" x14ac:dyDescent="0.25">
      <c r="E293" s="378"/>
    </row>
    <row r="296" spans="1:22" x14ac:dyDescent="0.25">
      <c r="E296" s="378"/>
    </row>
  </sheetData>
  <pageMargins left="0.70866141732283472" right="0.70866141732283472" top="0.74803149606299213" bottom="0.74803149606299213" header="0.31496062992125984" footer="0.31496062992125984"/>
  <pageSetup scale="54"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95"/>
  <sheetViews>
    <sheetView view="pageBreakPreview" zoomScaleNormal="100" zoomScaleSheetLayoutView="100" workbookViewId="0">
      <selection activeCell="Y12" sqref="Y12"/>
    </sheetView>
  </sheetViews>
  <sheetFormatPr defaultRowHeight="15" x14ac:dyDescent="0.25"/>
  <cols>
    <col min="1" max="1" width="41" style="290" bestFit="1" customWidth="1"/>
    <col min="2" max="2" width="15.28515625" style="290" hidden="1" customWidth="1"/>
    <col min="3" max="3" width="14.28515625" style="290" hidden="1" customWidth="1"/>
    <col min="4" max="7" width="15.28515625" style="290" hidden="1" customWidth="1"/>
    <col min="8" max="8" width="15.28515625" style="288" hidden="1" customWidth="1"/>
    <col min="9" max="9" width="15.28515625" style="290" hidden="1" customWidth="1"/>
    <col min="10" max="10" width="15.28515625" style="289" hidden="1" customWidth="1"/>
    <col min="11" max="14" width="15.28515625" style="290" hidden="1" customWidth="1"/>
    <col min="15" max="15" width="15.28515625" style="291" bestFit="1" customWidth="1"/>
    <col min="16" max="20" width="15.28515625" style="291" customWidth="1"/>
    <col min="21" max="21" width="15.85546875" style="290" customWidth="1"/>
    <col min="22" max="22" width="16.28515625" style="290" customWidth="1"/>
    <col min="23" max="23" width="1.7109375" style="290" customWidth="1"/>
    <col min="24" max="16384" width="9.140625" style="290"/>
  </cols>
  <sheetData>
    <row r="1" spans="1:25" x14ac:dyDescent="0.25">
      <c r="A1" s="285" t="s">
        <v>693</v>
      </c>
    </row>
    <row r="2" spans="1:25" x14ac:dyDescent="0.25">
      <c r="A2" s="285" t="s">
        <v>927</v>
      </c>
    </row>
    <row r="3" spans="1:25" x14ac:dyDescent="0.25">
      <c r="A3" s="285" t="s">
        <v>864</v>
      </c>
    </row>
    <row r="4" spans="1:25" ht="15.75" thickBot="1" x14ac:dyDescent="0.3"/>
    <row r="5" spans="1:25" ht="46.5" thickTop="1" thickBot="1" x14ac:dyDescent="0.3">
      <c r="A5" s="292" t="s">
        <v>167</v>
      </c>
      <c r="B5" s="423" t="s">
        <v>171</v>
      </c>
      <c r="C5" s="423" t="s">
        <v>169</v>
      </c>
      <c r="D5" s="424" t="s">
        <v>170</v>
      </c>
      <c r="E5" s="424" t="s">
        <v>854</v>
      </c>
      <c r="F5" s="424" t="s">
        <v>855</v>
      </c>
      <c r="G5" s="424" t="s">
        <v>856</v>
      </c>
      <c r="H5" s="296" t="s">
        <v>857</v>
      </c>
      <c r="I5" s="424" t="s">
        <v>858</v>
      </c>
      <c r="J5" s="297" t="s">
        <v>859</v>
      </c>
      <c r="K5" s="424" t="s">
        <v>692</v>
      </c>
      <c r="L5" s="424" t="s">
        <v>694</v>
      </c>
      <c r="M5" s="297" t="s">
        <v>859</v>
      </c>
      <c r="N5" s="297" t="s">
        <v>917</v>
      </c>
      <c r="O5" s="297" t="s">
        <v>941</v>
      </c>
      <c r="P5" s="297" t="s">
        <v>855</v>
      </c>
      <c r="Q5" s="297" t="s">
        <v>942</v>
      </c>
      <c r="R5" s="297" t="s">
        <v>943</v>
      </c>
      <c r="S5" s="297" t="s">
        <v>944</v>
      </c>
      <c r="T5" s="297" t="s">
        <v>945</v>
      </c>
      <c r="U5" s="297" t="s">
        <v>946</v>
      </c>
      <c r="V5" s="297" t="s">
        <v>947</v>
      </c>
    </row>
    <row r="6" spans="1:25" ht="15.75" thickTop="1" x14ac:dyDescent="0.25"/>
    <row r="7" spans="1:25" ht="15.75" thickBot="1" x14ac:dyDescent="0.3">
      <c r="A7" s="298" t="s">
        <v>142</v>
      </c>
    </row>
    <row r="8" spans="1:25" ht="15.75" thickTop="1" x14ac:dyDescent="0.25">
      <c r="A8" s="299" t="s">
        <v>143</v>
      </c>
      <c r="B8" s="425">
        <v>5825381.8228094401</v>
      </c>
      <c r="C8" s="426"/>
      <c r="D8" s="427">
        <v>3126247.19</v>
      </c>
      <c r="E8" s="303">
        <f>+'New Employees'!D75*1.07</f>
        <v>6462690.1613759445</v>
      </c>
      <c r="F8" s="427"/>
      <c r="G8" s="427">
        <v>2209275.15</v>
      </c>
      <c r="H8" s="305">
        <f>E8+F8-G8</f>
        <v>4253415.0113759451</v>
      </c>
      <c r="I8" s="427">
        <v>-1000000</v>
      </c>
      <c r="J8" s="306">
        <f>SUM(H8:I8)</f>
        <v>3253415.0113759451</v>
      </c>
      <c r="K8" s="427">
        <f t="shared" ref="K8:K29" si="0">+E8*1.05</f>
        <v>6785824.6694447417</v>
      </c>
      <c r="L8" s="428">
        <f t="shared" ref="L8:L29" si="1">+K8*1.05</f>
        <v>7125115.902916979</v>
      </c>
      <c r="M8" s="469">
        <f>+G8+J8</f>
        <v>5462690.1613759454</v>
      </c>
      <c r="N8" s="469">
        <f>+[2]BTO!$G$8</f>
        <v>3537151</v>
      </c>
      <c r="O8" s="309">
        <f>5555620+1298148.56</f>
        <v>6853768.5600000005</v>
      </c>
      <c r="P8" s="309"/>
      <c r="Q8" s="275">
        <v>-2684257</v>
      </c>
      <c r="R8" s="309">
        <f>SUM(O8:Q8)</f>
        <v>4169511.5600000005</v>
      </c>
      <c r="S8" s="309">
        <v>-250000</v>
      </c>
      <c r="T8" s="309">
        <f>+O8+P8+S8</f>
        <v>6603768.5600000005</v>
      </c>
      <c r="U8" s="309">
        <f>+O8*1.059</f>
        <v>7258140.9050400006</v>
      </c>
      <c r="V8" s="409">
        <f>+U8*1.057</f>
        <v>7671854.93662728</v>
      </c>
      <c r="Y8" s="468">
        <f>-Q8/T8</f>
        <v>0.40647351214864497</v>
      </c>
    </row>
    <row r="9" spans="1:25" x14ac:dyDescent="0.25">
      <c r="A9" s="310" t="s">
        <v>144</v>
      </c>
      <c r="B9" s="429">
        <v>296902.83135052008</v>
      </c>
      <c r="C9" s="430"/>
      <c r="D9" s="320">
        <v>248101.58</v>
      </c>
      <c r="E9" s="314">
        <f>+'New Employees'!E75*1.07</f>
        <v>336813.66379254323</v>
      </c>
      <c r="F9" s="320"/>
      <c r="G9" s="320">
        <v>225228</v>
      </c>
      <c r="H9" s="316">
        <f t="shared" ref="H9:H29" si="2">E9+F9-G9</f>
        <v>111585.66379254323</v>
      </c>
      <c r="I9" s="320"/>
      <c r="J9" s="317">
        <f>SUM(H9:I9)</f>
        <v>111585.66379254323</v>
      </c>
      <c r="K9" s="320">
        <f t="shared" si="0"/>
        <v>353654.34698217042</v>
      </c>
      <c r="L9" s="431">
        <f t="shared" si="1"/>
        <v>371337.06433127896</v>
      </c>
      <c r="M9" s="470">
        <f>+G9+J9</f>
        <v>336813.66379254323</v>
      </c>
      <c r="N9" s="470">
        <f>+[2]BTO!$G9</f>
        <v>326292</v>
      </c>
      <c r="O9" s="320">
        <v>335085</v>
      </c>
      <c r="P9" s="320"/>
      <c r="Q9" s="278">
        <v>-256363</v>
      </c>
      <c r="R9" s="320">
        <f>SUM(O9:Q9)</f>
        <v>78722</v>
      </c>
      <c r="S9" s="320">
        <v>50000</v>
      </c>
      <c r="T9" s="320">
        <f>+O9+P9+S9</f>
        <v>385085</v>
      </c>
      <c r="U9" s="320">
        <f>+O9*1.059</f>
        <v>354855.01499999996</v>
      </c>
      <c r="V9" s="410">
        <f>+U9*1.057</f>
        <v>375081.75085499993</v>
      </c>
      <c r="Y9" s="468">
        <f t="shared" ref="Y9:Y25" si="3">-Q9/T9</f>
        <v>0.66573094251918408</v>
      </c>
    </row>
    <row r="10" spans="1:25" ht="15" hidden="1" customHeight="1" x14ac:dyDescent="0.25">
      <c r="A10" s="310" t="s">
        <v>145</v>
      </c>
      <c r="B10" s="429">
        <v>0</v>
      </c>
      <c r="C10" s="430"/>
      <c r="D10" s="432"/>
      <c r="E10" s="322"/>
      <c r="F10" s="433"/>
      <c r="G10" s="433"/>
      <c r="H10" s="316">
        <f t="shared" si="2"/>
        <v>0</v>
      </c>
      <c r="I10" s="433"/>
      <c r="J10" s="317">
        <f t="shared" ref="J10:J30" si="4">SUM(H10:I10)</f>
        <v>0</v>
      </c>
      <c r="K10" s="320">
        <f t="shared" si="0"/>
        <v>0</v>
      </c>
      <c r="L10" s="431">
        <f t="shared" si="1"/>
        <v>0</v>
      </c>
      <c r="M10" s="470">
        <f t="shared" ref="M10:M29" si="5">+G10+J10</f>
        <v>0</v>
      </c>
      <c r="N10" s="470"/>
      <c r="O10" s="320">
        <f t="shared" ref="O10:O29" si="6">+M10*1.043</f>
        <v>0</v>
      </c>
      <c r="P10" s="320"/>
      <c r="Q10" s="278"/>
      <c r="R10" s="320"/>
      <c r="S10" s="320"/>
      <c r="T10" s="320"/>
      <c r="U10" s="320">
        <f>+O10*1.059</f>
        <v>0</v>
      </c>
      <c r="V10" s="410">
        <f>+U10*1.057</f>
        <v>0</v>
      </c>
      <c r="Y10" s="468" t="e">
        <f t="shared" si="3"/>
        <v>#DIV/0!</v>
      </c>
    </row>
    <row r="11" spans="1:25" x14ac:dyDescent="0.25">
      <c r="A11" s="310" t="s">
        <v>146</v>
      </c>
      <c r="B11" s="429">
        <v>127679.60159582338</v>
      </c>
      <c r="C11" s="430"/>
      <c r="D11" s="432">
        <v>36636.879999999997</v>
      </c>
      <c r="E11" s="322">
        <f>+'New Employees'!P75*1.07</f>
        <v>141648.00353700705</v>
      </c>
      <c r="F11" s="433"/>
      <c r="G11" s="433"/>
      <c r="H11" s="316">
        <f t="shared" si="2"/>
        <v>141648.00353700705</v>
      </c>
      <c r="I11" s="433"/>
      <c r="J11" s="317">
        <f t="shared" si="4"/>
        <v>141648.00353700705</v>
      </c>
      <c r="K11" s="320">
        <f t="shared" si="0"/>
        <v>148730.40371385741</v>
      </c>
      <c r="L11" s="431">
        <f t="shared" si="1"/>
        <v>156166.92389955028</v>
      </c>
      <c r="M11" s="470">
        <f t="shared" si="5"/>
        <v>141648.00353700705</v>
      </c>
      <c r="N11" s="470">
        <f>+[2]BTO!$G11</f>
        <v>0</v>
      </c>
      <c r="O11" s="320">
        <v>145438</v>
      </c>
      <c r="P11" s="320"/>
      <c r="Q11" s="278">
        <v>-28202</v>
      </c>
      <c r="R11" s="320">
        <f t="shared" ref="R11:R25" si="7">SUM(O11:Q11)</f>
        <v>117236</v>
      </c>
      <c r="S11" s="320">
        <v>-50000</v>
      </c>
      <c r="T11" s="320">
        <f t="shared" ref="T11:T25" si="8">+O11+P11+S11</f>
        <v>95438</v>
      </c>
      <c r="U11" s="320">
        <f t="shared" ref="U11:U29" si="9">+O11*1.059</f>
        <v>154018.842</v>
      </c>
      <c r="V11" s="410">
        <f t="shared" ref="V11:V29" si="10">+U11*1.057</f>
        <v>162797.91599399998</v>
      </c>
      <c r="Y11" s="468">
        <f t="shared" si="3"/>
        <v>0.29550074393847314</v>
      </c>
    </row>
    <row r="12" spans="1:25" x14ac:dyDescent="0.25">
      <c r="A12" s="310" t="s">
        <v>147</v>
      </c>
      <c r="B12" s="429">
        <v>1018168.9603200001</v>
      </c>
      <c r="C12" s="430"/>
      <c r="D12" s="432">
        <v>144705.29999999999</v>
      </c>
      <c r="E12" s="322">
        <f>+'New Employees'!G75*1.07</f>
        <v>1271014.2521328002</v>
      </c>
      <c r="F12" s="323"/>
      <c r="G12" s="323">
        <v>101892</v>
      </c>
      <c r="H12" s="316">
        <f t="shared" si="2"/>
        <v>1169122.2521328002</v>
      </c>
      <c r="I12" s="323">
        <f>-500000-200000</f>
        <v>-700000</v>
      </c>
      <c r="J12" s="317">
        <f t="shared" si="4"/>
        <v>469122.25213280017</v>
      </c>
      <c r="K12" s="320">
        <f t="shared" si="0"/>
        <v>1334564.9647394402</v>
      </c>
      <c r="L12" s="431">
        <f t="shared" si="1"/>
        <v>1401293.2129764124</v>
      </c>
      <c r="M12" s="470">
        <f t="shared" si="5"/>
        <v>571014.25213280017</v>
      </c>
      <c r="N12" s="470">
        <f>+[2]BTO!$G12</f>
        <v>169576</v>
      </c>
      <c r="O12" s="320">
        <f>+M12*1.08</f>
        <v>616695.39230342419</v>
      </c>
      <c r="P12" s="320"/>
      <c r="Q12" s="278">
        <v>-135900</v>
      </c>
      <c r="R12" s="320">
        <f t="shared" si="7"/>
        <v>480795.39230342419</v>
      </c>
      <c r="S12" s="320"/>
      <c r="T12" s="320">
        <f t="shared" si="8"/>
        <v>616695.39230342419</v>
      </c>
      <c r="U12" s="320">
        <f t="shared" si="9"/>
        <v>653080.42044932616</v>
      </c>
      <c r="V12" s="410">
        <f t="shared" si="10"/>
        <v>690306.00441493769</v>
      </c>
      <c r="Y12" s="468">
        <f t="shared" si="3"/>
        <v>0.22036811316588367</v>
      </c>
    </row>
    <row r="13" spans="1:25" hidden="1" x14ac:dyDescent="0.25">
      <c r="A13" s="310" t="s">
        <v>148</v>
      </c>
      <c r="B13" s="429">
        <v>0</v>
      </c>
      <c r="C13" s="430"/>
      <c r="D13" s="432"/>
      <c r="E13" s="322"/>
      <c r="F13" s="433"/>
      <c r="G13" s="433"/>
      <c r="H13" s="316">
        <f t="shared" si="2"/>
        <v>0</v>
      </c>
      <c r="I13" s="433"/>
      <c r="J13" s="317">
        <f t="shared" si="4"/>
        <v>0</v>
      </c>
      <c r="K13" s="320">
        <f t="shared" si="0"/>
        <v>0</v>
      </c>
      <c r="L13" s="431">
        <f t="shared" si="1"/>
        <v>0</v>
      </c>
      <c r="M13" s="470">
        <f t="shared" si="5"/>
        <v>0</v>
      </c>
      <c r="N13" s="470">
        <f>+[2]BTO!$G13</f>
        <v>0</v>
      </c>
      <c r="O13" s="320">
        <f t="shared" si="6"/>
        <v>0</v>
      </c>
      <c r="P13" s="320"/>
      <c r="Q13" s="278"/>
      <c r="R13" s="320">
        <f t="shared" si="7"/>
        <v>0</v>
      </c>
      <c r="S13" s="320"/>
      <c r="T13" s="320">
        <f t="shared" si="8"/>
        <v>0</v>
      </c>
      <c r="U13" s="320">
        <f t="shared" si="9"/>
        <v>0</v>
      </c>
      <c r="V13" s="410">
        <f t="shared" si="10"/>
        <v>0</v>
      </c>
      <c r="Y13" s="468" t="e">
        <f t="shared" si="3"/>
        <v>#DIV/0!</v>
      </c>
    </row>
    <row r="14" spans="1:25" x14ac:dyDescent="0.25">
      <c r="A14" s="310" t="s">
        <v>149</v>
      </c>
      <c r="B14" s="429">
        <v>409605.08578173601</v>
      </c>
      <c r="C14" s="430"/>
      <c r="D14" s="432">
        <v>367849.26</v>
      </c>
      <c r="E14" s="322">
        <f>+'New Employees'!I75*1.07</f>
        <v>438277.44178645755</v>
      </c>
      <c r="F14" s="433"/>
      <c r="G14" s="433">
        <v>264044.21000000002</v>
      </c>
      <c r="H14" s="316">
        <f t="shared" si="2"/>
        <v>174233.23178645753</v>
      </c>
      <c r="I14" s="433"/>
      <c r="J14" s="317">
        <f t="shared" si="4"/>
        <v>174233.23178645753</v>
      </c>
      <c r="K14" s="320">
        <f t="shared" si="0"/>
        <v>460191.31387578044</v>
      </c>
      <c r="L14" s="431">
        <f t="shared" si="1"/>
        <v>483200.87956956949</v>
      </c>
      <c r="M14" s="470">
        <f t="shared" si="5"/>
        <v>438277.44178645755</v>
      </c>
      <c r="N14" s="470">
        <f>+[2]BTO!$G14</f>
        <v>440716</v>
      </c>
      <c r="O14" s="320">
        <f>+M14*1.08</f>
        <v>473339.6371293742</v>
      </c>
      <c r="P14" s="320"/>
      <c r="Q14" s="278">
        <v>-378188</v>
      </c>
      <c r="R14" s="320">
        <f t="shared" si="7"/>
        <v>95151.637129374198</v>
      </c>
      <c r="S14" s="320">
        <v>250000</v>
      </c>
      <c r="T14" s="320">
        <f t="shared" si="8"/>
        <v>723339.6371293742</v>
      </c>
      <c r="U14" s="320">
        <f t="shared" si="9"/>
        <v>501266.67572000728</v>
      </c>
      <c r="V14" s="410">
        <f t="shared" si="10"/>
        <v>529838.87623604771</v>
      </c>
      <c r="Y14" s="468">
        <f t="shared" si="3"/>
        <v>0.52283599651868451</v>
      </c>
    </row>
    <row r="15" spans="1:25" x14ac:dyDescent="0.25">
      <c r="A15" s="310" t="s">
        <v>150</v>
      </c>
      <c r="B15" s="429">
        <v>41154.768000000004</v>
      </c>
      <c r="C15" s="430"/>
      <c r="D15" s="432">
        <v>15822.8</v>
      </c>
      <c r="E15" s="322">
        <f>+'New Employees'!J75*1.07</f>
        <v>44035.601760000005</v>
      </c>
      <c r="F15" s="433"/>
      <c r="G15" s="433">
        <v>14220.07</v>
      </c>
      <c r="H15" s="316">
        <f t="shared" si="2"/>
        <v>29815.531760000005</v>
      </c>
      <c r="I15" s="433"/>
      <c r="J15" s="317">
        <f t="shared" si="4"/>
        <v>29815.531760000005</v>
      </c>
      <c r="K15" s="320">
        <f t="shared" si="0"/>
        <v>46237.381848000005</v>
      </c>
      <c r="L15" s="431">
        <f t="shared" si="1"/>
        <v>48549.250940400008</v>
      </c>
      <c r="M15" s="470">
        <f t="shared" si="5"/>
        <v>44035.601760000005</v>
      </c>
      <c r="N15" s="470">
        <f>+[2]BTO!$G15</f>
        <v>22752</v>
      </c>
      <c r="O15" s="320">
        <f>+M15*1.08</f>
        <v>47558.449900800006</v>
      </c>
      <c r="P15" s="320"/>
      <c r="Q15" s="278">
        <v>-17413</v>
      </c>
      <c r="R15" s="320">
        <f t="shared" si="7"/>
        <v>30145.449900800006</v>
      </c>
      <c r="S15" s="320"/>
      <c r="T15" s="320">
        <f t="shared" si="8"/>
        <v>47558.449900800006</v>
      </c>
      <c r="U15" s="320">
        <f t="shared" si="9"/>
        <v>50364.398444947205</v>
      </c>
      <c r="V15" s="410">
        <f t="shared" si="10"/>
        <v>53235.169156309195</v>
      </c>
      <c r="Y15" s="468">
        <f t="shared" si="3"/>
        <v>0.36613893085920546</v>
      </c>
    </row>
    <row r="16" spans="1:25" x14ac:dyDescent="0.25">
      <c r="A16" s="310" t="s">
        <v>151</v>
      </c>
      <c r="B16" s="429">
        <v>534425.09643093601</v>
      </c>
      <c r="C16" s="430"/>
      <c r="D16" s="432">
        <v>79757.05</v>
      </c>
      <c r="E16" s="322">
        <f>+'New Employees'!K75*1.07</f>
        <v>606264.59482657793</v>
      </c>
      <c r="F16" s="433"/>
      <c r="G16" s="433">
        <v>64526.879999999997</v>
      </c>
      <c r="H16" s="316">
        <f t="shared" si="2"/>
        <v>541737.71482657793</v>
      </c>
      <c r="I16" s="433">
        <v>-500000</v>
      </c>
      <c r="J16" s="317">
        <f t="shared" si="4"/>
        <v>41737.714826577925</v>
      </c>
      <c r="K16" s="320">
        <f t="shared" si="0"/>
        <v>636577.82456790691</v>
      </c>
      <c r="L16" s="431">
        <f t="shared" si="1"/>
        <v>668406.71579630231</v>
      </c>
      <c r="M16" s="470">
        <f t="shared" si="5"/>
        <v>106264.59482657793</v>
      </c>
      <c r="N16" s="470">
        <f>+[2]BTO!$G16</f>
        <v>104711</v>
      </c>
      <c r="O16" s="320">
        <v>63153</v>
      </c>
      <c r="P16" s="320"/>
      <c r="Q16" s="278">
        <v>-75832</v>
      </c>
      <c r="R16" s="320">
        <f t="shared" si="7"/>
        <v>-12679</v>
      </c>
      <c r="S16" s="320">
        <v>60000</v>
      </c>
      <c r="T16" s="320">
        <f t="shared" si="8"/>
        <v>123153</v>
      </c>
      <c r="U16" s="320">
        <f t="shared" si="9"/>
        <v>66879.027000000002</v>
      </c>
      <c r="V16" s="410">
        <f t="shared" si="10"/>
        <v>70691.131538999995</v>
      </c>
      <c r="Y16" s="468">
        <f t="shared" si="3"/>
        <v>0.61575438681964711</v>
      </c>
    </row>
    <row r="17" spans="1:25" x14ac:dyDescent="0.25">
      <c r="A17" s="310" t="s">
        <v>152</v>
      </c>
      <c r="B17" s="429">
        <v>60000</v>
      </c>
      <c r="C17" s="430"/>
      <c r="D17" s="432">
        <v>0</v>
      </c>
      <c r="E17" s="322">
        <v>60000</v>
      </c>
      <c r="F17" s="433"/>
      <c r="G17" s="433"/>
      <c r="H17" s="316">
        <f t="shared" si="2"/>
        <v>60000</v>
      </c>
      <c r="I17" s="433"/>
      <c r="J17" s="317">
        <f t="shared" si="4"/>
        <v>60000</v>
      </c>
      <c r="K17" s="320">
        <f t="shared" si="0"/>
        <v>63000</v>
      </c>
      <c r="L17" s="431">
        <f t="shared" si="1"/>
        <v>66150</v>
      </c>
      <c r="M17" s="470">
        <f t="shared" si="5"/>
        <v>60000</v>
      </c>
      <c r="N17" s="470">
        <f>+[2]BTO!$G17</f>
        <v>0</v>
      </c>
      <c r="O17" s="320">
        <f>+M17*1.08</f>
        <v>64800.000000000007</v>
      </c>
      <c r="P17" s="320"/>
      <c r="Q17" s="278">
        <v>0</v>
      </c>
      <c r="R17" s="320">
        <f t="shared" si="7"/>
        <v>64800.000000000007</v>
      </c>
      <c r="S17" s="320">
        <v>-60000</v>
      </c>
      <c r="T17" s="320">
        <f t="shared" si="8"/>
        <v>4800.0000000000073</v>
      </c>
      <c r="U17" s="320">
        <f t="shared" si="9"/>
        <v>68623.199999999997</v>
      </c>
      <c r="V17" s="410">
        <f t="shared" si="10"/>
        <v>72534.722399999999</v>
      </c>
      <c r="Y17" s="468">
        <f t="shared" si="3"/>
        <v>0</v>
      </c>
    </row>
    <row r="18" spans="1:25" hidden="1" x14ac:dyDescent="0.25">
      <c r="A18" s="310" t="s">
        <v>153</v>
      </c>
      <c r="B18" s="429">
        <v>0</v>
      </c>
      <c r="C18" s="430"/>
      <c r="D18" s="432"/>
      <c r="E18" s="322"/>
      <c r="F18" s="433"/>
      <c r="G18" s="433"/>
      <c r="H18" s="316">
        <f t="shared" si="2"/>
        <v>0</v>
      </c>
      <c r="I18" s="433"/>
      <c r="J18" s="317">
        <f t="shared" si="4"/>
        <v>0</v>
      </c>
      <c r="K18" s="320">
        <f t="shared" si="0"/>
        <v>0</v>
      </c>
      <c r="L18" s="431">
        <f t="shared" si="1"/>
        <v>0</v>
      </c>
      <c r="M18" s="470">
        <f t="shared" si="5"/>
        <v>0</v>
      </c>
      <c r="N18" s="470">
        <f>+[2]BTO!$G18</f>
        <v>0</v>
      </c>
      <c r="O18" s="320">
        <f t="shared" si="6"/>
        <v>0</v>
      </c>
      <c r="P18" s="320"/>
      <c r="Q18" s="278"/>
      <c r="R18" s="320">
        <f t="shared" si="7"/>
        <v>0</v>
      </c>
      <c r="S18" s="320"/>
      <c r="T18" s="320">
        <f t="shared" si="8"/>
        <v>0</v>
      </c>
      <c r="U18" s="320">
        <f t="shared" si="9"/>
        <v>0</v>
      </c>
      <c r="V18" s="410">
        <f t="shared" si="10"/>
        <v>0</v>
      </c>
      <c r="Y18" s="468" t="e">
        <f t="shared" si="3"/>
        <v>#DIV/0!</v>
      </c>
    </row>
    <row r="19" spans="1:25" x14ac:dyDescent="0.25">
      <c r="A19" s="310" t="s">
        <v>154</v>
      </c>
      <c r="B19" s="429">
        <v>58253.818228094402</v>
      </c>
      <c r="C19" s="430"/>
      <c r="D19" s="432">
        <v>1003.3</v>
      </c>
      <c r="E19" s="322">
        <f>+'New Employees'!M75*1.07</f>
        <v>64626.901613759408</v>
      </c>
      <c r="F19" s="433"/>
      <c r="G19" s="433">
        <v>698.34</v>
      </c>
      <c r="H19" s="316">
        <f t="shared" si="2"/>
        <v>63928.561613759412</v>
      </c>
      <c r="I19" s="433"/>
      <c r="J19" s="317">
        <f t="shared" si="4"/>
        <v>63928.561613759412</v>
      </c>
      <c r="K19" s="320">
        <f t="shared" si="0"/>
        <v>67858.246694447385</v>
      </c>
      <c r="L19" s="431">
        <f t="shared" si="1"/>
        <v>71251.159029169765</v>
      </c>
      <c r="M19" s="470">
        <f t="shared" si="5"/>
        <v>64626.901613759408</v>
      </c>
      <c r="N19" s="470">
        <f>+[2]BTO!$G19</f>
        <v>1085</v>
      </c>
      <c r="O19" s="320">
        <v>66356</v>
      </c>
      <c r="P19" s="320"/>
      <c r="Q19" s="278">
        <v>-732</v>
      </c>
      <c r="R19" s="320">
        <f t="shared" si="7"/>
        <v>65624</v>
      </c>
      <c r="S19" s="320"/>
      <c r="T19" s="320">
        <f t="shared" si="8"/>
        <v>66356</v>
      </c>
      <c r="U19" s="320">
        <f t="shared" si="9"/>
        <v>70271.004000000001</v>
      </c>
      <c r="V19" s="410">
        <f t="shared" si="10"/>
        <v>74276.451227999991</v>
      </c>
      <c r="Y19" s="468">
        <f t="shared" si="3"/>
        <v>1.1031406353607812E-2</v>
      </c>
    </row>
    <row r="20" spans="1:25" x14ac:dyDescent="0.25">
      <c r="A20" s="310" t="s">
        <v>155</v>
      </c>
      <c r="B20" s="429">
        <v>44227.657344000007</v>
      </c>
      <c r="C20" s="430"/>
      <c r="D20" s="432">
        <v>21408.94</v>
      </c>
      <c r="E20" s="322">
        <f>+'New Employees'!H75*1.07</f>
        <v>54604.146182400007</v>
      </c>
      <c r="F20" s="433"/>
      <c r="G20" s="433">
        <v>14649.3</v>
      </c>
      <c r="H20" s="316">
        <f t="shared" si="2"/>
        <v>39954.846182400011</v>
      </c>
      <c r="I20" s="433"/>
      <c r="J20" s="317">
        <f t="shared" si="4"/>
        <v>39954.846182400011</v>
      </c>
      <c r="K20" s="320">
        <f t="shared" si="0"/>
        <v>57334.353491520007</v>
      </c>
      <c r="L20" s="431">
        <f t="shared" si="1"/>
        <v>60201.071166096008</v>
      </c>
      <c r="M20" s="470">
        <f t="shared" si="5"/>
        <v>54604.146182400014</v>
      </c>
      <c r="N20" s="470">
        <f>+[2]BTO!$G20</f>
        <v>23486</v>
      </c>
      <c r="O20" s="320">
        <f>+M20*1.08</f>
        <v>58972.477876992016</v>
      </c>
      <c r="P20" s="320"/>
      <c r="Q20" s="278">
        <v>-16938</v>
      </c>
      <c r="R20" s="320">
        <f t="shared" si="7"/>
        <v>42034.477876992016</v>
      </c>
      <c r="S20" s="320"/>
      <c r="T20" s="320">
        <f t="shared" si="8"/>
        <v>58972.477876992016</v>
      </c>
      <c r="U20" s="320">
        <f t="shared" si="9"/>
        <v>62451.854071734539</v>
      </c>
      <c r="V20" s="410">
        <f t="shared" si="10"/>
        <v>66011.609753823403</v>
      </c>
      <c r="Y20" s="468">
        <f t="shared" si="3"/>
        <v>0.28721872659531444</v>
      </c>
    </row>
    <row r="21" spans="1:25" x14ac:dyDescent="0.25">
      <c r="A21" s="310" t="s">
        <v>156</v>
      </c>
      <c r="B21" s="429">
        <v>641310.11571712326</v>
      </c>
      <c r="C21" s="430"/>
      <c r="D21" s="432">
        <v>263014.21999999997</v>
      </c>
      <c r="E21" s="322">
        <f>+'New Employees'!F75*1.07</f>
        <v>727517.51379189326</v>
      </c>
      <c r="F21" s="433"/>
      <c r="G21" s="433">
        <v>193221.9</v>
      </c>
      <c r="H21" s="316">
        <f t="shared" si="2"/>
        <v>534295.61379189324</v>
      </c>
      <c r="I21" s="433"/>
      <c r="J21" s="317">
        <f t="shared" si="4"/>
        <v>534295.61379189324</v>
      </c>
      <c r="K21" s="320">
        <f t="shared" si="0"/>
        <v>763893.38948148792</v>
      </c>
      <c r="L21" s="431">
        <f t="shared" si="1"/>
        <v>802088.0589555623</v>
      </c>
      <c r="M21" s="470">
        <f t="shared" si="5"/>
        <v>727517.51379189326</v>
      </c>
      <c r="N21" s="470">
        <f>+[2]BTO!$G21</f>
        <v>309928</v>
      </c>
      <c r="O21" s="320">
        <v>723784</v>
      </c>
      <c r="P21" s="320"/>
      <c r="Q21" s="278">
        <v>-249927</v>
      </c>
      <c r="R21" s="320">
        <f t="shared" si="7"/>
        <v>473857</v>
      </c>
      <c r="S21" s="320"/>
      <c r="T21" s="320">
        <f t="shared" si="8"/>
        <v>723784</v>
      </c>
      <c r="U21" s="320">
        <f t="shared" si="9"/>
        <v>766487.25599999994</v>
      </c>
      <c r="V21" s="410">
        <f t="shared" si="10"/>
        <v>810177.02959199983</v>
      </c>
      <c r="Y21" s="468">
        <f t="shared" si="3"/>
        <v>0.3453060581609983</v>
      </c>
    </row>
    <row r="22" spans="1:25" hidden="1" x14ac:dyDescent="0.25">
      <c r="A22" s="310" t="s">
        <v>157</v>
      </c>
      <c r="B22" s="429">
        <v>0</v>
      </c>
      <c r="C22" s="430"/>
      <c r="D22" s="432"/>
      <c r="E22" s="322"/>
      <c r="F22" s="433"/>
      <c r="G22" s="433"/>
      <c r="H22" s="316">
        <f t="shared" si="2"/>
        <v>0</v>
      </c>
      <c r="I22" s="433"/>
      <c r="J22" s="317">
        <f t="shared" si="4"/>
        <v>0</v>
      </c>
      <c r="K22" s="320">
        <f t="shared" si="0"/>
        <v>0</v>
      </c>
      <c r="L22" s="431">
        <f t="shared" si="1"/>
        <v>0</v>
      </c>
      <c r="M22" s="470">
        <f t="shared" si="5"/>
        <v>0</v>
      </c>
      <c r="N22" s="470">
        <f>+[2]BTO!$G22</f>
        <v>0</v>
      </c>
      <c r="O22" s="320">
        <f t="shared" si="6"/>
        <v>0</v>
      </c>
      <c r="P22" s="320"/>
      <c r="Q22" s="278"/>
      <c r="R22" s="320">
        <f t="shared" si="7"/>
        <v>0</v>
      </c>
      <c r="S22" s="320"/>
      <c r="T22" s="320">
        <f t="shared" si="8"/>
        <v>0</v>
      </c>
      <c r="U22" s="320">
        <f t="shared" si="9"/>
        <v>0</v>
      </c>
      <c r="V22" s="410">
        <f t="shared" si="10"/>
        <v>0</v>
      </c>
      <c r="Y22" s="468" t="e">
        <f t="shared" si="3"/>
        <v>#DIV/0!</v>
      </c>
    </row>
    <row r="23" spans="1:25" x14ac:dyDescent="0.25">
      <c r="A23" s="310" t="s">
        <v>158</v>
      </c>
      <c r="B23" s="429">
        <v>58253.818228094402</v>
      </c>
      <c r="C23" s="430"/>
      <c r="D23" s="432">
        <v>0</v>
      </c>
      <c r="E23" s="322">
        <f>+'New Employees'!N75*1.07</f>
        <v>64626.901613759408</v>
      </c>
      <c r="F23" s="433"/>
      <c r="G23" s="433">
        <v>5076.96</v>
      </c>
      <c r="H23" s="316">
        <f t="shared" si="2"/>
        <v>59549.941613759409</v>
      </c>
      <c r="I23" s="433"/>
      <c r="J23" s="317">
        <f t="shared" si="4"/>
        <v>59549.941613759409</v>
      </c>
      <c r="K23" s="320">
        <f t="shared" si="0"/>
        <v>67858.246694447385</v>
      </c>
      <c r="L23" s="431">
        <f t="shared" si="1"/>
        <v>71251.159029169765</v>
      </c>
      <c r="M23" s="470">
        <f t="shared" si="5"/>
        <v>64626.901613759408</v>
      </c>
      <c r="N23" s="470">
        <f>+[2]BTO!$G23</f>
        <v>5077</v>
      </c>
      <c r="O23" s="320">
        <v>66356</v>
      </c>
      <c r="P23" s="320"/>
      <c r="Q23" s="278">
        <v>-16033</v>
      </c>
      <c r="R23" s="320">
        <f t="shared" si="7"/>
        <v>50323</v>
      </c>
      <c r="S23" s="320"/>
      <c r="T23" s="320">
        <f t="shared" si="8"/>
        <v>66356</v>
      </c>
      <c r="U23" s="320">
        <f t="shared" si="9"/>
        <v>70271.004000000001</v>
      </c>
      <c r="V23" s="410">
        <f t="shared" si="10"/>
        <v>74276.451227999991</v>
      </c>
      <c r="Y23" s="468">
        <f t="shared" si="3"/>
        <v>0.24162095364398095</v>
      </c>
    </row>
    <row r="24" spans="1:25" x14ac:dyDescent="0.25">
      <c r="A24" s="310" t="s">
        <v>159</v>
      </c>
      <c r="B24" s="429">
        <v>121578.8</v>
      </c>
      <c r="C24" s="430"/>
      <c r="D24" s="432">
        <v>0</v>
      </c>
      <c r="E24" s="322">
        <v>121578.8</v>
      </c>
      <c r="F24" s="433"/>
      <c r="G24" s="433"/>
      <c r="H24" s="316">
        <f t="shared" si="2"/>
        <v>121578.8</v>
      </c>
      <c r="I24" s="433"/>
      <c r="J24" s="317">
        <f t="shared" si="4"/>
        <v>121578.8</v>
      </c>
      <c r="K24" s="320">
        <f t="shared" si="0"/>
        <v>127657.74</v>
      </c>
      <c r="L24" s="431">
        <f t="shared" si="1"/>
        <v>134040.62700000001</v>
      </c>
      <c r="M24" s="470">
        <f t="shared" si="5"/>
        <v>121578.8</v>
      </c>
      <c r="N24" s="470">
        <f>+[2]BTO!$G24</f>
        <v>115987</v>
      </c>
      <c r="O24" s="320">
        <f>+M24*1.08</f>
        <v>131305.10400000002</v>
      </c>
      <c r="P24" s="320"/>
      <c r="Q24" s="278">
        <v>0</v>
      </c>
      <c r="R24" s="320">
        <f t="shared" si="7"/>
        <v>131305.10400000002</v>
      </c>
      <c r="S24" s="320"/>
      <c r="T24" s="320">
        <f t="shared" si="8"/>
        <v>131305.10400000002</v>
      </c>
      <c r="U24" s="320">
        <f t="shared" si="9"/>
        <v>139052.10513600003</v>
      </c>
      <c r="V24" s="410">
        <f t="shared" si="10"/>
        <v>146978.07512875201</v>
      </c>
      <c r="Y24" s="468">
        <f t="shared" si="3"/>
        <v>0</v>
      </c>
    </row>
    <row r="25" spans="1:25" x14ac:dyDescent="0.25">
      <c r="A25" s="310" t="s">
        <v>160</v>
      </c>
      <c r="B25" s="429">
        <v>769271.1</v>
      </c>
      <c r="C25" s="430"/>
      <c r="D25" s="432">
        <v>768741</v>
      </c>
      <c r="E25" s="322">
        <v>769271.1</v>
      </c>
      <c r="F25" s="433"/>
      <c r="G25" s="433">
        <v>411626</v>
      </c>
      <c r="H25" s="316">
        <f t="shared" si="2"/>
        <v>357645.1</v>
      </c>
      <c r="I25" s="433"/>
      <c r="J25" s="317">
        <f t="shared" si="4"/>
        <v>357645.1</v>
      </c>
      <c r="K25" s="320">
        <f t="shared" si="0"/>
        <v>807734.65500000003</v>
      </c>
      <c r="L25" s="431">
        <f t="shared" si="1"/>
        <v>848121.38775000011</v>
      </c>
      <c r="M25" s="470">
        <f t="shared" si="5"/>
        <v>769271.1</v>
      </c>
      <c r="N25" s="470">
        <f>+[2]BTO!$G25</f>
        <v>411626</v>
      </c>
      <c r="O25" s="320">
        <f>+M25*1.08</f>
        <v>830812.78800000006</v>
      </c>
      <c r="P25" s="320"/>
      <c r="Q25" s="278">
        <v>-830813</v>
      </c>
      <c r="R25" s="320">
        <f t="shared" si="7"/>
        <v>-0.21199999994132668</v>
      </c>
      <c r="S25" s="320"/>
      <c r="T25" s="320">
        <f t="shared" si="8"/>
        <v>830812.78800000006</v>
      </c>
      <c r="U25" s="320">
        <f t="shared" si="9"/>
        <v>879830.74249199999</v>
      </c>
      <c r="V25" s="410">
        <f t="shared" si="10"/>
        <v>929981.09481404396</v>
      </c>
      <c r="Y25" s="468">
        <f t="shared" si="3"/>
        <v>1.0000002551718064</v>
      </c>
    </row>
    <row r="26" spans="1:25" hidden="1" x14ac:dyDescent="0.25">
      <c r="A26" s="310" t="s">
        <v>161</v>
      </c>
      <c r="B26" s="429">
        <v>0</v>
      </c>
      <c r="C26" s="430"/>
      <c r="D26" s="432"/>
      <c r="E26" s="322"/>
      <c r="F26" s="433"/>
      <c r="G26" s="433"/>
      <c r="H26" s="316">
        <f t="shared" si="2"/>
        <v>0</v>
      </c>
      <c r="I26" s="433"/>
      <c r="J26" s="317">
        <f t="shared" si="4"/>
        <v>0</v>
      </c>
      <c r="K26" s="320">
        <f t="shared" si="0"/>
        <v>0</v>
      </c>
      <c r="L26" s="431">
        <f t="shared" si="1"/>
        <v>0</v>
      </c>
      <c r="M26" s="470">
        <f t="shared" si="5"/>
        <v>0</v>
      </c>
      <c r="N26" s="470"/>
      <c r="O26" s="320">
        <f t="shared" si="6"/>
        <v>0</v>
      </c>
      <c r="P26" s="320"/>
      <c r="Q26" s="278"/>
      <c r="R26" s="320"/>
      <c r="S26" s="320"/>
      <c r="T26" s="320"/>
      <c r="U26" s="320">
        <f t="shared" si="9"/>
        <v>0</v>
      </c>
      <c r="V26" s="410">
        <f t="shared" si="10"/>
        <v>0</v>
      </c>
    </row>
    <row r="27" spans="1:25" hidden="1" x14ac:dyDescent="0.25">
      <c r="A27" s="310" t="s">
        <v>162</v>
      </c>
      <c r="B27" s="429">
        <v>0</v>
      </c>
      <c r="C27" s="430"/>
      <c r="D27" s="432"/>
      <c r="E27" s="322"/>
      <c r="F27" s="433"/>
      <c r="G27" s="433"/>
      <c r="H27" s="316">
        <f t="shared" si="2"/>
        <v>0</v>
      </c>
      <c r="I27" s="433"/>
      <c r="J27" s="317">
        <f t="shared" si="4"/>
        <v>0</v>
      </c>
      <c r="K27" s="320">
        <f t="shared" si="0"/>
        <v>0</v>
      </c>
      <c r="L27" s="431">
        <f t="shared" si="1"/>
        <v>0</v>
      </c>
      <c r="M27" s="470">
        <f t="shared" si="5"/>
        <v>0</v>
      </c>
      <c r="N27" s="470"/>
      <c r="O27" s="320">
        <f t="shared" si="6"/>
        <v>0</v>
      </c>
      <c r="P27" s="320"/>
      <c r="Q27" s="278"/>
      <c r="R27" s="320"/>
      <c r="S27" s="320"/>
      <c r="T27" s="320"/>
      <c r="U27" s="320">
        <f t="shared" si="9"/>
        <v>0</v>
      </c>
      <c r="V27" s="410">
        <f t="shared" si="10"/>
        <v>0</v>
      </c>
    </row>
    <row r="28" spans="1:25" hidden="1" x14ac:dyDescent="0.25">
      <c r="A28" s="310" t="s">
        <v>163</v>
      </c>
      <c r="B28" s="429">
        <v>0</v>
      </c>
      <c r="C28" s="430"/>
      <c r="D28" s="432"/>
      <c r="E28" s="322"/>
      <c r="F28" s="433"/>
      <c r="G28" s="433"/>
      <c r="H28" s="316">
        <f t="shared" si="2"/>
        <v>0</v>
      </c>
      <c r="I28" s="433"/>
      <c r="J28" s="317">
        <f t="shared" si="4"/>
        <v>0</v>
      </c>
      <c r="K28" s="320">
        <f t="shared" si="0"/>
        <v>0</v>
      </c>
      <c r="L28" s="431">
        <f t="shared" si="1"/>
        <v>0</v>
      </c>
      <c r="M28" s="470">
        <f t="shared" si="5"/>
        <v>0</v>
      </c>
      <c r="N28" s="470"/>
      <c r="O28" s="320">
        <f t="shared" si="6"/>
        <v>0</v>
      </c>
      <c r="P28" s="320"/>
      <c r="Q28" s="278"/>
      <c r="R28" s="320"/>
      <c r="S28" s="320"/>
      <c r="T28" s="320"/>
      <c r="U28" s="320">
        <f t="shared" si="9"/>
        <v>0</v>
      </c>
      <c r="V28" s="410">
        <f t="shared" si="10"/>
        <v>0</v>
      </c>
    </row>
    <row r="29" spans="1:25" hidden="1" x14ac:dyDescent="0.25">
      <c r="A29" s="310" t="s">
        <v>164</v>
      </c>
      <c r="B29" s="429">
        <v>0</v>
      </c>
      <c r="C29" s="430"/>
      <c r="D29" s="432"/>
      <c r="E29" s="322"/>
      <c r="F29" s="433"/>
      <c r="G29" s="433"/>
      <c r="H29" s="316">
        <f t="shared" si="2"/>
        <v>0</v>
      </c>
      <c r="I29" s="433"/>
      <c r="J29" s="317">
        <f t="shared" si="4"/>
        <v>0</v>
      </c>
      <c r="K29" s="320">
        <f t="shared" si="0"/>
        <v>0</v>
      </c>
      <c r="L29" s="431">
        <f t="shared" si="1"/>
        <v>0</v>
      </c>
      <c r="M29" s="470">
        <f t="shared" si="5"/>
        <v>0</v>
      </c>
      <c r="N29" s="470"/>
      <c r="O29" s="320">
        <f t="shared" si="6"/>
        <v>0</v>
      </c>
      <c r="P29" s="320"/>
      <c r="Q29" s="278"/>
      <c r="R29" s="320"/>
      <c r="S29" s="320"/>
      <c r="T29" s="320"/>
      <c r="U29" s="320">
        <f t="shared" si="9"/>
        <v>0</v>
      </c>
      <c r="V29" s="410">
        <f t="shared" si="10"/>
        <v>0</v>
      </c>
    </row>
    <row r="30" spans="1:25" ht="15.75" thickBot="1" x14ac:dyDescent="0.3">
      <c r="A30" s="324" t="s">
        <v>165</v>
      </c>
      <c r="B30" s="436"/>
      <c r="C30" s="435"/>
      <c r="D30" s="436"/>
      <c r="E30" s="328"/>
      <c r="F30" s="436"/>
      <c r="G30" s="436"/>
      <c r="H30" s="329">
        <f>E30+F30-G30</f>
        <v>0</v>
      </c>
      <c r="I30" s="436"/>
      <c r="J30" s="330">
        <f t="shared" si="4"/>
        <v>0</v>
      </c>
      <c r="K30" s="436"/>
      <c r="L30" s="436"/>
      <c r="M30" s="471">
        <f>+G30+J30</f>
        <v>0</v>
      </c>
      <c r="N30" s="471">
        <v>0</v>
      </c>
      <c r="O30" s="332">
        <v>0</v>
      </c>
      <c r="P30" s="332"/>
      <c r="Q30" s="279"/>
      <c r="R30" s="332">
        <f>SUM(O30:Q30)</f>
        <v>0</v>
      </c>
      <c r="S30" s="332"/>
      <c r="T30" s="332">
        <f>+O30+P30+S30</f>
        <v>0</v>
      </c>
      <c r="U30" s="332">
        <f>+O30*1.059</f>
        <v>0</v>
      </c>
      <c r="V30" s="411">
        <f>+U30*1.057</f>
        <v>0</v>
      </c>
    </row>
    <row r="31" spans="1:25" ht="15.75" thickTop="1" x14ac:dyDescent="0.25">
      <c r="A31" s="333" t="s">
        <v>166</v>
      </c>
      <c r="B31" s="437">
        <f t="shared" ref="B31:L31" si="11">SUM(B8:B30)</f>
        <v>10006213.475805767</v>
      </c>
      <c r="C31" s="437">
        <f t="shared" si="11"/>
        <v>0</v>
      </c>
      <c r="D31" s="437">
        <f t="shared" si="11"/>
        <v>5073287.5199999996</v>
      </c>
      <c r="E31" s="437">
        <f t="shared" si="11"/>
        <v>11162969.082413139</v>
      </c>
      <c r="F31" s="437">
        <f t="shared" si="11"/>
        <v>0</v>
      </c>
      <c r="G31" s="437">
        <f t="shared" si="11"/>
        <v>3504458.8099999991</v>
      </c>
      <c r="H31" s="337">
        <f t="shared" si="11"/>
        <v>7658510.272413143</v>
      </c>
      <c r="I31" s="437">
        <f t="shared" si="11"/>
        <v>-2200000</v>
      </c>
      <c r="J31" s="337">
        <f>SUM(J8:J30)</f>
        <v>5458510.272413143</v>
      </c>
      <c r="K31" s="437">
        <f t="shared" si="11"/>
        <v>11721117.536533801</v>
      </c>
      <c r="L31" s="437">
        <f t="shared" si="11"/>
        <v>12307173.41336049</v>
      </c>
      <c r="M31" s="337">
        <f>SUM(M8:M30)</f>
        <v>8962969.0824131444</v>
      </c>
      <c r="N31" s="337">
        <f>SUM(N8:N30)</f>
        <v>5468387</v>
      </c>
      <c r="O31" s="337">
        <f>SUM(O8:O30)</f>
        <v>10477424.409210593</v>
      </c>
      <c r="P31" s="337"/>
      <c r="Q31" s="337">
        <f>SUM(Q8:Q30)</f>
        <v>-4690598</v>
      </c>
      <c r="R31" s="337">
        <f>SUM(R8:R30)</f>
        <v>5786826.4092105906</v>
      </c>
      <c r="S31" s="337">
        <f>SUM(S8:S30)</f>
        <v>0</v>
      </c>
      <c r="T31" s="337">
        <f>SUM(T8:T30)</f>
        <v>10477424.409210593</v>
      </c>
      <c r="U31" s="337">
        <f t="shared" ref="U31:V31" si="12">SUM(U8:U30)</f>
        <v>11095592.449354015</v>
      </c>
      <c r="V31" s="337">
        <f t="shared" si="12"/>
        <v>11728041.218967194</v>
      </c>
    </row>
    <row r="32" spans="1:25" x14ac:dyDescent="0.25">
      <c r="M32" s="468"/>
      <c r="N32" s="468"/>
    </row>
    <row r="33" spans="1:25" ht="15.75" thickBot="1" x14ac:dyDescent="0.3">
      <c r="A33" s="285" t="s">
        <v>0</v>
      </c>
      <c r="M33" s="468"/>
      <c r="N33" s="468"/>
    </row>
    <row r="34" spans="1:25" ht="15.75" thickTop="1" x14ac:dyDescent="0.25">
      <c r="A34" s="338" t="s">
        <v>1</v>
      </c>
      <c r="B34" s="339">
        <v>354612.29</v>
      </c>
      <c r="C34" s="426"/>
      <c r="D34" s="309">
        <v>218681.5</v>
      </c>
      <c r="E34" s="309">
        <v>250000</v>
      </c>
      <c r="F34" s="309"/>
      <c r="G34" s="309">
        <v>164562.5</v>
      </c>
      <c r="H34" s="305">
        <f>+E34+F34-G34</f>
        <v>85437.5</v>
      </c>
      <c r="I34" s="309"/>
      <c r="J34" s="342">
        <f>SUM(H34:I34)</f>
        <v>85437.5</v>
      </c>
      <c r="K34" s="309">
        <f>+E34*1.054</f>
        <v>263500</v>
      </c>
      <c r="L34" s="428">
        <f>+K34*1.054</f>
        <v>277729</v>
      </c>
      <c r="M34" s="472">
        <f>+G34+J34</f>
        <v>250000</v>
      </c>
      <c r="N34" s="469">
        <v>206048</v>
      </c>
      <c r="O34" s="309">
        <f>+M34*1.043</f>
        <v>260749.99999999997</v>
      </c>
      <c r="P34" s="309"/>
      <c r="Q34" s="275">
        <v>-127807</v>
      </c>
      <c r="R34" s="309">
        <f>SUM(O34:Q34)</f>
        <v>132942.99999999997</v>
      </c>
      <c r="S34" s="309"/>
      <c r="T34" s="309">
        <f>+O34+P34+S34</f>
        <v>260749.99999999997</v>
      </c>
      <c r="U34" s="309">
        <f>+O34*1.059</f>
        <v>276134.24999999994</v>
      </c>
      <c r="V34" s="409">
        <f>+U34*1.057</f>
        <v>291873.90224999993</v>
      </c>
      <c r="Y34" s="468">
        <f t="shared" ref="Y34:Y97" si="13">-Q34/T34</f>
        <v>0.49015148609779485</v>
      </c>
    </row>
    <row r="35" spans="1:25" x14ac:dyDescent="0.25">
      <c r="A35" s="344" t="s">
        <v>2</v>
      </c>
      <c r="B35" s="311">
        <v>3867907.74</v>
      </c>
      <c r="C35" s="439">
        <v>400000</v>
      </c>
      <c r="D35" s="320">
        <v>3397705.77</v>
      </c>
      <c r="E35" s="320">
        <f>+B35*1.06</f>
        <v>4099982.2044000006</v>
      </c>
      <c r="F35" s="320">
        <v>103755</v>
      </c>
      <c r="G35" s="320">
        <v>4105044.74</v>
      </c>
      <c r="H35" s="316">
        <f t="shared" ref="H35:H98" si="14">+E35+F35-G35</f>
        <v>98692.46440000087</v>
      </c>
      <c r="I35" s="320">
        <v>2000000</v>
      </c>
      <c r="J35" s="317">
        <f>SUM(H35:I35)</f>
        <v>2098692.4644000009</v>
      </c>
      <c r="K35" s="320">
        <f>+E35*1.054</f>
        <v>4321381.2434376013</v>
      </c>
      <c r="L35" s="431">
        <f>+K35*1.054</f>
        <v>4554735.8305832315</v>
      </c>
      <c r="M35" s="473">
        <f>+G35+J35</f>
        <v>6203737.2044000011</v>
      </c>
      <c r="N35" s="470">
        <v>4996826</v>
      </c>
      <c r="O35" s="320">
        <f t="shared" ref="O35:O98" si="15">+M35*1.043</f>
        <v>6470497.9041892011</v>
      </c>
      <c r="P35" s="320"/>
      <c r="Q35" s="278">
        <v>-4822820</v>
      </c>
      <c r="R35" s="320">
        <f t="shared" ref="R35:R98" si="16">SUM(O35:Q35)</f>
        <v>1647677.9041892011</v>
      </c>
      <c r="S35" s="320"/>
      <c r="T35" s="320">
        <f t="shared" ref="T35:T98" si="17">+O35+P35+S35</f>
        <v>6470497.9041892011</v>
      </c>
      <c r="U35" s="320">
        <f>+O35*1.059</f>
        <v>6852257.2805363638</v>
      </c>
      <c r="V35" s="410">
        <f>+U35*1.057</f>
        <v>7242835.9455269361</v>
      </c>
      <c r="Y35" s="468">
        <f t="shared" si="13"/>
        <v>0.74535531444613512</v>
      </c>
    </row>
    <row r="36" spans="1:25" hidden="1" x14ac:dyDescent="0.25">
      <c r="A36" s="344" t="s">
        <v>88</v>
      </c>
      <c r="B36" s="311">
        <v>0</v>
      </c>
      <c r="C36" s="439"/>
      <c r="D36" s="320"/>
      <c r="E36" s="320"/>
      <c r="F36" s="320"/>
      <c r="G36" s="320"/>
      <c r="H36" s="316">
        <f t="shared" si="14"/>
        <v>0</v>
      </c>
      <c r="I36" s="320"/>
      <c r="J36" s="317">
        <f t="shared" ref="J36:J99" si="18">SUM(H36:I36)</f>
        <v>0</v>
      </c>
      <c r="K36" s="320"/>
      <c r="L36" s="431"/>
      <c r="M36" s="473">
        <f t="shared" ref="M36:M99" si="19">+G36+J36</f>
        <v>0</v>
      </c>
      <c r="N36" s="470"/>
      <c r="O36" s="320">
        <f t="shared" si="15"/>
        <v>0</v>
      </c>
      <c r="P36" s="320"/>
      <c r="Q36" s="278"/>
      <c r="R36" s="320">
        <f t="shared" si="16"/>
        <v>0</v>
      </c>
      <c r="S36" s="320"/>
      <c r="T36" s="320">
        <f t="shared" si="17"/>
        <v>0</v>
      </c>
      <c r="U36" s="320">
        <f t="shared" ref="U36:U39" si="20">+O36*1.059</f>
        <v>0</v>
      </c>
      <c r="V36" s="410">
        <f t="shared" ref="V36:V39" si="21">+U36*1.057</f>
        <v>0</v>
      </c>
      <c r="Y36" s="468" t="e">
        <f t="shared" si="13"/>
        <v>#DIV/0!</v>
      </c>
    </row>
    <row r="37" spans="1:25" hidden="1" x14ac:dyDescent="0.25">
      <c r="A37" s="344" t="s">
        <v>39</v>
      </c>
      <c r="B37" s="311">
        <v>0</v>
      </c>
      <c r="C37" s="439"/>
      <c r="D37" s="320"/>
      <c r="E37" s="320"/>
      <c r="F37" s="320"/>
      <c r="G37" s="320"/>
      <c r="H37" s="316">
        <f t="shared" si="14"/>
        <v>0</v>
      </c>
      <c r="I37" s="320"/>
      <c r="J37" s="317">
        <f t="shared" si="18"/>
        <v>0</v>
      </c>
      <c r="K37" s="320"/>
      <c r="L37" s="431"/>
      <c r="M37" s="473">
        <f t="shared" si="19"/>
        <v>0</v>
      </c>
      <c r="N37" s="470"/>
      <c r="O37" s="320">
        <f t="shared" si="15"/>
        <v>0</v>
      </c>
      <c r="P37" s="320"/>
      <c r="Q37" s="278"/>
      <c r="R37" s="320">
        <f t="shared" si="16"/>
        <v>0</v>
      </c>
      <c r="S37" s="320"/>
      <c r="T37" s="320">
        <f t="shared" si="17"/>
        <v>0</v>
      </c>
      <c r="U37" s="320">
        <f t="shared" si="20"/>
        <v>0</v>
      </c>
      <c r="V37" s="410">
        <f t="shared" si="21"/>
        <v>0</v>
      </c>
      <c r="Y37" s="468" t="e">
        <f t="shared" si="13"/>
        <v>#DIV/0!</v>
      </c>
    </row>
    <row r="38" spans="1:25" hidden="1" x14ac:dyDescent="0.25">
      <c r="A38" s="344" t="s">
        <v>12</v>
      </c>
      <c r="B38" s="311" t="s">
        <v>921</v>
      </c>
      <c r="C38" s="439"/>
      <c r="D38" s="320"/>
      <c r="E38" s="320"/>
      <c r="F38" s="320"/>
      <c r="G38" s="320"/>
      <c r="H38" s="316">
        <f t="shared" si="14"/>
        <v>0</v>
      </c>
      <c r="I38" s="320"/>
      <c r="J38" s="317">
        <f t="shared" si="18"/>
        <v>0</v>
      </c>
      <c r="K38" s="320"/>
      <c r="L38" s="431"/>
      <c r="M38" s="473">
        <f t="shared" si="19"/>
        <v>0</v>
      </c>
      <c r="N38" s="470"/>
      <c r="O38" s="320">
        <f t="shared" si="15"/>
        <v>0</v>
      </c>
      <c r="P38" s="320"/>
      <c r="Q38" s="278"/>
      <c r="R38" s="320">
        <f t="shared" si="16"/>
        <v>0</v>
      </c>
      <c r="S38" s="320"/>
      <c r="T38" s="320">
        <f t="shared" si="17"/>
        <v>0</v>
      </c>
      <c r="U38" s="320">
        <f t="shared" si="20"/>
        <v>0</v>
      </c>
      <c r="V38" s="410">
        <f t="shared" si="21"/>
        <v>0</v>
      </c>
      <c r="Y38" s="468" t="e">
        <f t="shared" si="13"/>
        <v>#DIV/0!</v>
      </c>
    </row>
    <row r="39" spans="1:25" x14ac:dyDescent="0.25">
      <c r="A39" s="344" t="s">
        <v>5</v>
      </c>
      <c r="B39" s="311">
        <v>111618.6</v>
      </c>
      <c r="C39" s="439"/>
      <c r="D39" s="320">
        <v>83456.09</v>
      </c>
      <c r="E39" s="320">
        <v>100000</v>
      </c>
      <c r="F39" s="320"/>
      <c r="G39" s="320">
        <v>57557.279999999999</v>
      </c>
      <c r="H39" s="316">
        <f t="shared" si="14"/>
        <v>42442.720000000001</v>
      </c>
      <c r="I39" s="320"/>
      <c r="J39" s="317">
        <f t="shared" si="18"/>
        <v>42442.720000000001</v>
      </c>
      <c r="K39" s="320">
        <f t="shared" ref="K39:K66" si="22">+E39*1.054</f>
        <v>105400</v>
      </c>
      <c r="L39" s="431">
        <f t="shared" ref="L39:L102" si="23">+K39*1.054</f>
        <v>111091.6</v>
      </c>
      <c r="M39" s="473">
        <f t="shared" si="19"/>
        <v>100000</v>
      </c>
      <c r="N39" s="470">
        <v>75426</v>
      </c>
      <c r="O39" s="320">
        <f t="shared" si="15"/>
        <v>104299.99999999999</v>
      </c>
      <c r="P39" s="320"/>
      <c r="Q39" s="278">
        <v>-33443</v>
      </c>
      <c r="R39" s="320">
        <f t="shared" si="16"/>
        <v>70856.999999999985</v>
      </c>
      <c r="S39" s="320">
        <v>-10000</v>
      </c>
      <c r="T39" s="320">
        <f t="shared" si="17"/>
        <v>94299.999999999985</v>
      </c>
      <c r="U39" s="320">
        <f t="shared" si="20"/>
        <v>110453.69999999998</v>
      </c>
      <c r="V39" s="410">
        <f t="shared" si="21"/>
        <v>116749.56089999997</v>
      </c>
      <c r="Y39" s="468">
        <f t="shared" si="13"/>
        <v>0.35464475079533408</v>
      </c>
    </row>
    <row r="40" spans="1:25" hidden="1" x14ac:dyDescent="0.25">
      <c r="A40" s="344" t="s">
        <v>17</v>
      </c>
      <c r="B40" s="311">
        <v>0</v>
      </c>
      <c r="C40" s="439"/>
      <c r="D40" s="320"/>
      <c r="E40" s="320"/>
      <c r="F40" s="320"/>
      <c r="G40" s="320"/>
      <c r="H40" s="316">
        <f t="shared" si="14"/>
        <v>0</v>
      </c>
      <c r="I40" s="320"/>
      <c r="J40" s="317">
        <f t="shared" si="18"/>
        <v>0</v>
      </c>
      <c r="K40" s="320">
        <f t="shared" si="22"/>
        <v>0</v>
      </c>
      <c r="L40" s="431">
        <f t="shared" si="23"/>
        <v>0</v>
      </c>
      <c r="M40" s="473">
        <f t="shared" si="19"/>
        <v>0</v>
      </c>
      <c r="N40" s="470"/>
      <c r="O40" s="320">
        <f t="shared" si="15"/>
        <v>0</v>
      </c>
      <c r="P40" s="320"/>
      <c r="Q40" s="278"/>
      <c r="R40" s="320">
        <f t="shared" si="16"/>
        <v>0</v>
      </c>
      <c r="S40" s="320"/>
      <c r="T40" s="320">
        <f t="shared" si="17"/>
        <v>0</v>
      </c>
      <c r="U40" s="320">
        <f t="shared" ref="U40:U102" si="24">+O40*1.059</f>
        <v>0</v>
      </c>
      <c r="V40" s="410">
        <f t="shared" ref="V40:V102" si="25">+U40*1.057</f>
        <v>0</v>
      </c>
      <c r="Y40" s="468" t="e">
        <f t="shared" si="13"/>
        <v>#DIV/0!</v>
      </c>
    </row>
    <row r="41" spans="1:25" hidden="1" x14ac:dyDescent="0.25">
      <c r="A41" s="344" t="s">
        <v>7</v>
      </c>
      <c r="B41" s="311" t="s">
        <v>922</v>
      </c>
      <c r="C41" s="439"/>
      <c r="D41" s="320"/>
      <c r="E41" s="320"/>
      <c r="F41" s="320"/>
      <c r="G41" s="320"/>
      <c r="H41" s="316">
        <f t="shared" si="14"/>
        <v>0</v>
      </c>
      <c r="I41" s="320"/>
      <c r="J41" s="317">
        <f t="shared" si="18"/>
        <v>0</v>
      </c>
      <c r="K41" s="320">
        <f t="shared" si="22"/>
        <v>0</v>
      </c>
      <c r="L41" s="431">
        <f t="shared" si="23"/>
        <v>0</v>
      </c>
      <c r="M41" s="473">
        <f t="shared" si="19"/>
        <v>0</v>
      </c>
      <c r="N41" s="470"/>
      <c r="O41" s="320">
        <f t="shared" si="15"/>
        <v>0</v>
      </c>
      <c r="P41" s="320"/>
      <c r="Q41" s="278"/>
      <c r="R41" s="320">
        <f t="shared" si="16"/>
        <v>0</v>
      </c>
      <c r="S41" s="320"/>
      <c r="T41" s="320">
        <f t="shared" si="17"/>
        <v>0</v>
      </c>
      <c r="U41" s="320">
        <f t="shared" si="24"/>
        <v>0</v>
      </c>
      <c r="V41" s="410">
        <f t="shared" si="25"/>
        <v>0</v>
      </c>
      <c r="Y41" s="468" t="e">
        <f t="shared" si="13"/>
        <v>#DIV/0!</v>
      </c>
    </row>
    <row r="42" spans="1:25" hidden="1" x14ac:dyDescent="0.25">
      <c r="A42" s="344" t="s">
        <v>10</v>
      </c>
      <c r="B42" s="311">
        <v>0</v>
      </c>
      <c r="C42" s="439"/>
      <c r="D42" s="320"/>
      <c r="E42" s="320"/>
      <c r="F42" s="320"/>
      <c r="G42" s="320"/>
      <c r="H42" s="316">
        <f t="shared" si="14"/>
        <v>0</v>
      </c>
      <c r="I42" s="320"/>
      <c r="J42" s="317">
        <f t="shared" si="18"/>
        <v>0</v>
      </c>
      <c r="K42" s="320">
        <f t="shared" si="22"/>
        <v>0</v>
      </c>
      <c r="L42" s="431">
        <f t="shared" si="23"/>
        <v>0</v>
      </c>
      <c r="M42" s="473">
        <f t="shared" si="19"/>
        <v>0</v>
      </c>
      <c r="N42" s="470"/>
      <c r="O42" s="320">
        <f t="shared" si="15"/>
        <v>0</v>
      </c>
      <c r="P42" s="320"/>
      <c r="Q42" s="278"/>
      <c r="R42" s="320">
        <f t="shared" si="16"/>
        <v>0</v>
      </c>
      <c r="S42" s="320"/>
      <c r="T42" s="320">
        <f t="shared" si="17"/>
        <v>0</v>
      </c>
      <c r="U42" s="320">
        <f t="shared" si="24"/>
        <v>0</v>
      </c>
      <c r="V42" s="410">
        <f t="shared" si="25"/>
        <v>0</v>
      </c>
      <c r="Y42" s="468" t="e">
        <f t="shared" si="13"/>
        <v>#DIV/0!</v>
      </c>
    </row>
    <row r="43" spans="1:25" hidden="1" x14ac:dyDescent="0.25">
      <c r="A43" s="344" t="s">
        <v>92</v>
      </c>
      <c r="B43" s="311">
        <v>0</v>
      </c>
      <c r="C43" s="439"/>
      <c r="D43" s="320"/>
      <c r="E43" s="320"/>
      <c r="F43" s="320"/>
      <c r="G43" s="320"/>
      <c r="H43" s="316">
        <f t="shared" si="14"/>
        <v>0</v>
      </c>
      <c r="I43" s="320"/>
      <c r="J43" s="317">
        <f t="shared" si="18"/>
        <v>0</v>
      </c>
      <c r="K43" s="320">
        <f t="shared" si="22"/>
        <v>0</v>
      </c>
      <c r="L43" s="431">
        <f t="shared" si="23"/>
        <v>0</v>
      </c>
      <c r="M43" s="473">
        <f t="shared" si="19"/>
        <v>0</v>
      </c>
      <c r="N43" s="470"/>
      <c r="O43" s="320">
        <f t="shared" si="15"/>
        <v>0</v>
      </c>
      <c r="P43" s="320"/>
      <c r="Q43" s="278"/>
      <c r="R43" s="320">
        <f t="shared" si="16"/>
        <v>0</v>
      </c>
      <c r="S43" s="320"/>
      <c r="T43" s="320">
        <f t="shared" si="17"/>
        <v>0</v>
      </c>
      <c r="U43" s="320">
        <f t="shared" si="24"/>
        <v>0</v>
      </c>
      <c r="V43" s="410">
        <f t="shared" si="25"/>
        <v>0</v>
      </c>
      <c r="Y43" s="468" t="e">
        <f t="shared" si="13"/>
        <v>#DIV/0!</v>
      </c>
    </row>
    <row r="44" spans="1:25" hidden="1" x14ac:dyDescent="0.25">
      <c r="A44" s="344" t="s">
        <v>11</v>
      </c>
      <c r="B44" s="311">
        <v>0</v>
      </c>
      <c r="C44" s="439"/>
      <c r="D44" s="320"/>
      <c r="E44" s="320"/>
      <c r="F44" s="320"/>
      <c r="G44" s="320"/>
      <c r="H44" s="316">
        <f t="shared" si="14"/>
        <v>0</v>
      </c>
      <c r="I44" s="320"/>
      <c r="J44" s="317">
        <f t="shared" si="18"/>
        <v>0</v>
      </c>
      <c r="K44" s="320">
        <f t="shared" si="22"/>
        <v>0</v>
      </c>
      <c r="L44" s="431">
        <f t="shared" si="23"/>
        <v>0</v>
      </c>
      <c r="M44" s="473">
        <f t="shared" si="19"/>
        <v>0</v>
      </c>
      <c r="N44" s="470"/>
      <c r="O44" s="320">
        <f t="shared" si="15"/>
        <v>0</v>
      </c>
      <c r="P44" s="320"/>
      <c r="Q44" s="278"/>
      <c r="R44" s="320">
        <f t="shared" si="16"/>
        <v>0</v>
      </c>
      <c r="S44" s="320"/>
      <c r="T44" s="320">
        <f t="shared" si="17"/>
        <v>0</v>
      </c>
      <c r="U44" s="320">
        <f t="shared" si="24"/>
        <v>0</v>
      </c>
      <c r="V44" s="410">
        <f t="shared" si="25"/>
        <v>0</v>
      </c>
      <c r="Y44" s="468" t="e">
        <f t="shared" si="13"/>
        <v>#DIV/0!</v>
      </c>
    </row>
    <row r="45" spans="1:25" hidden="1" x14ac:dyDescent="0.25">
      <c r="A45" s="344" t="s">
        <v>29</v>
      </c>
      <c r="B45" s="311">
        <v>0</v>
      </c>
      <c r="C45" s="439"/>
      <c r="D45" s="320"/>
      <c r="E45" s="320"/>
      <c r="F45" s="320"/>
      <c r="G45" s="320"/>
      <c r="H45" s="316">
        <f t="shared" si="14"/>
        <v>0</v>
      </c>
      <c r="I45" s="320"/>
      <c r="J45" s="317">
        <f t="shared" si="18"/>
        <v>0</v>
      </c>
      <c r="K45" s="320">
        <f t="shared" si="22"/>
        <v>0</v>
      </c>
      <c r="L45" s="431">
        <f t="shared" si="23"/>
        <v>0</v>
      </c>
      <c r="M45" s="473">
        <f t="shared" si="19"/>
        <v>0</v>
      </c>
      <c r="N45" s="470"/>
      <c r="O45" s="320">
        <f t="shared" si="15"/>
        <v>0</v>
      </c>
      <c r="P45" s="320"/>
      <c r="Q45" s="278"/>
      <c r="R45" s="320">
        <f t="shared" si="16"/>
        <v>0</v>
      </c>
      <c r="S45" s="320"/>
      <c r="T45" s="320">
        <f t="shared" si="17"/>
        <v>0</v>
      </c>
      <c r="U45" s="320">
        <f t="shared" si="24"/>
        <v>0</v>
      </c>
      <c r="V45" s="410">
        <f t="shared" si="25"/>
        <v>0</v>
      </c>
      <c r="Y45" s="468" t="e">
        <f t="shared" si="13"/>
        <v>#DIV/0!</v>
      </c>
    </row>
    <row r="46" spans="1:25" hidden="1" x14ac:dyDescent="0.25">
      <c r="A46" s="344" t="s">
        <v>8</v>
      </c>
      <c r="B46" s="311" t="s">
        <v>923</v>
      </c>
      <c r="C46" s="439"/>
      <c r="D46" s="320"/>
      <c r="E46" s="320"/>
      <c r="F46" s="320"/>
      <c r="G46" s="320"/>
      <c r="H46" s="316">
        <f t="shared" si="14"/>
        <v>0</v>
      </c>
      <c r="I46" s="320"/>
      <c r="J46" s="317">
        <f t="shared" si="18"/>
        <v>0</v>
      </c>
      <c r="K46" s="320">
        <f t="shared" si="22"/>
        <v>0</v>
      </c>
      <c r="L46" s="431">
        <f t="shared" si="23"/>
        <v>0</v>
      </c>
      <c r="M46" s="473">
        <f t="shared" si="19"/>
        <v>0</v>
      </c>
      <c r="N46" s="470"/>
      <c r="O46" s="320">
        <f t="shared" si="15"/>
        <v>0</v>
      </c>
      <c r="P46" s="320"/>
      <c r="Q46" s="278"/>
      <c r="R46" s="320">
        <f t="shared" si="16"/>
        <v>0</v>
      </c>
      <c r="S46" s="320"/>
      <c r="T46" s="320">
        <f t="shared" si="17"/>
        <v>0</v>
      </c>
      <c r="U46" s="320">
        <f t="shared" si="24"/>
        <v>0</v>
      </c>
      <c r="V46" s="410">
        <f t="shared" si="25"/>
        <v>0</v>
      </c>
      <c r="Y46" s="468" t="e">
        <f t="shared" si="13"/>
        <v>#DIV/0!</v>
      </c>
    </row>
    <row r="47" spans="1:25" hidden="1" x14ac:dyDescent="0.25">
      <c r="A47" s="344" t="s">
        <v>20</v>
      </c>
      <c r="B47" s="311">
        <v>0</v>
      </c>
      <c r="C47" s="439"/>
      <c r="D47" s="320"/>
      <c r="E47" s="320"/>
      <c r="F47" s="320"/>
      <c r="G47" s="320"/>
      <c r="H47" s="316">
        <f t="shared" si="14"/>
        <v>0</v>
      </c>
      <c r="I47" s="320"/>
      <c r="J47" s="317">
        <f t="shared" si="18"/>
        <v>0</v>
      </c>
      <c r="K47" s="320">
        <f t="shared" si="22"/>
        <v>0</v>
      </c>
      <c r="L47" s="431">
        <f t="shared" si="23"/>
        <v>0</v>
      </c>
      <c r="M47" s="473">
        <f t="shared" si="19"/>
        <v>0</v>
      </c>
      <c r="N47" s="470"/>
      <c r="O47" s="320">
        <f t="shared" si="15"/>
        <v>0</v>
      </c>
      <c r="P47" s="320"/>
      <c r="Q47" s="278"/>
      <c r="R47" s="320">
        <f t="shared" si="16"/>
        <v>0</v>
      </c>
      <c r="S47" s="320"/>
      <c r="T47" s="320">
        <f t="shared" si="17"/>
        <v>0</v>
      </c>
      <c r="U47" s="320">
        <f t="shared" si="24"/>
        <v>0</v>
      </c>
      <c r="V47" s="410">
        <f t="shared" si="25"/>
        <v>0</v>
      </c>
      <c r="Y47" s="468" t="e">
        <f t="shared" si="13"/>
        <v>#DIV/0!</v>
      </c>
    </row>
    <row r="48" spans="1:25" hidden="1" x14ac:dyDescent="0.25">
      <c r="A48" s="344" t="s">
        <v>15</v>
      </c>
      <c r="B48" s="311" t="s">
        <v>926</v>
      </c>
      <c r="C48" s="439"/>
      <c r="D48" s="320"/>
      <c r="E48" s="320"/>
      <c r="F48" s="320"/>
      <c r="G48" s="320"/>
      <c r="H48" s="316">
        <f t="shared" si="14"/>
        <v>0</v>
      </c>
      <c r="I48" s="320"/>
      <c r="J48" s="317">
        <f t="shared" si="18"/>
        <v>0</v>
      </c>
      <c r="K48" s="320">
        <f t="shared" si="22"/>
        <v>0</v>
      </c>
      <c r="L48" s="431">
        <f t="shared" si="23"/>
        <v>0</v>
      </c>
      <c r="M48" s="473">
        <f t="shared" si="19"/>
        <v>0</v>
      </c>
      <c r="N48" s="470"/>
      <c r="O48" s="320">
        <f t="shared" si="15"/>
        <v>0</v>
      </c>
      <c r="P48" s="320"/>
      <c r="Q48" s="278"/>
      <c r="R48" s="320">
        <f t="shared" si="16"/>
        <v>0</v>
      </c>
      <c r="S48" s="320"/>
      <c r="T48" s="320">
        <f t="shared" si="17"/>
        <v>0</v>
      </c>
      <c r="U48" s="320">
        <f t="shared" si="24"/>
        <v>0</v>
      </c>
      <c r="V48" s="410">
        <f t="shared" si="25"/>
        <v>0</v>
      </c>
      <c r="Y48" s="468" t="e">
        <f t="shared" si="13"/>
        <v>#DIV/0!</v>
      </c>
    </row>
    <row r="49" spans="1:25" hidden="1" x14ac:dyDescent="0.25">
      <c r="A49" s="344" t="s">
        <v>18</v>
      </c>
      <c r="B49" s="311">
        <v>0</v>
      </c>
      <c r="C49" s="439"/>
      <c r="D49" s="320"/>
      <c r="E49" s="320"/>
      <c r="F49" s="320"/>
      <c r="G49" s="320"/>
      <c r="H49" s="316">
        <f t="shared" si="14"/>
        <v>0</v>
      </c>
      <c r="I49" s="320"/>
      <c r="J49" s="317">
        <f t="shared" si="18"/>
        <v>0</v>
      </c>
      <c r="K49" s="320">
        <f t="shared" si="22"/>
        <v>0</v>
      </c>
      <c r="L49" s="431">
        <f t="shared" si="23"/>
        <v>0</v>
      </c>
      <c r="M49" s="473">
        <f t="shared" si="19"/>
        <v>0</v>
      </c>
      <c r="N49" s="470"/>
      <c r="O49" s="320">
        <f t="shared" si="15"/>
        <v>0</v>
      </c>
      <c r="P49" s="320"/>
      <c r="Q49" s="278"/>
      <c r="R49" s="320">
        <f t="shared" si="16"/>
        <v>0</v>
      </c>
      <c r="S49" s="320"/>
      <c r="T49" s="320">
        <f t="shared" si="17"/>
        <v>0</v>
      </c>
      <c r="U49" s="320">
        <f t="shared" si="24"/>
        <v>0</v>
      </c>
      <c r="V49" s="410">
        <f t="shared" si="25"/>
        <v>0</v>
      </c>
      <c r="Y49" s="468" t="e">
        <f t="shared" si="13"/>
        <v>#DIV/0!</v>
      </c>
    </row>
    <row r="50" spans="1:25" hidden="1" x14ac:dyDescent="0.25">
      <c r="A50" s="344" t="s">
        <v>77</v>
      </c>
      <c r="B50" s="311">
        <v>0</v>
      </c>
      <c r="C50" s="439"/>
      <c r="D50" s="320"/>
      <c r="E50" s="320"/>
      <c r="F50" s="320"/>
      <c r="G50" s="320"/>
      <c r="H50" s="316">
        <f t="shared" si="14"/>
        <v>0</v>
      </c>
      <c r="I50" s="320"/>
      <c r="J50" s="317">
        <f t="shared" si="18"/>
        <v>0</v>
      </c>
      <c r="K50" s="320">
        <f t="shared" si="22"/>
        <v>0</v>
      </c>
      <c r="L50" s="431">
        <f t="shared" si="23"/>
        <v>0</v>
      </c>
      <c r="M50" s="473">
        <f t="shared" si="19"/>
        <v>0</v>
      </c>
      <c r="N50" s="470"/>
      <c r="O50" s="320">
        <f t="shared" si="15"/>
        <v>0</v>
      </c>
      <c r="P50" s="320"/>
      <c r="Q50" s="278"/>
      <c r="R50" s="320">
        <f t="shared" si="16"/>
        <v>0</v>
      </c>
      <c r="S50" s="320"/>
      <c r="T50" s="320">
        <f t="shared" si="17"/>
        <v>0</v>
      </c>
      <c r="U50" s="320">
        <f t="shared" si="24"/>
        <v>0</v>
      </c>
      <c r="V50" s="410">
        <f t="shared" si="25"/>
        <v>0</v>
      </c>
      <c r="Y50" s="468" t="e">
        <f t="shared" si="13"/>
        <v>#DIV/0!</v>
      </c>
    </row>
    <row r="51" spans="1:25" hidden="1" x14ac:dyDescent="0.25">
      <c r="A51" s="344" t="s">
        <v>24</v>
      </c>
      <c r="B51" s="311">
        <v>0</v>
      </c>
      <c r="C51" s="439"/>
      <c r="D51" s="320"/>
      <c r="E51" s="320"/>
      <c r="F51" s="320"/>
      <c r="G51" s="320"/>
      <c r="H51" s="316">
        <f t="shared" si="14"/>
        <v>0</v>
      </c>
      <c r="I51" s="320"/>
      <c r="J51" s="317">
        <f t="shared" si="18"/>
        <v>0</v>
      </c>
      <c r="K51" s="320">
        <f t="shared" si="22"/>
        <v>0</v>
      </c>
      <c r="L51" s="431">
        <f t="shared" si="23"/>
        <v>0</v>
      </c>
      <c r="M51" s="473">
        <f t="shared" si="19"/>
        <v>0</v>
      </c>
      <c r="N51" s="470"/>
      <c r="O51" s="320">
        <f t="shared" si="15"/>
        <v>0</v>
      </c>
      <c r="P51" s="320"/>
      <c r="Q51" s="278"/>
      <c r="R51" s="320">
        <f t="shared" si="16"/>
        <v>0</v>
      </c>
      <c r="S51" s="320"/>
      <c r="T51" s="320">
        <f t="shared" si="17"/>
        <v>0</v>
      </c>
      <c r="U51" s="320">
        <f t="shared" si="24"/>
        <v>0</v>
      </c>
      <c r="V51" s="410">
        <f t="shared" si="25"/>
        <v>0</v>
      </c>
      <c r="Y51" s="468" t="e">
        <f t="shared" si="13"/>
        <v>#DIV/0!</v>
      </c>
    </row>
    <row r="52" spans="1:25" x14ac:dyDescent="0.25">
      <c r="A52" s="344" t="s">
        <v>56</v>
      </c>
      <c r="B52" s="311">
        <v>70807.899999999994</v>
      </c>
      <c r="C52" s="439"/>
      <c r="D52" s="320">
        <v>22460</v>
      </c>
      <c r="E52" s="320">
        <v>50000</v>
      </c>
      <c r="F52" s="320"/>
      <c r="G52" s="320">
        <v>8400</v>
      </c>
      <c r="H52" s="316">
        <f t="shared" si="14"/>
        <v>41600</v>
      </c>
      <c r="I52" s="320"/>
      <c r="J52" s="317">
        <f t="shared" si="18"/>
        <v>41600</v>
      </c>
      <c r="K52" s="320">
        <f t="shared" si="22"/>
        <v>52700</v>
      </c>
      <c r="L52" s="431">
        <f t="shared" si="23"/>
        <v>55545.8</v>
      </c>
      <c r="M52" s="473">
        <f t="shared" si="19"/>
        <v>50000</v>
      </c>
      <c r="N52" s="470">
        <v>16800</v>
      </c>
      <c r="O52" s="320">
        <f t="shared" si="15"/>
        <v>52149.999999999993</v>
      </c>
      <c r="P52" s="320"/>
      <c r="Q52" s="278">
        <v>-11053</v>
      </c>
      <c r="R52" s="320">
        <f t="shared" si="16"/>
        <v>41096.999999999993</v>
      </c>
      <c r="S52" s="320">
        <v>-10000</v>
      </c>
      <c r="T52" s="320">
        <f t="shared" si="17"/>
        <v>42149.999999999993</v>
      </c>
      <c r="U52" s="320">
        <f t="shared" si="24"/>
        <v>55226.849999999991</v>
      </c>
      <c r="V52" s="410">
        <f t="shared" si="25"/>
        <v>58374.780449999984</v>
      </c>
      <c r="Y52" s="468">
        <f t="shared" si="13"/>
        <v>0.26223013048635829</v>
      </c>
    </row>
    <row r="53" spans="1:25" x14ac:dyDescent="0.25">
      <c r="A53" s="344" t="s">
        <v>57</v>
      </c>
      <c r="B53" s="311">
        <v>496586.33</v>
      </c>
      <c r="C53" s="439"/>
      <c r="D53" s="320">
        <v>233704.01</v>
      </c>
      <c r="E53" s="320">
        <f>+B53</f>
        <v>496586.33</v>
      </c>
      <c r="F53" s="320"/>
      <c r="G53" s="320">
        <v>231058.39</v>
      </c>
      <c r="H53" s="316">
        <f t="shared" si="14"/>
        <v>265527.94</v>
      </c>
      <c r="I53" s="320"/>
      <c r="J53" s="317">
        <f t="shared" si="18"/>
        <v>265527.94</v>
      </c>
      <c r="K53" s="320">
        <f t="shared" si="22"/>
        <v>523401.99182000005</v>
      </c>
      <c r="L53" s="431">
        <f t="shared" si="23"/>
        <v>551665.69937828009</v>
      </c>
      <c r="M53" s="473">
        <f t="shared" si="19"/>
        <v>496586.33</v>
      </c>
      <c r="N53" s="470">
        <v>231058</v>
      </c>
      <c r="O53" s="320">
        <f t="shared" si="15"/>
        <v>517939.54219000001</v>
      </c>
      <c r="P53" s="320"/>
      <c r="Q53" s="278">
        <v>-231128</v>
      </c>
      <c r="R53" s="320">
        <f t="shared" si="16"/>
        <v>286811.54219000001</v>
      </c>
      <c r="S53" s="320"/>
      <c r="T53" s="320">
        <f t="shared" si="17"/>
        <v>517939.54219000001</v>
      </c>
      <c r="U53" s="320">
        <f t="shared" si="24"/>
        <v>548497.97517920996</v>
      </c>
      <c r="V53" s="410">
        <f t="shared" si="25"/>
        <v>579762.35976442485</v>
      </c>
      <c r="Y53" s="468">
        <f t="shared" si="13"/>
        <v>0.44624513321134579</v>
      </c>
    </row>
    <row r="54" spans="1:25" hidden="1" x14ac:dyDescent="0.25">
      <c r="A54" s="344" t="s">
        <v>69</v>
      </c>
      <c r="B54" s="311">
        <v>0</v>
      </c>
      <c r="C54" s="439"/>
      <c r="D54" s="320"/>
      <c r="E54" s="320"/>
      <c r="F54" s="320"/>
      <c r="G54" s="320"/>
      <c r="H54" s="316">
        <f t="shared" si="14"/>
        <v>0</v>
      </c>
      <c r="I54" s="320"/>
      <c r="J54" s="317">
        <f t="shared" si="18"/>
        <v>0</v>
      </c>
      <c r="K54" s="320">
        <f t="shared" si="22"/>
        <v>0</v>
      </c>
      <c r="L54" s="431">
        <f t="shared" si="23"/>
        <v>0</v>
      </c>
      <c r="M54" s="473">
        <f t="shared" si="19"/>
        <v>0</v>
      </c>
      <c r="N54" s="470"/>
      <c r="O54" s="320">
        <f t="shared" si="15"/>
        <v>0</v>
      </c>
      <c r="P54" s="320"/>
      <c r="Q54" s="278"/>
      <c r="R54" s="320">
        <f t="shared" si="16"/>
        <v>0</v>
      </c>
      <c r="S54" s="320"/>
      <c r="T54" s="320">
        <f t="shared" si="17"/>
        <v>0</v>
      </c>
      <c r="U54" s="320">
        <f t="shared" si="24"/>
        <v>0</v>
      </c>
      <c r="V54" s="410">
        <f t="shared" si="25"/>
        <v>0</v>
      </c>
      <c r="Y54" s="468" t="e">
        <f t="shared" si="13"/>
        <v>#DIV/0!</v>
      </c>
    </row>
    <row r="55" spans="1:25" hidden="1" x14ac:dyDescent="0.25">
      <c r="A55" s="344" t="s">
        <v>36</v>
      </c>
      <c r="B55" s="311">
        <v>0</v>
      </c>
      <c r="C55" s="439"/>
      <c r="D55" s="320"/>
      <c r="E55" s="320"/>
      <c r="F55" s="320"/>
      <c r="G55" s="320"/>
      <c r="H55" s="316">
        <f t="shared" si="14"/>
        <v>0</v>
      </c>
      <c r="I55" s="320"/>
      <c r="J55" s="317">
        <f t="shared" si="18"/>
        <v>0</v>
      </c>
      <c r="K55" s="320">
        <f t="shared" si="22"/>
        <v>0</v>
      </c>
      <c r="L55" s="431">
        <f t="shared" si="23"/>
        <v>0</v>
      </c>
      <c r="M55" s="473">
        <f t="shared" si="19"/>
        <v>0</v>
      </c>
      <c r="N55" s="470"/>
      <c r="O55" s="320">
        <f t="shared" si="15"/>
        <v>0</v>
      </c>
      <c r="P55" s="320"/>
      <c r="Q55" s="278"/>
      <c r="R55" s="320">
        <f t="shared" si="16"/>
        <v>0</v>
      </c>
      <c r="S55" s="320"/>
      <c r="T55" s="320">
        <f t="shared" si="17"/>
        <v>0</v>
      </c>
      <c r="U55" s="320">
        <f t="shared" si="24"/>
        <v>0</v>
      </c>
      <c r="V55" s="410">
        <f t="shared" si="25"/>
        <v>0</v>
      </c>
      <c r="Y55" s="468" t="e">
        <f t="shared" si="13"/>
        <v>#DIV/0!</v>
      </c>
    </row>
    <row r="56" spans="1:25" hidden="1" x14ac:dyDescent="0.25">
      <c r="A56" s="344" t="s">
        <v>47</v>
      </c>
      <c r="B56" s="311">
        <v>0</v>
      </c>
      <c r="C56" s="439"/>
      <c r="D56" s="320"/>
      <c r="E56" s="320"/>
      <c r="F56" s="320"/>
      <c r="G56" s="320"/>
      <c r="H56" s="316">
        <f t="shared" si="14"/>
        <v>0</v>
      </c>
      <c r="I56" s="320"/>
      <c r="J56" s="317">
        <f t="shared" si="18"/>
        <v>0</v>
      </c>
      <c r="K56" s="320">
        <f t="shared" si="22"/>
        <v>0</v>
      </c>
      <c r="L56" s="431">
        <f t="shared" si="23"/>
        <v>0</v>
      </c>
      <c r="M56" s="473">
        <f t="shared" si="19"/>
        <v>0</v>
      </c>
      <c r="N56" s="470"/>
      <c r="O56" s="320">
        <f t="shared" si="15"/>
        <v>0</v>
      </c>
      <c r="P56" s="320"/>
      <c r="Q56" s="278"/>
      <c r="R56" s="320">
        <f t="shared" si="16"/>
        <v>0</v>
      </c>
      <c r="S56" s="320"/>
      <c r="T56" s="320">
        <f t="shared" si="17"/>
        <v>0</v>
      </c>
      <c r="U56" s="320">
        <f t="shared" si="24"/>
        <v>0</v>
      </c>
      <c r="V56" s="410">
        <f t="shared" si="25"/>
        <v>0</v>
      </c>
      <c r="Y56" s="468" t="e">
        <f t="shared" si="13"/>
        <v>#DIV/0!</v>
      </c>
    </row>
    <row r="57" spans="1:25" hidden="1" x14ac:dyDescent="0.25">
      <c r="A57" s="344" t="s">
        <v>13</v>
      </c>
      <c r="B57" s="311">
        <v>0</v>
      </c>
      <c r="C57" s="439"/>
      <c r="D57" s="320"/>
      <c r="E57" s="320"/>
      <c r="F57" s="320"/>
      <c r="G57" s="320"/>
      <c r="H57" s="316">
        <f t="shared" si="14"/>
        <v>0</v>
      </c>
      <c r="I57" s="320"/>
      <c r="J57" s="317">
        <f t="shared" si="18"/>
        <v>0</v>
      </c>
      <c r="K57" s="320">
        <f t="shared" si="22"/>
        <v>0</v>
      </c>
      <c r="L57" s="431">
        <f t="shared" si="23"/>
        <v>0</v>
      </c>
      <c r="M57" s="473">
        <f t="shared" si="19"/>
        <v>0</v>
      </c>
      <c r="N57" s="470"/>
      <c r="O57" s="320">
        <f t="shared" si="15"/>
        <v>0</v>
      </c>
      <c r="P57" s="320"/>
      <c r="Q57" s="278"/>
      <c r="R57" s="320">
        <f t="shared" si="16"/>
        <v>0</v>
      </c>
      <c r="S57" s="320"/>
      <c r="T57" s="320">
        <f t="shared" si="17"/>
        <v>0</v>
      </c>
      <c r="U57" s="320">
        <f t="shared" si="24"/>
        <v>0</v>
      </c>
      <c r="V57" s="410">
        <f t="shared" si="25"/>
        <v>0</v>
      </c>
      <c r="Y57" s="468" t="e">
        <f t="shared" si="13"/>
        <v>#DIV/0!</v>
      </c>
    </row>
    <row r="58" spans="1:25" hidden="1" x14ac:dyDescent="0.25">
      <c r="A58" s="344" t="s">
        <v>73</v>
      </c>
      <c r="B58" s="311">
        <v>0</v>
      </c>
      <c r="C58" s="439"/>
      <c r="D58" s="320"/>
      <c r="E58" s="320"/>
      <c r="F58" s="320"/>
      <c r="G58" s="320"/>
      <c r="H58" s="316">
        <f t="shared" si="14"/>
        <v>0</v>
      </c>
      <c r="I58" s="320"/>
      <c r="J58" s="317">
        <f t="shared" si="18"/>
        <v>0</v>
      </c>
      <c r="K58" s="320">
        <f t="shared" si="22"/>
        <v>0</v>
      </c>
      <c r="L58" s="431">
        <f t="shared" si="23"/>
        <v>0</v>
      </c>
      <c r="M58" s="473">
        <f t="shared" si="19"/>
        <v>0</v>
      </c>
      <c r="N58" s="470"/>
      <c r="O58" s="320">
        <f t="shared" si="15"/>
        <v>0</v>
      </c>
      <c r="P58" s="320"/>
      <c r="Q58" s="278"/>
      <c r="R58" s="320">
        <f t="shared" si="16"/>
        <v>0</v>
      </c>
      <c r="S58" s="320"/>
      <c r="T58" s="320">
        <f t="shared" si="17"/>
        <v>0</v>
      </c>
      <c r="U58" s="320">
        <f t="shared" si="24"/>
        <v>0</v>
      </c>
      <c r="V58" s="410">
        <f t="shared" si="25"/>
        <v>0</v>
      </c>
      <c r="Y58" s="468" t="e">
        <f t="shared" si="13"/>
        <v>#DIV/0!</v>
      </c>
    </row>
    <row r="59" spans="1:25" hidden="1" x14ac:dyDescent="0.25">
      <c r="A59" s="344" t="s">
        <v>91</v>
      </c>
      <c r="B59" s="311">
        <v>0</v>
      </c>
      <c r="C59" s="439"/>
      <c r="D59" s="320"/>
      <c r="E59" s="320"/>
      <c r="F59" s="320"/>
      <c r="G59" s="320"/>
      <c r="H59" s="316">
        <f t="shared" si="14"/>
        <v>0</v>
      </c>
      <c r="I59" s="320"/>
      <c r="J59" s="317">
        <f t="shared" si="18"/>
        <v>0</v>
      </c>
      <c r="K59" s="320">
        <f t="shared" si="22"/>
        <v>0</v>
      </c>
      <c r="L59" s="431">
        <f t="shared" si="23"/>
        <v>0</v>
      </c>
      <c r="M59" s="473">
        <f t="shared" si="19"/>
        <v>0</v>
      </c>
      <c r="N59" s="470"/>
      <c r="O59" s="320">
        <f t="shared" si="15"/>
        <v>0</v>
      </c>
      <c r="P59" s="320"/>
      <c r="Q59" s="278"/>
      <c r="R59" s="320">
        <f t="shared" si="16"/>
        <v>0</v>
      </c>
      <c r="S59" s="320"/>
      <c r="T59" s="320">
        <f t="shared" si="17"/>
        <v>0</v>
      </c>
      <c r="U59" s="320">
        <f t="shared" si="24"/>
        <v>0</v>
      </c>
      <c r="V59" s="410">
        <f t="shared" si="25"/>
        <v>0</v>
      </c>
      <c r="Y59" s="468" t="e">
        <f t="shared" si="13"/>
        <v>#DIV/0!</v>
      </c>
    </row>
    <row r="60" spans="1:25" hidden="1" x14ac:dyDescent="0.25">
      <c r="A60" s="344" t="s">
        <v>21</v>
      </c>
      <c r="B60" s="311">
        <v>0</v>
      </c>
      <c r="C60" s="439"/>
      <c r="D60" s="320"/>
      <c r="E60" s="320"/>
      <c r="F60" s="320"/>
      <c r="G60" s="320"/>
      <c r="H60" s="316">
        <f t="shared" si="14"/>
        <v>0</v>
      </c>
      <c r="I60" s="320"/>
      <c r="J60" s="317">
        <f t="shared" si="18"/>
        <v>0</v>
      </c>
      <c r="K60" s="320">
        <f t="shared" si="22"/>
        <v>0</v>
      </c>
      <c r="L60" s="431">
        <f t="shared" si="23"/>
        <v>0</v>
      </c>
      <c r="M60" s="473">
        <f t="shared" si="19"/>
        <v>0</v>
      </c>
      <c r="N60" s="470"/>
      <c r="O60" s="320">
        <f t="shared" si="15"/>
        <v>0</v>
      </c>
      <c r="P60" s="320"/>
      <c r="Q60" s="278"/>
      <c r="R60" s="320">
        <f t="shared" si="16"/>
        <v>0</v>
      </c>
      <c r="S60" s="320"/>
      <c r="T60" s="320">
        <f t="shared" si="17"/>
        <v>0</v>
      </c>
      <c r="U60" s="320">
        <f t="shared" si="24"/>
        <v>0</v>
      </c>
      <c r="V60" s="410">
        <f t="shared" si="25"/>
        <v>0</v>
      </c>
      <c r="Y60" s="468" t="e">
        <f t="shared" si="13"/>
        <v>#DIV/0!</v>
      </c>
    </row>
    <row r="61" spans="1:25" hidden="1" x14ac:dyDescent="0.25">
      <c r="A61" s="344" t="s">
        <v>21</v>
      </c>
      <c r="B61" s="311">
        <v>0</v>
      </c>
      <c r="C61" s="439"/>
      <c r="D61" s="320"/>
      <c r="E61" s="320"/>
      <c r="F61" s="320"/>
      <c r="G61" s="320"/>
      <c r="H61" s="316">
        <f t="shared" si="14"/>
        <v>0</v>
      </c>
      <c r="I61" s="320"/>
      <c r="J61" s="317">
        <f t="shared" si="18"/>
        <v>0</v>
      </c>
      <c r="K61" s="320">
        <f t="shared" si="22"/>
        <v>0</v>
      </c>
      <c r="L61" s="431">
        <f t="shared" si="23"/>
        <v>0</v>
      </c>
      <c r="M61" s="473">
        <f t="shared" si="19"/>
        <v>0</v>
      </c>
      <c r="N61" s="470"/>
      <c r="O61" s="320">
        <f t="shared" si="15"/>
        <v>0</v>
      </c>
      <c r="P61" s="320"/>
      <c r="Q61" s="278"/>
      <c r="R61" s="320">
        <f t="shared" si="16"/>
        <v>0</v>
      </c>
      <c r="S61" s="320"/>
      <c r="T61" s="320">
        <f t="shared" si="17"/>
        <v>0</v>
      </c>
      <c r="U61" s="320">
        <f t="shared" si="24"/>
        <v>0</v>
      </c>
      <c r="V61" s="410">
        <f t="shared" si="25"/>
        <v>0</v>
      </c>
      <c r="Y61" s="468" t="e">
        <f t="shared" si="13"/>
        <v>#DIV/0!</v>
      </c>
    </row>
    <row r="62" spans="1:25" hidden="1" x14ac:dyDescent="0.25">
      <c r="A62" s="344" t="s">
        <v>4</v>
      </c>
      <c r="B62" s="311">
        <v>0</v>
      </c>
      <c r="C62" s="439"/>
      <c r="D62" s="320"/>
      <c r="E62" s="320"/>
      <c r="F62" s="320"/>
      <c r="G62" s="320"/>
      <c r="H62" s="316">
        <f t="shared" si="14"/>
        <v>0</v>
      </c>
      <c r="I62" s="320"/>
      <c r="J62" s="317">
        <f t="shared" si="18"/>
        <v>0</v>
      </c>
      <c r="K62" s="320">
        <f t="shared" si="22"/>
        <v>0</v>
      </c>
      <c r="L62" s="431">
        <f t="shared" si="23"/>
        <v>0</v>
      </c>
      <c r="M62" s="473">
        <f t="shared" si="19"/>
        <v>0</v>
      </c>
      <c r="N62" s="470"/>
      <c r="O62" s="320">
        <f t="shared" si="15"/>
        <v>0</v>
      </c>
      <c r="P62" s="320"/>
      <c r="Q62" s="278"/>
      <c r="R62" s="320">
        <f t="shared" si="16"/>
        <v>0</v>
      </c>
      <c r="S62" s="320"/>
      <c r="T62" s="320">
        <f t="shared" si="17"/>
        <v>0</v>
      </c>
      <c r="U62" s="320">
        <f t="shared" si="24"/>
        <v>0</v>
      </c>
      <c r="V62" s="410">
        <f t="shared" si="25"/>
        <v>0</v>
      </c>
      <c r="Y62" s="468" t="e">
        <f t="shared" si="13"/>
        <v>#DIV/0!</v>
      </c>
    </row>
    <row r="63" spans="1:25" hidden="1" x14ac:dyDescent="0.25">
      <c r="A63" s="344" t="s">
        <v>31</v>
      </c>
      <c r="B63" s="311">
        <v>0</v>
      </c>
      <c r="C63" s="439"/>
      <c r="D63" s="320"/>
      <c r="E63" s="320"/>
      <c r="F63" s="320"/>
      <c r="G63" s="320"/>
      <c r="H63" s="316">
        <f t="shared" si="14"/>
        <v>0</v>
      </c>
      <c r="I63" s="320"/>
      <c r="J63" s="317">
        <f t="shared" si="18"/>
        <v>0</v>
      </c>
      <c r="K63" s="320">
        <f t="shared" si="22"/>
        <v>0</v>
      </c>
      <c r="L63" s="431">
        <f t="shared" si="23"/>
        <v>0</v>
      </c>
      <c r="M63" s="473">
        <f t="shared" si="19"/>
        <v>0</v>
      </c>
      <c r="N63" s="470"/>
      <c r="O63" s="320">
        <f t="shared" si="15"/>
        <v>0</v>
      </c>
      <c r="P63" s="320"/>
      <c r="Q63" s="278"/>
      <c r="R63" s="320">
        <f t="shared" si="16"/>
        <v>0</v>
      </c>
      <c r="S63" s="320"/>
      <c r="T63" s="320">
        <f t="shared" si="17"/>
        <v>0</v>
      </c>
      <c r="U63" s="320">
        <f t="shared" si="24"/>
        <v>0</v>
      </c>
      <c r="V63" s="410">
        <f t="shared" si="25"/>
        <v>0</v>
      </c>
      <c r="Y63" s="468" t="e">
        <f t="shared" si="13"/>
        <v>#DIV/0!</v>
      </c>
    </row>
    <row r="64" spans="1:25" hidden="1" x14ac:dyDescent="0.25">
      <c r="A64" s="344" t="s">
        <v>82</v>
      </c>
      <c r="B64" s="311">
        <v>0</v>
      </c>
      <c r="C64" s="439"/>
      <c r="D64" s="320"/>
      <c r="E64" s="320"/>
      <c r="F64" s="320"/>
      <c r="G64" s="320"/>
      <c r="H64" s="316">
        <f t="shared" si="14"/>
        <v>0</v>
      </c>
      <c r="I64" s="320"/>
      <c r="J64" s="317">
        <f t="shared" si="18"/>
        <v>0</v>
      </c>
      <c r="K64" s="320">
        <f t="shared" si="22"/>
        <v>0</v>
      </c>
      <c r="L64" s="431">
        <f t="shared" si="23"/>
        <v>0</v>
      </c>
      <c r="M64" s="473">
        <f t="shared" si="19"/>
        <v>0</v>
      </c>
      <c r="N64" s="470"/>
      <c r="O64" s="320">
        <f t="shared" si="15"/>
        <v>0</v>
      </c>
      <c r="P64" s="320"/>
      <c r="Q64" s="278"/>
      <c r="R64" s="320">
        <f t="shared" si="16"/>
        <v>0</v>
      </c>
      <c r="S64" s="320"/>
      <c r="T64" s="320">
        <f t="shared" si="17"/>
        <v>0</v>
      </c>
      <c r="U64" s="320">
        <f t="shared" si="24"/>
        <v>0</v>
      </c>
      <c r="V64" s="410">
        <f t="shared" si="25"/>
        <v>0</v>
      </c>
      <c r="Y64" s="468" t="e">
        <f t="shared" si="13"/>
        <v>#DIV/0!</v>
      </c>
    </row>
    <row r="65" spans="1:25" hidden="1" x14ac:dyDescent="0.25">
      <c r="A65" s="344" t="s">
        <v>30</v>
      </c>
      <c r="B65" s="311">
        <v>0</v>
      </c>
      <c r="C65" s="439"/>
      <c r="D65" s="320"/>
      <c r="E65" s="320"/>
      <c r="F65" s="320"/>
      <c r="G65" s="320"/>
      <c r="H65" s="316">
        <f t="shared" si="14"/>
        <v>0</v>
      </c>
      <c r="I65" s="320"/>
      <c r="J65" s="317">
        <f t="shared" si="18"/>
        <v>0</v>
      </c>
      <c r="K65" s="320">
        <f t="shared" si="22"/>
        <v>0</v>
      </c>
      <c r="L65" s="431">
        <f t="shared" si="23"/>
        <v>0</v>
      </c>
      <c r="M65" s="473">
        <f t="shared" si="19"/>
        <v>0</v>
      </c>
      <c r="N65" s="470"/>
      <c r="O65" s="320">
        <f t="shared" si="15"/>
        <v>0</v>
      </c>
      <c r="P65" s="320"/>
      <c r="Q65" s="278"/>
      <c r="R65" s="320">
        <f t="shared" si="16"/>
        <v>0</v>
      </c>
      <c r="S65" s="320"/>
      <c r="T65" s="320">
        <f t="shared" si="17"/>
        <v>0</v>
      </c>
      <c r="U65" s="320">
        <f t="shared" si="24"/>
        <v>0</v>
      </c>
      <c r="V65" s="410">
        <f t="shared" si="25"/>
        <v>0</v>
      </c>
      <c r="Y65" s="468" t="e">
        <f t="shared" si="13"/>
        <v>#DIV/0!</v>
      </c>
    </row>
    <row r="66" spans="1:25" hidden="1" x14ac:dyDescent="0.25">
      <c r="A66" s="344" t="s">
        <v>726</v>
      </c>
      <c r="B66" s="311">
        <v>0</v>
      </c>
      <c r="C66" s="439"/>
      <c r="D66" s="320"/>
      <c r="E66" s="320"/>
      <c r="F66" s="320"/>
      <c r="G66" s="320"/>
      <c r="H66" s="316">
        <f t="shared" si="14"/>
        <v>0</v>
      </c>
      <c r="I66" s="320"/>
      <c r="J66" s="317">
        <f t="shared" si="18"/>
        <v>0</v>
      </c>
      <c r="K66" s="320">
        <f t="shared" si="22"/>
        <v>0</v>
      </c>
      <c r="L66" s="431">
        <f t="shared" si="23"/>
        <v>0</v>
      </c>
      <c r="M66" s="473">
        <f t="shared" si="19"/>
        <v>0</v>
      </c>
      <c r="N66" s="470"/>
      <c r="O66" s="320">
        <f t="shared" si="15"/>
        <v>0</v>
      </c>
      <c r="P66" s="320"/>
      <c r="Q66" s="278"/>
      <c r="R66" s="320">
        <f t="shared" si="16"/>
        <v>0</v>
      </c>
      <c r="S66" s="320"/>
      <c r="T66" s="320">
        <f t="shared" si="17"/>
        <v>0</v>
      </c>
      <c r="U66" s="320">
        <f t="shared" si="24"/>
        <v>0</v>
      </c>
      <c r="V66" s="410">
        <f t="shared" si="25"/>
        <v>0</v>
      </c>
      <c r="Y66" s="468" t="e">
        <f t="shared" si="13"/>
        <v>#DIV/0!</v>
      </c>
    </row>
    <row r="67" spans="1:25" x14ac:dyDescent="0.25">
      <c r="A67" s="344" t="s">
        <v>6</v>
      </c>
      <c r="B67" s="311">
        <v>873371.24</v>
      </c>
      <c r="C67" s="439"/>
      <c r="D67" s="320">
        <v>873371.24</v>
      </c>
      <c r="E67" s="320">
        <v>1600000</v>
      </c>
      <c r="F67" s="320">
        <v>-303755</v>
      </c>
      <c r="G67" s="320">
        <v>789815.89</v>
      </c>
      <c r="H67" s="316">
        <f t="shared" si="14"/>
        <v>506429.11</v>
      </c>
      <c r="I67" s="320"/>
      <c r="J67" s="317">
        <f t="shared" si="18"/>
        <v>506429.11</v>
      </c>
      <c r="K67" s="320">
        <v>1650000</v>
      </c>
      <c r="L67" s="431">
        <v>1700000</v>
      </c>
      <c r="M67" s="473">
        <f t="shared" si="19"/>
        <v>1296245</v>
      </c>
      <c r="N67" s="470">
        <v>1154440</v>
      </c>
      <c r="O67" s="320">
        <f t="shared" si="15"/>
        <v>1351983.5349999999</v>
      </c>
      <c r="P67" s="320"/>
      <c r="Q67" s="278">
        <v>-1232043</v>
      </c>
      <c r="R67" s="320">
        <f t="shared" si="16"/>
        <v>119940.53499999992</v>
      </c>
      <c r="S67" s="320"/>
      <c r="T67" s="320">
        <f t="shared" si="17"/>
        <v>1351983.5349999999</v>
      </c>
      <c r="U67" s="320">
        <f t="shared" si="24"/>
        <v>1431750.5635649997</v>
      </c>
      <c r="V67" s="410">
        <f t="shared" si="25"/>
        <v>1513360.3456882045</v>
      </c>
      <c r="Y67" s="468">
        <f t="shared" si="13"/>
        <v>0.91128550615078319</v>
      </c>
    </row>
    <row r="68" spans="1:25" hidden="1" x14ac:dyDescent="0.25">
      <c r="A68" s="344" t="s">
        <v>16</v>
      </c>
      <c r="B68" s="311">
        <v>0</v>
      </c>
      <c r="C68" s="439"/>
      <c r="D68" s="320"/>
      <c r="E68" s="320"/>
      <c r="F68" s="320"/>
      <c r="G68" s="320"/>
      <c r="H68" s="316">
        <f t="shared" si="14"/>
        <v>0</v>
      </c>
      <c r="I68" s="320"/>
      <c r="J68" s="317">
        <f t="shared" si="18"/>
        <v>0</v>
      </c>
      <c r="K68" s="320">
        <f t="shared" ref="K68:K110" si="26">+E68*1.054</f>
        <v>0</v>
      </c>
      <c r="L68" s="431">
        <f t="shared" si="23"/>
        <v>0</v>
      </c>
      <c r="M68" s="473">
        <f t="shared" si="19"/>
        <v>0</v>
      </c>
      <c r="N68" s="470"/>
      <c r="O68" s="320">
        <f t="shared" si="15"/>
        <v>0</v>
      </c>
      <c r="P68" s="320"/>
      <c r="Q68" s="278"/>
      <c r="R68" s="320">
        <f t="shared" si="16"/>
        <v>0</v>
      </c>
      <c r="S68" s="320"/>
      <c r="T68" s="320">
        <f t="shared" si="17"/>
        <v>0</v>
      </c>
      <c r="U68" s="320">
        <f t="shared" si="24"/>
        <v>0</v>
      </c>
      <c r="V68" s="410">
        <f t="shared" si="25"/>
        <v>0</v>
      </c>
      <c r="Y68" s="468" t="e">
        <f t="shared" si="13"/>
        <v>#DIV/0!</v>
      </c>
    </row>
    <row r="69" spans="1:25" hidden="1" x14ac:dyDescent="0.25">
      <c r="A69" s="344" t="s">
        <v>27</v>
      </c>
      <c r="B69" s="311">
        <v>0</v>
      </c>
      <c r="C69" s="439"/>
      <c r="D69" s="320"/>
      <c r="E69" s="320"/>
      <c r="F69" s="320"/>
      <c r="G69" s="320"/>
      <c r="H69" s="316">
        <f t="shared" si="14"/>
        <v>0</v>
      </c>
      <c r="I69" s="320"/>
      <c r="J69" s="317">
        <f t="shared" si="18"/>
        <v>0</v>
      </c>
      <c r="K69" s="320">
        <f t="shared" si="26"/>
        <v>0</v>
      </c>
      <c r="L69" s="431">
        <f t="shared" si="23"/>
        <v>0</v>
      </c>
      <c r="M69" s="473">
        <f t="shared" si="19"/>
        <v>0</v>
      </c>
      <c r="N69" s="470"/>
      <c r="O69" s="320">
        <f t="shared" si="15"/>
        <v>0</v>
      </c>
      <c r="P69" s="320"/>
      <c r="Q69" s="278"/>
      <c r="R69" s="320">
        <f t="shared" si="16"/>
        <v>0</v>
      </c>
      <c r="S69" s="320"/>
      <c r="T69" s="320">
        <f t="shared" si="17"/>
        <v>0</v>
      </c>
      <c r="U69" s="320">
        <f t="shared" si="24"/>
        <v>0</v>
      </c>
      <c r="V69" s="410">
        <f t="shared" si="25"/>
        <v>0</v>
      </c>
      <c r="Y69" s="468" t="e">
        <f t="shared" si="13"/>
        <v>#DIV/0!</v>
      </c>
    </row>
    <row r="70" spans="1:25" hidden="1" x14ac:dyDescent="0.25">
      <c r="A70" s="344" t="s">
        <v>37</v>
      </c>
      <c r="B70" s="311">
        <v>0</v>
      </c>
      <c r="C70" s="439"/>
      <c r="D70" s="320"/>
      <c r="E70" s="320"/>
      <c r="F70" s="320"/>
      <c r="G70" s="320"/>
      <c r="H70" s="316">
        <f t="shared" si="14"/>
        <v>0</v>
      </c>
      <c r="I70" s="320"/>
      <c r="J70" s="317">
        <f t="shared" si="18"/>
        <v>0</v>
      </c>
      <c r="K70" s="320">
        <f t="shared" si="26"/>
        <v>0</v>
      </c>
      <c r="L70" s="431">
        <f t="shared" si="23"/>
        <v>0</v>
      </c>
      <c r="M70" s="473">
        <f t="shared" si="19"/>
        <v>0</v>
      </c>
      <c r="N70" s="470"/>
      <c r="O70" s="320">
        <f t="shared" si="15"/>
        <v>0</v>
      </c>
      <c r="P70" s="320"/>
      <c r="Q70" s="278"/>
      <c r="R70" s="320">
        <f t="shared" si="16"/>
        <v>0</v>
      </c>
      <c r="S70" s="320"/>
      <c r="T70" s="320">
        <f t="shared" si="17"/>
        <v>0</v>
      </c>
      <c r="U70" s="320">
        <f t="shared" si="24"/>
        <v>0</v>
      </c>
      <c r="V70" s="410">
        <f t="shared" si="25"/>
        <v>0</v>
      </c>
      <c r="Y70" s="468" t="e">
        <f t="shared" si="13"/>
        <v>#DIV/0!</v>
      </c>
    </row>
    <row r="71" spans="1:25" hidden="1" x14ac:dyDescent="0.25">
      <c r="A71" s="344" t="s">
        <v>25</v>
      </c>
      <c r="B71" s="311">
        <v>0</v>
      </c>
      <c r="C71" s="439"/>
      <c r="D71" s="320"/>
      <c r="E71" s="320"/>
      <c r="F71" s="320"/>
      <c r="G71" s="320"/>
      <c r="H71" s="316">
        <f t="shared" si="14"/>
        <v>0</v>
      </c>
      <c r="I71" s="320"/>
      <c r="J71" s="317">
        <f t="shared" si="18"/>
        <v>0</v>
      </c>
      <c r="K71" s="320">
        <f t="shared" si="26"/>
        <v>0</v>
      </c>
      <c r="L71" s="431">
        <f t="shared" si="23"/>
        <v>0</v>
      </c>
      <c r="M71" s="473">
        <f t="shared" si="19"/>
        <v>0</v>
      </c>
      <c r="N71" s="470"/>
      <c r="O71" s="320">
        <f t="shared" si="15"/>
        <v>0</v>
      </c>
      <c r="P71" s="320"/>
      <c r="Q71" s="278"/>
      <c r="R71" s="320">
        <f t="shared" si="16"/>
        <v>0</v>
      </c>
      <c r="S71" s="320"/>
      <c r="T71" s="320">
        <f t="shared" si="17"/>
        <v>0</v>
      </c>
      <c r="U71" s="320">
        <f t="shared" si="24"/>
        <v>0</v>
      </c>
      <c r="V71" s="410">
        <f t="shared" si="25"/>
        <v>0</v>
      </c>
      <c r="Y71" s="468" t="e">
        <f t="shared" si="13"/>
        <v>#DIV/0!</v>
      </c>
    </row>
    <row r="72" spans="1:25" hidden="1" x14ac:dyDescent="0.25">
      <c r="A72" s="344" t="s">
        <v>38</v>
      </c>
      <c r="B72" s="311">
        <v>0</v>
      </c>
      <c r="C72" s="439"/>
      <c r="D72" s="320"/>
      <c r="E72" s="320"/>
      <c r="F72" s="320"/>
      <c r="G72" s="320"/>
      <c r="H72" s="316">
        <f t="shared" si="14"/>
        <v>0</v>
      </c>
      <c r="I72" s="320"/>
      <c r="J72" s="317">
        <f t="shared" si="18"/>
        <v>0</v>
      </c>
      <c r="K72" s="320">
        <f t="shared" si="26"/>
        <v>0</v>
      </c>
      <c r="L72" s="431">
        <f t="shared" si="23"/>
        <v>0</v>
      </c>
      <c r="M72" s="473">
        <f t="shared" si="19"/>
        <v>0</v>
      </c>
      <c r="N72" s="470"/>
      <c r="O72" s="320">
        <f t="shared" si="15"/>
        <v>0</v>
      </c>
      <c r="P72" s="320"/>
      <c r="Q72" s="278"/>
      <c r="R72" s="320">
        <f t="shared" si="16"/>
        <v>0</v>
      </c>
      <c r="S72" s="320"/>
      <c r="T72" s="320">
        <f t="shared" si="17"/>
        <v>0</v>
      </c>
      <c r="U72" s="320">
        <f t="shared" si="24"/>
        <v>0</v>
      </c>
      <c r="V72" s="410">
        <f t="shared" si="25"/>
        <v>0</v>
      </c>
      <c r="Y72" s="468" t="e">
        <f t="shared" si="13"/>
        <v>#DIV/0!</v>
      </c>
    </row>
    <row r="73" spans="1:25" x14ac:dyDescent="0.25">
      <c r="A73" s="344" t="s">
        <v>19</v>
      </c>
      <c r="B73" s="311">
        <v>81521.899999999994</v>
      </c>
      <c r="C73" s="439"/>
      <c r="D73" s="320">
        <v>19961.900000000001</v>
      </c>
      <c r="E73" s="320">
        <v>50000</v>
      </c>
      <c r="F73" s="320"/>
      <c r="G73" s="320">
        <v>34546.31</v>
      </c>
      <c r="H73" s="316">
        <f t="shared" si="14"/>
        <v>15453.690000000002</v>
      </c>
      <c r="I73" s="320"/>
      <c r="J73" s="317">
        <f t="shared" si="18"/>
        <v>15453.690000000002</v>
      </c>
      <c r="K73" s="320">
        <f t="shared" si="26"/>
        <v>52700</v>
      </c>
      <c r="L73" s="431">
        <f t="shared" si="23"/>
        <v>55545.8</v>
      </c>
      <c r="M73" s="473">
        <f t="shared" si="19"/>
        <v>50000</v>
      </c>
      <c r="N73" s="470">
        <v>34546</v>
      </c>
      <c r="O73" s="320">
        <f t="shared" si="15"/>
        <v>52149.999999999993</v>
      </c>
      <c r="P73" s="320"/>
      <c r="Q73" s="278">
        <v>-46850</v>
      </c>
      <c r="R73" s="320">
        <f t="shared" si="16"/>
        <v>5299.9999999999927</v>
      </c>
      <c r="S73" s="320">
        <v>30000</v>
      </c>
      <c r="T73" s="320">
        <f t="shared" si="17"/>
        <v>82150</v>
      </c>
      <c r="U73" s="320">
        <f t="shared" si="24"/>
        <v>55226.849999999991</v>
      </c>
      <c r="V73" s="410">
        <f t="shared" si="25"/>
        <v>58374.780449999984</v>
      </c>
      <c r="Y73" s="468">
        <f t="shared" si="13"/>
        <v>0.57029823493609255</v>
      </c>
    </row>
    <row r="74" spans="1:25" hidden="1" x14ac:dyDescent="0.25">
      <c r="A74" s="344" t="s">
        <v>67</v>
      </c>
      <c r="B74" s="311">
        <v>0</v>
      </c>
      <c r="C74" s="439"/>
      <c r="D74" s="320"/>
      <c r="E74" s="320"/>
      <c r="F74" s="320"/>
      <c r="G74" s="320"/>
      <c r="H74" s="316">
        <f t="shared" si="14"/>
        <v>0</v>
      </c>
      <c r="I74" s="320"/>
      <c r="J74" s="317">
        <f t="shared" si="18"/>
        <v>0</v>
      </c>
      <c r="K74" s="320">
        <f t="shared" si="26"/>
        <v>0</v>
      </c>
      <c r="L74" s="431">
        <f t="shared" si="23"/>
        <v>0</v>
      </c>
      <c r="M74" s="473">
        <f t="shared" si="19"/>
        <v>0</v>
      </c>
      <c r="N74" s="470"/>
      <c r="O74" s="320">
        <f t="shared" si="15"/>
        <v>0</v>
      </c>
      <c r="P74" s="320"/>
      <c r="Q74" s="278"/>
      <c r="R74" s="320">
        <f t="shared" si="16"/>
        <v>0</v>
      </c>
      <c r="S74" s="320"/>
      <c r="T74" s="320">
        <f t="shared" si="17"/>
        <v>0</v>
      </c>
      <c r="U74" s="320">
        <f t="shared" si="24"/>
        <v>0</v>
      </c>
      <c r="V74" s="410">
        <f t="shared" si="25"/>
        <v>0</v>
      </c>
      <c r="Y74" s="468" t="e">
        <f t="shared" si="13"/>
        <v>#DIV/0!</v>
      </c>
    </row>
    <row r="75" spans="1:25" hidden="1" x14ac:dyDescent="0.25">
      <c r="A75" s="344" t="s">
        <v>43</v>
      </c>
      <c r="B75" s="311">
        <v>0</v>
      </c>
      <c r="C75" s="439"/>
      <c r="D75" s="320"/>
      <c r="E75" s="320"/>
      <c r="F75" s="320"/>
      <c r="G75" s="320"/>
      <c r="H75" s="316">
        <f t="shared" si="14"/>
        <v>0</v>
      </c>
      <c r="I75" s="320"/>
      <c r="J75" s="317">
        <f t="shared" si="18"/>
        <v>0</v>
      </c>
      <c r="K75" s="320">
        <f t="shared" si="26"/>
        <v>0</v>
      </c>
      <c r="L75" s="431">
        <f t="shared" si="23"/>
        <v>0</v>
      </c>
      <c r="M75" s="473">
        <f t="shared" si="19"/>
        <v>0</v>
      </c>
      <c r="N75" s="470"/>
      <c r="O75" s="320">
        <f t="shared" si="15"/>
        <v>0</v>
      </c>
      <c r="P75" s="320"/>
      <c r="Q75" s="278"/>
      <c r="R75" s="320">
        <f t="shared" si="16"/>
        <v>0</v>
      </c>
      <c r="S75" s="320"/>
      <c r="T75" s="320">
        <f t="shared" si="17"/>
        <v>0</v>
      </c>
      <c r="U75" s="320">
        <f t="shared" si="24"/>
        <v>0</v>
      </c>
      <c r="V75" s="410">
        <f t="shared" si="25"/>
        <v>0</v>
      </c>
      <c r="Y75" s="468" t="e">
        <f t="shared" si="13"/>
        <v>#DIV/0!</v>
      </c>
    </row>
    <row r="76" spans="1:25" x14ac:dyDescent="0.25">
      <c r="A76" s="344" t="s">
        <v>44</v>
      </c>
      <c r="B76" s="311">
        <v>689577.78</v>
      </c>
      <c r="C76" s="439">
        <v>50000</v>
      </c>
      <c r="D76" s="320">
        <v>679371.37</v>
      </c>
      <c r="E76" s="320">
        <v>812577.78</v>
      </c>
      <c r="F76" s="320">
        <v>200000</v>
      </c>
      <c r="G76" s="320">
        <v>893772.82</v>
      </c>
      <c r="H76" s="316">
        <f t="shared" si="14"/>
        <v>118804.96000000008</v>
      </c>
      <c r="I76" s="320"/>
      <c r="J76" s="317">
        <f t="shared" si="18"/>
        <v>118804.96000000008</v>
      </c>
      <c r="K76" s="320">
        <f t="shared" si="26"/>
        <v>856456.98012000008</v>
      </c>
      <c r="L76" s="431">
        <f t="shared" si="23"/>
        <v>902705.6570464801</v>
      </c>
      <c r="M76" s="473">
        <f t="shared" si="19"/>
        <v>1012577.78</v>
      </c>
      <c r="N76" s="470">
        <v>893773</v>
      </c>
      <c r="O76" s="320">
        <f t="shared" si="15"/>
        <v>1056118.62454</v>
      </c>
      <c r="P76" s="320"/>
      <c r="Q76" s="278">
        <v>-773444</v>
      </c>
      <c r="R76" s="320">
        <f t="shared" si="16"/>
        <v>282674.62453999999</v>
      </c>
      <c r="S76" s="320">
        <v>-100000</v>
      </c>
      <c r="T76" s="320">
        <f t="shared" si="17"/>
        <v>956118.62453999999</v>
      </c>
      <c r="U76" s="320">
        <f t="shared" si="24"/>
        <v>1118429.6233878599</v>
      </c>
      <c r="V76" s="410">
        <f t="shared" si="25"/>
        <v>1182180.1119209679</v>
      </c>
      <c r="Y76" s="468">
        <f t="shared" si="13"/>
        <v>0.80894146411185441</v>
      </c>
    </row>
    <row r="77" spans="1:25" hidden="1" x14ac:dyDescent="0.25">
      <c r="A77" s="344" t="s">
        <v>94</v>
      </c>
      <c r="B77" s="311">
        <v>0</v>
      </c>
      <c r="C77" s="439"/>
      <c r="D77" s="320"/>
      <c r="E77" s="320"/>
      <c r="F77" s="320"/>
      <c r="G77" s="320"/>
      <c r="H77" s="316">
        <f t="shared" si="14"/>
        <v>0</v>
      </c>
      <c r="I77" s="320"/>
      <c r="J77" s="317">
        <f t="shared" si="18"/>
        <v>0</v>
      </c>
      <c r="K77" s="320">
        <f t="shared" si="26"/>
        <v>0</v>
      </c>
      <c r="L77" s="431">
        <f t="shared" si="23"/>
        <v>0</v>
      </c>
      <c r="M77" s="473">
        <f t="shared" si="19"/>
        <v>0</v>
      </c>
      <c r="N77" s="470"/>
      <c r="O77" s="320">
        <f t="shared" si="15"/>
        <v>0</v>
      </c>
      <c r="P77" s="320"/>
      <c r="Q77" s="278"/>
      <c r="R77" s="320">
        <f t="shared" si="16"/>
        <v>0</v>
      </c>
      <c r="S77" s="320"/>
      <c r="T77" s="320">
        <f t="shared" si="17"/>
        <v>0</v>
      </c>
      <c r="U77" s="320">
        <f t="shared" si="24"/>
        <v>0</v>
      </c>
      <c r="V77" s="410">
        <f t="shared" si="25"/>
        <v>0</v>
      </c>
      <c r="Y77" s="468" t="e">
        <f t="shared" si="13"/>
        <v>#DIV/0!</v>
      </c>
    </row>
    <row r="78" spans="1:25" hidden="1" x14ac:dyDescent="0.25">
      <c r="A78" s="344" t="s">
        <v>40</v>
      </c>
      <c r="B78" s="311">
        <v>0</v>
      </c>
      <c r="C78" s="439"/>
      <c r="D78" s="320"/>
      <c r="E78" s="320"/>
      <c r="F78" s="320"/>
      <c r="G78" s="320"/>
      <c r="H78" s="316">
        <f t="shared" si="14"/>
        <v>0</v>
      </c>
      <c r="I78" s="320"/>
      <c r="J78" s="317">
        <f t="shared" si="18"/>
        <v>0</v>
      </c>
      <c r="K78" s="320">
        <f t="shared" si="26"/>
        <v>0</v>
      </c>
      <c r="L78" s="431">
        <f t="shared" si="23"/>
        <v>0</v>
      </c>
      <c r="M78" s="473">
        <f t="shared" si="19"/>
        <v>0</v>
      </c>
      <c r="N78" s="470"/>
      <c r="O78" s="320">
        <f t="shared" si="15"/>
        <v>0</v>
      </c>
      <c r="P78" s="320"/>
      <c r="Q78" s="278"/>
      <c r="R78" s="320">
        <f t="shared" si="16"/>
        <v>0</v>
      </c>
      <c r="S78" s="320"/>
      <c r="T78" s="320">
        <f t="shared" si="17"/>
        <v>0</v>
      </c>
      <c r="U78" s="320">
        <f t="shared" si="24"/>
        <v>0</v>
      </c>
      <c r="V78" s="410">
        <f t="shared" si="25"/>
        <v>0</v>
      </c>
      <c r="Y78" s="468" t="e">
        <f t="shared" si="13"/>
        <v>#DIV/0!</v>
      </c>
    </row>
    <row r="79" spans="1:25" hidden="1" x14ac:dyDescent="0.25">
      <c r="A79" s="344" t="s">
        <v>688</v>
      </c>
      <c r="B79" s="311">
        <v>0</v>
      </c>
      <c r="C79" s="439"/>
      <c r="D79" s="320"/>
      <c r="E79" s="320"/>
      <c r="F79" s="320"/>
      <c r="G79" s="320"/>
      <c r="H79" s="316">
        <f t="shared" si="14"/>
        <v>0</v>
      </c>
      <c r="I79" s="320"/>
      <c r="J79" s="317">
        <f t="shared" si="18"/>
        <v>0</v>
      </c>
      <c r="K79" s="320">
        <f t="shared" si="26"/>
        <v>0</v>
      </c>
      <c r="L79" s="431">
        <f t="shared" si="23"/>
        <v>0</v>
      </c>
      <c r="M79" s="473">
        <f t="shared" si="19"/>
        <v>0</v>
      </c>
      <c r="N79" s="470"/>
      <c r="O79" s="320">
        <f t="shared" si="15"/>
        <v>0</v>
      </c>
      <c r="P79" s="320"/>
      <c r="Q79" s="278"/>
      <c r="R79" s="320">
        <f t="shared" si="16"/>
        <v>0</v>
      </c>
      <c r="S79" s="320"/>
      <c r="T79" s="320">
        <f t="shared" si="17"/>
        <v>0</v>
      </c>
      <c r="U79" s="320">
        <f t="shared" si="24"/>
        <v>0</v>
      </c>
      <c r="V79" s="410">
        <f t="shared" si="25"/>
        <v>0</v>
      </c>
      <c r="Y79" s="468" t="e">
        <f t="shared" si="13"/>
        <v>#DIV/0!</v>
      </c>
    </row>
    <row r="80" spans="1:25" hidden="1" x14ac:dyDescent="0.25">
      <c r="A80" s="344" t="s">
        <v>34</v>
      </c>
      <c r="B80" s="311">
        <v>0</v>
      </c>
      <c r="C80" s="439"/>
      <c r="D80" s="320"/>
      <c r="E80" s="320"/>
      <c r="F80" s="320"/>
      <c r="G80" s="320"/>
      <c r="H80" s="316">
        <f t="shared" si="14"/>
        <v>0</v>
      </c>
      <c r="I80" s="320"/>
      <c r="J80" s="317">
        <f t="shared" si="18"/>
        <v>0</v>
      </c>
      <c r="K80" s="320">
        <f t="shared" si="26"/>
        <v>0</v>
      </c>
      <c r="L80" s="431">
        <f t="shared" si="23"/>
        <v>0</v>
      </c>
      <c r="M80" s="473">
        <f t="shared" si="19"/>
        <v>0</v>
      </c>
      <c r="N80" s="470"/>
      <c r="O80" s="320">
        <f t="shared" si="15"/>
        <v>0</v>
      </c>
      <c r="P80" s="320"/>
      <c r="Q80" s="278"/>
      <c r="R80" s="320">
        <f t="shared" si="16"/>
        <v>0</v>
      </c>
      <c r="S80" s="320"/>
      <c r="T80" s="320">
        <f t="shared" si="17"/>
        <v>0</v>
      </c>
      <c r="U80" s="320">
        <f t="shared" si="24"/>
        <v>0</v>
      </c>
      <c r="V80" s="410">
        <f t="shared" si="25"/>
        <v>0</v>
      </c>
      <c r="Y80" s="468" t="e">
        <f t="shared" si="13"/>
        <v>#DIV/0!</v>
      </c>
    </row>
    <row r="81" spans="1:25" hidden="1" x14ac:dyDescent="0.25">
      <c r="A81" s="344" t="s">
        <v>46</v>
      </c>
      <c r="B81" s="311">
        <v>0</v>
      </c>
      <c r="C81" s="439"/>
      <c r="D81" s="320"/>
      <c r="E81" s="320"/>
      <c r="F81" s="320"/>
      <c r="G81" s="320"/>
      <c r="H81" s="316">
        <f t="shared" si="14"/>
        <v>0</v>
      </c>
      <c r="I81" s="320"/>
      <c r="J81" s="317">
        <f t="shared" si="18"/>
        <v>0</v>
      </c>
      <c r="K81" s="320">
        <f t="shared" si="26"/>
        <v>0</v>
      </c>
      <c r="L81" s="431">
        <f t="shared" si="23"/>
        <v>0</v>
      </c>
      <c r="M81" s="473">
        <f t="shared" si="19"/>
        <v>0</v>
      </c>
      <c r="N81" s="470"/>
      <c r="O81" s="320">
        <f t="shared" si="15"/>
        <v>0</v>
      </c>
      <c r="P81" s="320"/>
      <c r="Q81" s="278"/>
      <c r="R81" s="320">
        <f t="shared" si="16"/>
        <v>0</v>
      </c>
      <c r="S81" s="320"/>
      <c r="T81" s="320">
        <f t="shared" si="17"/>
        <v>0</v>
      </c>
      <c r="U81" s="320">
        <f t="shared" si="24"/>
        <v>0</v>
      </c>
      <c r="V81" s="410">
        <f t="shared" si="25"/>
        <v>0</v>
      </c>
      <c r="Y81" s="468" t="e">
        <f t="shared" si="13"/>
        <v>#DIV/0!</v>
      </c>
    </row>
    <row r="82" spans="1:25" hidden="1" x14ac:dyDescent="0.25">
      <c r="A82" s="344" t="s">
        <v>90</v>
      </c>
      <c r="B82" s="311">
        <v>0</v>
      </c>
      <c r="C82" s="439"/>
      <c r="D82" s="320"/>
      <c r="E82" s="320"/>
      <c r="F82" s="320"/>
      <c r="G82" s="320"/>
      <c r="H82" s="316">
        <f t="shared" si="14"/>
        <v>0</v>
      </c>
      <c r="I82" s="320"/>
      <c r="J82" s="317">
        <f t="shared" si="18"/>
        <v>0</v>
      </c>
      <c r="K82" s="320">
        <f t="shared" si="26"/>
        <v>0</v>
      </c>
      <c r="L82" s="431">
        <f t="shared" si="23"/>
        <v>0</v>
      </c>
      <c r="M82" s="473">
        <f t="shared" si="19"/>
        <v>0</v>
      </c>
      <c r="N82" s="470"/>
      <c r="O82" s="320">
        <f t="shared" si="15"/>
        <v>0</v>
      </c>
      <c r="P82" s="320"/>
      <c r="Q82" s="278"/>
      <c r="R82" s="320">
        <f t="shared" si="16"/>
        <v>0</v>
      </c>
      <c r="S82" s="320"/>
      <c r="T82" s="320">
        <f t="shared" si="17"/>
        <v>0</v>
      </c>
      <c r="U82" s="320">
        <f t="shared" si="24"/>
        <v>0</v>
      </c>
      <c r="V82" s="410">
        <f t="shared" si="25"/>
        <v>0</v>
      </c>
      <c r="Y82" s="468" t="e">
        <f t="shared" si="13"/>
        <v>#DIV/0!</v>
      </c>
    </row>
    <row r="83" spans="1:25" hidden="1" x14ac:dyDescent="0.25">
      <c r="A83" s="344" t="s">
        <v>48</v>
      </c>
      <c r="B83" s="311">
        <v>0</v>
      </c>
      <c r="C83" s="439"/>
      <c r="D83" s="320"/>
      <c r="E83" s="320"/>
      <c r="F83" s="320"/>
      <c r="G83" s="320"/>
      <c r="H83" s="316">
        <f t="shared" si="14"/>
        <v>0</v>
      </c>
      <c r="I83" s="320"/>
      <c r="J83" s="317">
        <f t="shared" si="18"/>
        <v>0</v>
      </c>
      <c r="K83" s="320">
        <f t="shared" si="26"/>
        <v>0</v>
      </c>
      <c r="L83" s="431">
        <f t="shared" si="23"/>
        <v>0</v>
      </c>
      <c r="M83" s="473">
        <f t="shared" si="19"/>
        <v>0</v>
      </c>
      <c r="N83" s="470"/>
      <c r="O83" s="320">
        <f t="shared" si="15"/>
        <v>0</v>
      </c>
      <c r="P83" s="320"/>
      <c r="Q83" s="278"/>
      <c r="R83" s="320">
        <f t="shared" si="16"/>
        <v>0</v>
      </c>
      <c r="S83" s="320"/>
      <c r="T83" s="320">
        <f t="shared" si="17"/>
        <v>0</v>
      </c>
      <c r="U83" s="320">
        <f t="shared" si="24"/>
        <v>0</v>
      </c>
      <c r="V83" s="410">
        <f t="shared" si="25"/>
        <v>0</v>
      </c>
      <c r="Y83" s="468" t="e">
        <f t="shared" si="13"/>
        <v>#DIV/0!</v>
      </c>
    </row>
    <row r="84" spans="1:25" hidden="1" x14ac:dyDescent="0.25">
      <c r="A84" s="344" t="s">
        <v>78</v>
      </c>
      <c r="B84" s="311">
        <v>0</v>
      </c>
      <c r="C84" s="439"/>
      <c r="D84" s="320"/>
      <c r="E84" s="320"/>
      <c r="F84" s="320"/>
      <c r="G84" s="320"/>
      <c r="H84" s="316">
        <f t="shared" si="14"/>
        <v>0</v>
      </c>
      <c r="I84" s="320"/>
      <c r="J84" s="317">
        <f t="shared" si="18"/>
        <v>0</v>
      </c>
      <c r="K84" s="320">
        <f t="shared" si="26"/>
        <v>0</v>
      </c>
      <c r="L84" s="431">
        <f t="shared" si="23"/>
        <v>0</v>
      </c>
      <c r="M84" s="473">
        <f t="shared" si="19"/>
        <v>0</v>
      </c>
      <c r="N84" s="470"/>
      <c r="O84" s="320">
        <f t="shared" si="15"/>
        <v>0</v>
      </c>
      <c r="P84" s="320"/>
      <c r="Q84" s="278"/>
      <c r="R84" s="320">
        <f t="shared" si="16"/>
        <v>0</v>
      </c>
      <c r="S84" s="320"/>
      <c r="T84" s="320">
        <f t="shared" si="17"/>
        <v>0</v>
      </c>
      <c r="U84" s="320">
        <f t="shared" si="24"/>
        <v>0</v>
      </c>
      <c r="V84" s="410">
        <f t="shared" si="25"/>
        <v>0</v>
      </c>
      <c r="Y84" s="468" t="e">
        <f t="shared" si="13"/>
        <v>#DIV/0!</v>
      </c>
    </row>
    <row r="85" spans="1:25" hidden="1" x14ac:dyDescent="0.25">
      <c r="A85" s="344" t="s">
        <v>51</v>
      </c>
      <c r="B85" s="311">
        <v>0</v>
      </c>
      <c r="C85" s="439"/>
      <c r="D85" s="320"/>
      <c r="E85" s="320"/>
      <c r="F85" s="320"/>
      <c r="G85" s="320"/>
      <c r="H85" s="316">
        <f t="shared" si="14"/>
        <v>0</v>
      </c>
      <c r="I85" s="320"/>
      <c r="J85" s="317">
        <f t="shared" si="18"/>
        <v>0</v>
      </c>
      <c r="K85" s="320">
        <f t="shared" si="26"/>
        <v>0</v>
      </c>
      <c r="L85" s="431">
        <f t="shared" si="23"/>
        <v>0</v>
      </c>
      <c r="M85" s="473">
        <f t="shared" si="19"/>
        <v>0</v>
      </c>
      <c r="N85" s="470"/>
      <c r="O85" s="320">
        <f t="shared" si="15"/>
        <v>0</v>
      </c>
      <c r="P85" s="320"/>
      <c r="Q85" s="278"/>
      <c r="R85" s="320">
        <f t="shared" si="16"/>
        <v>0</v>
      </c>
      <c r="S85" s="320"/>
      <c r="T85" s="320">
        <f t="shared" si="17"/>
        <v>0</v>
      </c>
      <c r="U85" s="320">
        <f t="shared" si="24"/>
        <v>0</v>
      </c>
      <c r="V85" s="410">
        <f t="shared" si="25"/>
        <v>0</v>
      </c>
      <c r="Y85" s="468" t="e">
        <f t="shared" si="13"/>
        <v>#DIV/0!</v>
      </c>
    </row>
    <row r="86" spans="1:25" hidden="1" x14ac:dyDescent="0.25">
      <c r="A86" s="344" t="s">
        <v>75</v>
      </c>
      <c r="B86" s="311">
        <v>0</v>
      </c>
      <c r="C86" s="439"/>
      <c r="D86" s="320"/>
      <c r="E86" s="320"/>
      <c r="F86" s="320"/>
      <c r="G86" s="320"/>
      <c r="H86" s="316">
        <f t="shared" si="14"/>
        <v>0</v>
      </c>
      <c r="I86" s="320"/>
      <c r="J86" s="317">
        <f t="shared" si="18"/>
        <v>0</v>
      </c>
      <c r="K86" s="320">
        <f t="shared" si="26"/>
        <v>0</v>
      </c>
      <c r="L86" s="431">
        <f t="shared" si="23"/>
        <v>0</v>
      </c>
      <c r="M86" s="473">
        <f t="shared" si="19"/>
        <v>0</v>
      </c>
      <c r="N86" s="470"/>
      <c r="O86" s="320">
        <f t="shared" si="15"/>
        <v>0</v>
      </c>
      <c r="P86" s="320"/>
      <c r="Q86" s="278"/>
      <c r="R86" s="320">
        <f t="shared" si="16"/>
        <v>0</v>
      </c>
      <c r="S86" s="320"/>
      <c r="T86" s="320">
        <f t="shared" si="17"/>
        <v>0</v>
      </c>
      <c r="U86" s="320">
        <f t="shared" si="24"/>
        <v>0</v>
      </c>
      <c r="V86" s="410">
        <f t="shared" si="25"/>
        <v>0</v>
      </c>
      <c r="Y86" s="468" t="e">
        <f t="shared" si="13"/>
        <v>#DIV/0!</v>
      </c>
    </row>
    <row r="87" spans="1:25" hidden="1" x14ac:dyDescent="0.25">
      <c r="A87" s="344" t="s">
        <v>50</v>
      </c>
      <c r="B87" s="311">
        <v>0</v>
      </c>
      <c r="C87" s="439"/>
      <c r="D87" s="320"/>
      <c r="E87" s="320"/>
      <c r="F87" s="320"/>
      <c r="G87" s="320"/>
      <c r="H87" s="316">
        <f t="shared" si="14"/>
        <v>0</v>
      </c>
      <c r="I87" s="320"/>
      <c r="J87" s="317">
        <f t="shared" si="18"/>
        <v>0</v>
      </c>
      <c r="K87" s="320">
        <f t="shared" si="26"/>
        <v>0</v>
      </c>
      <c r="L87" s="431">
        <f t="shared" si="23"/>
        <v>0</v>
      </c>
      <c r="M87" s="473">
        <f t="shared" si="19"/>
        <v>0</v>
      </c>
      <c r="N87" s="470"/>
      <c r="O87" s="320">
        <f t="shared" si="15"/>
        <v>0</v>
      </c>
      <c r="P87" s="320"/>
      <c r="Q87" s="278"/>
      <c r="R87" s="320">
        <f t="shared" si="16"/>
        <v>0</v>
      </c>
      <c r="S87" s="320"/>
      <c r="T87" s="320">
        <f t="shared" si="17"/>
        <v>0</v>
      </c>
      <c r="U87" s="320">
        <f t="shared" si="24"/>
        <v>0</v>
      </c>
      <c r="V87" s="410">
        <f t="shared" si="25"/>
        <v>0</v>
      </c>
      <c r="Y87" s="468" t="e">
        <f t="shared" si="13"/>
        <v>#DIV/0!</v>
      </c>
    </row>
    <row r="88" spans="1:25" x14ac:dyDescent="0.25">
      <c r="A88" s="344" t="s">
        <v>14</v>
      </c>
      <c r="B88" s="311">
        <v>744129.2</v>
      </c>
      <c r="C88" s="439">
        <v>100000</v>
      </c>
      <c r="D88" s="320">
        <v>546117.35</v>
      </c>
      <c r="E88" s="320">
        <f>644129.2</f>
        <v>644129.19999999995</v>
      </c>
      <c r="F88" s="320"/>
      <c r="G88" s="320">
        <v>381357.16</v>
      </c>
      <c r="H88" s="316">
        <f t="shared" si="14"/>
        <v>262772.03999999998</v>
      </c>
      <c r="I88" s="320"/>
      <c r="J88" s="317">
        <f t="shared" si="18"/>
        <v>262772.03999999998</v>
      </c>
      <c r="K88" s="320">
        <f t="shared" si="26"/>
        <v>678912.17680000002</v>
      </c>
      <c r="L88" s="431">
        <f t="shared" si="23"/>
        <v>715573.43434720009</v>
      </c>
      <c r="M88" s="473">
        <f t="shared" si="19"/>
        <v>644129.19999999995</v>
      </c>
      <c r="N88" s="470">
        <v>548725</v>
      </c>
      <c r="O88" s="320">
        <f t="shared" si="15"/>
        <v>671826.75559999992</v>
      </c>
      <c r="P88" s="320"/>
      <c r="Q88" s="278">
        <v>-386688</v>
      </c>
      <c r="R88" s="320">
        <f t="shared" si="16"/>
        <v>285138.75559999992</v>
      </c>
      <c r="S88" s="320"/>
      <c r="T88" s="320">
        <f t="shared" si="17"/>
        <v>671826.75559999992</v>
      </c>
      <c r="U88" s="320">
        <f t="shared" si="24"/>
        <v>711464.53418039985</v>
      </c>
      <c r="V88" s="410">
        <f t="shared" si="25"/>
        <v>752018.01262868254</v>
      </c>
      <c r="Y88" s="468">
        <f t="shared" si="13"/>
        <v>0.57557695756646943</v>
      </c>
    </row>
    <row r="89" spans="1:25" hidden="1" x14ac:dyDescent="0.25">
      <c r="A89" s="344" t="s">
        <v>35</v>
      </c>
      <c r="B89" s="311">
        <v>0</v>
      </c>
      <c r="C89" s="439"/>
      <c r="D89" s="320"/>
      <c r="E89" s="320"/>
      <c r="F89" s="320"/>
      <c r="G89" s="320"/>
      <c r="H89" s="316">
        <f t="shared" si="14"/>
        <v>0</v>
      </c>
      <c r="I89" s="320"/>
      <c r="J89" s="317">
        <f t="shared" si="18"/>
        <v>0</v>
      </c>
      <c r="K89" s="320">
        <f t="shared" si="26"/>
        <v>0</v>
      </c>
      <c r="L89" s="431">
        <f t="shared" si="23"/>
        <v>0</v>
      </c>
      <c r="M89" s="473">
        <f t="shared" si="19"/>
        <v>0</v>
      </c>
      <c r="N89" s="470"/>
      <c r="O89" s="320">
        <f t="shared" si="15"/>
        <v>0</v>
      </c>
      <c r="P89" s="320"/>
      <c r="Q89" s="278"/>
      <c r="R89" s="320">
        <f t="shared" si="16"/>
        <v>0</v>
      </c>
      <c r="S89" s="320"/>
      <c r="T89" s="320">
        <f t="shared" si="17"/>
        <v>0</v>
      </c>
      <c r="U89" s="320">
        <f t="shared" si="24"/>
        <v>0</v>
      </c>
      <c r="V89" s="410">
        <f t="shared" si="25"/>
        <v>0</v>
      </c>
      <c r="Y89" s="468" t="e">
        <f t="shared" si="13"/>
        <v>#DIV/0!</v>
      </c>
    </row>
    <row r="90" spans="1:25" hidden="1" x14ac:dyDescent="0.25">
      <c r="A90" s="344" t="s">
        <v>52</v>
      </c>
      <c r="B90" s="311">
        <v>0</v>
      </c>
      <c r="C90" s="439"/>
      <c r="D90" s="320"/>
      <c r="E90" s="320"/>
      <c r="F90" s="320"/>
      <c r="G90" s="320"/>
      <c r="H90" s="316">
        <f t="shared" si="14"/>
        <v>0</v>
      </c>
      <c r="I90" s="320"/>
      <c r="J90" s="317">
        <f t="shared" si="18"/>
        <v>0</v>
      </c>
      <c r="K90" s="320">
        <f t="shared" si="26"/>
        <v>0</v>
      </c>
      <c r="L90" s="431">
        <f t="shared" si="23"/>
        <v>0</v>
      </c>
      <c r="M90" s="473">
        <f t="shared" si="19"/>
        <v>0</v>
      </c>
      <c r="N90" s="470"/>
      <c r="O90" s="320">
        <f t="shared" si="15"/>
        <v>0</v>
      </c>
      <c r="P90" s="320"/>
      <c r="Q90" s="278"/>
      <c r="R90" s="320">
        <f t="shared" si="16"/>
        <v>0</v>
      </c>
      <c r="S90" s="320"/>
      <c r="T90" s="320">
        <f t="shared" si="17"/>
        <v>0</v>
      </c>
      <c r="U90" s="320">
        <f t="shared" si="24"/>
        <v>0</v>
      </c>
      <c r="V90" s="410">
        <f t="shared" si="25"/>
        <v>0</v>
      </c>
      <c r="Y90" s="468" t="e">
        <f t="shared" si="13"/>
        <v>#DIV/0!</v>
      </c>
    </row>
    <row r="91" spans="1:25" hidden="1" x14ac:dyDescent="0.25">
      <c r="A91" s="344" t="s">
        <v>53</v>
      </c>
      <c r="B91" s="311">
        <v>0</v>
      </c>
      <c r="C91" s="439"/>
      <c r="D91" s="320"/>
      <c r="E91" s="320"/>
      <c r="F91" s="320"/>
      <c r="G91" s="320"/>
      <c r="H91" s="316">
        <f t="shared" si="14"/>
        <v>0</v>
      </c>
      <c r="I91" s="320"/>
      <c r="J91" s="317">
        <f t="shared" si="18"/>
        <v>0</v>
      </c>
      <c r="K91" s="320">
        <f t="shared" si="26"/>
        <v>0</v>
      </c>
      <c r="L91" s="431">
        <f t="shared" si="23"/>
        <v>0</v>
      </c>
      <c r="M91" s="473">
        <f t="shared" si="19"/>
        <v>0</v>
      </c>
      <c r="N91" s="470"/>
      <c r="O91" s="320">
        <f t="shared" si="15"/>
        <v>0</v>
      </c>
      <c r="P91" s="320"/>
      <c r="Q91" s="278"/>
      <c r="R91" s="320">
        <f t="shared" si="16"/>
        <v>0</v>
      </c>
      <c r="S91" s="320"/>
      <c r="T91" s="320">
        <f t="shared" si="17"/>
        <v>0</v>
      </c>
      <c r="U91" s="320">
        <f t="shared" si="24"/>
        <v>0</v>
      </c>
      <c r="V91" s="410">
        <f t="shared" si="25"/>
        <v>0</v>
      </c>
      <c r="Y91" s="468" t="e">
        <f t="shared" si="13"/>
        <v>#DIV/0!</v>
      </c>
    </row>
    <row r="92" spans="1:25" x14ac:dyDescent="0.25">
      <c r="A92" s="344" t="s">
        <v>66</v>
      </c>
      <c r="B92" s="311">
        <v>11788.46</v>
      </c>
      <c r="C92" s="439"/>
      <c r="D92" s="320"/>
      <c r="E92" s="320">
        <v>26788.46</v>
      </c>
      <c r="F92" s="320"/>
      <c r="G92" s="320"/>
      <c r="H92" s="316">
        <f t="shared" si="14"/>
        <v>26788.46</v>
      </c>
      <c r="I92" s="320"/>
      <c r="J92" s="317">
        <f t="shared" si="18"/>
        <v>26788.46</v>
      </c>
      <c r="K92" s="320">
        <f t="shared" si="26"/>
        <v>28235.036840000001</v>
      </c>
      <c r="L92" s="431">
        <f t="shared" si="23"/>
        <v>29759.728829360003</v>
      </c>
      <c r="M92" s="473">
        <f t="shared" si="19"/>
        <v>26788.46</v>
      </c>
      <c r="N92" s="470"/>
      <c r="O92" s="320">
        <f t="shared" si="15"/>
        <v>27940.363779999996</v>
      </c>
      <c r="P92" s="320"/>
      <c r="Q92" s="278">
        <v>0</v>
      </c>
      <c r="R92" s="320">
        <f t="shared" si="16"/>
        <v>27940.363779999996</v>
      </c>
      <c r="S92" s="320">
        <v>-10000</v>
      </c>
      <c r="T92" s="320">
        <f t="shared" si="17"/>
        <v>17940.363779999996</v>
      </c>
      <c r="U92" s="320">
        <f t="shared" si="24"/>
        <v>29588.845243019994</v>
      </c>
      <c r="V92" s="410">
        <f t="shared" si="25"/>
        <v>31275.409421872133</v>
      </c>
      <c r="Y92" s="468">
        <f t="shared" si="13"/>
        <v>0</v>
      </c>
    </row>
    <row r="93" spans="1:25" hidden="1" x14ac:dyDescent="0.25">
      <c r="A93" s="344" t="s">
        <v>33</v>
      </c>
      <c r="B93" s="311">
        <v>0</v>
      </c>
      <c r="C93" s="439"/>
      <c r="D93" s="320"/>
      <c r="E93" s="320"/>
      <c r="F93" s="320"/>
      <c r="G93" s="320"/>
      <c r="H93" s="316">
        <f t="shared" si="14"/>
        <v>0</v>
      </c>
      <c r="I93" s="320"/>
      <c r="J93" s="317">
        <f t="shared" si="18"/>
        <v>0</v>
      </c>
      <c r="K93" s="320">
        <f t="shared" si="26"/>
        <v>0</v>
      </c>
      <c r="L93" s="431">
        <f t="shared" si="23"/>
        <v>0</v>
      </c>
      <c r="M93" s="473">
        <f t="shared" si="19"/>
        <v>0</v>
      </c>
      <c r="N93" s="470"/>
      <c r="O93" s="320">
        <f t="shared" si="15"/>
        <v>0</v>
      </c>
      <c r="P93" s="320"/>
      <c r="Q93" s="278"/>
      <c r="R93" s="320">
        <f t="shared" si="16"/>
        <v>0</v>
      </c>
      <c r="S93" s="320"/>
      <c r="T93" s="320">
        <f t="shared" si="17"/>
        <v>0</v>
      </c>
      <c r="U93" s="320">
        <f t="shared" si="24"/>
        <v>0</v>
      </c>
      <c r="V93" s="410">
        <f t="shared" si="25"/>
        <v>0</v>
      </c>
      <c r="Y93" s="468" t="e">
        <f t="shared" si="13"/>
        <v>#DIV/0!</v>
      </c>
    </row>
    <row r="94" spans="1:25" hidden="1" x14ac:dyDescent="0.25">
      <c r="A94" s="344" t="s">
        <v>84</v>
      </c>
      <c r="B94" s="311">
        <v>0</v>
      </c>
      <c r="C94" s="439"/>
      <c r="D94" s="320"/>
      <c r="E94" s="320"/>
      <c r="F94" s="320"/>
      <c r="G94" s="320"/>
      <c r="H94" s="316">
        <f t="shared" si="14"/>
        <v>0</v>
      </c>
      <c r="I94" s="320"/>
      <c r="J94" s="317">
        <f t="shared" si="18"/>
        <v>0</v>
      </c>
      <c r="K94" s="320">
        <f t="shared" si="26"/>
        <v>0</v>
      </c>
      <c r="L94" s="431">
        <f t="shared" si="23"/>
        <v>0</v>
      </c>
      <c r="M94" s="473">
        <f t="shared" si="19"/>
        <v>0</v>
      </c>
      <c r="N94" s="470"/>
      <c r="O94" s="320">
        <f t="shared" si="15"/>
        <v>0</v>
      </c>
      <c r="P94" s="320"/>
      <c r="Q94" s="278"/>
      <c r="R94" s="320">
        <f t="shared" si="16"/>
        <v>0</v>
      </c>
      <c r="S94" s="320"/>
      <c r="T94" s="320">
        <f t="shared" si="17"/>
        <v>0</v>
      </c>
      <c r="U94" s="320">
        <f t="shared" si="24"/>
        <v>0</v>
      </c>
      <c r="V94" s="410">
        <f t="shared" si="25"/>
        <v>0</v>
      </c>
      <c r="Y94" s="468" t="e">
        <f t="shared" si="13"/>
        <v>#DIV/0!</v>
      </c>
    </row>
    <row r="95" spans="1:25" hidden="1" x14ac:dyDescent="0.25">
      <c r="A95" s="344" t="s">
        <v>68</v>
      </c>
      <c r="B95" s="311">
        <v>0</v>
      </c>
      <c r="C95" s="439"/>
      <c r="D95" s="320"/>
      <c r="E95" s="320"/>
      <c r="F95" s="320"/>
      <c r="G95" s="320"/>
      <c r="H95" s="316">
        <f t="shared" si="14"/>
        <v>0</v>
      </c>
      <c r="I95" s="320"/>
      <c r="J95" s="317">
        <f t="shared" si="18"/>
        <v>0</v>
      </c>
      <c r="K95" s="320">
        <f t="shared" si="26"/>
        <v>0</v>
      </c>
      <c r="L95" s="431">
        <f t="shared" si="23"/>
        <v>0</v>
      </c>
      <c r="M95" s="473">
        <f t="shared" si="19"/>
        <v>0</v>
      </c>
      <c r="N95" s="470"/>
      <c r="O95" s="320">
        <f t="shared" si="15"/>
        <v>0</v>
      </c>
      <c r="P95" s="320"/>
      <c r="Q95" s="278"/>
      <c r="R95" s="320">
        <f t="shared" si="16"/>
        <v>0</v>
      </c>
      <c r="S95" s="320"/>
      <c r="T95" s="320">
        <f t="shared" si="17"/>
        <v>0</v>
      </c>
      <c r="U95" s="320">
        <f t="shared" si="24"/>
        <v>0</v>
      </c>
      <c r="V95" s="410">
        <f t="shared" si="25"/>
        <v>0</v>
      </c>
      <c r="Y95" s="468" t="e">
        <f t="shared" si="13"/>
        <v>#DIV/0!</v>
      </c>
    </row>
    <row r="96" spans="1:25" x14ac:dyDescent="0.25">
      <c r="A96" s="344" t="s">
        <v>55</v>
      </c>
      <c r="B96" s="311">
        <v>1116.19</v>
      </c>
      <c r="C96" s="439"/>
      <c r="D96" s="320">
        <v>678</v>
      </c>
      <c r="E96" s="320">
        <v>1116.19</v>
      </c>
      <c r="F96" s="320"/>
      <c r="G96" s="320"/>
      <c r="H96" s="316">
        <f t="shared" si="14"/>
        <v>1116.19</v>
      </c>
      <c r="I96" s="320"/>
      <c r="J96" s="317">
        <f t="shared" si="18"/>
        <v>1116.19</v>
      </c>
      <c r="K96" s="320">
        <f t="shared" si="26"/>
        <v>1176.4642600000002</v>
      </c>
      <c r="L96" s="431">
        <f t="shared" si="23"/>
        <v>1239.9933300400003</v>
      </c>
      <c r="M96" s="473">
        <f t="shared" si="19"/>
        <v>1116.19</v>
      </c>
      <c r="N96" s="470">
        <v>678</v>
      </c>
      <c r="O96" s="320">
        <f t="shared" si="15"/>
        <v>1164.1861699999999</v>
      </c>
      <c r="P96" s="320"/>
      <c r="Q96" s="278">
        <v>-1016</v>
      </c>
      <c r="R96" s="320">
        <f t="shared" si="16"/>
        <v>148.18616999999995</v>
      </c>
      <c r="S96" s="320"/>
      <c r="T96" s="320">
        <f t="shared" si="17"/>
        <v>1164.1861699999999</v>
      </c>
      <c r="U96" s="320">
        <f t="shared" si="24"/>
        <v>1232.8731540299998</v>
      </c>
      <c r="V96" s="410">
        <f t="shared" si="25"/>
        <v>1303.1469238097097</v>
      </c>
      <c r="Y96" s="468">
        <f t="shared" si="13"/>
        <v>0.87271265213535398</v>
      </c>
    </row>
    <row r="97" spans="1:25" hidden="1" x14ac:dyDescent="0.25">
      <c r="A97" s="344" t="s">
        <v>59</v>
      </c>
      <c r="B97" s="311">
        <v>0</v>
      </c>
      <c r="C97" s="439"/>
      <c r="D97" s="320"/>
      <c r="E97" s="320"/>
      <c r="F97" s="320"/>
      <c r="G97" s="320"/>
      <c r="H97" s="316">
        <f t="shared" si="14"/>
        <v>0</v>
      </c>
      <c r="I97" s="320"/>
      <c r="J97" s="317">
        <f t="shared" si="18"/>
        <v>0</v>
      </c>
      <c r="K97" s="320">
        <f t="shared" si="26"/>
        <v>0</v>
      </c>
      <c r="L97" s="431">
        <f t="shared" si="23"/>
        <v>0</v>
      </c>
      <c r="M97" s="473">
        <f t="shared" si="19"/>
        <v>0</v>
      </c>
      <c r="N97" s="470"/>
      <c r="O97" s="320">
        <f t="shared" si="15"/>
        <v>0</v>
      </c>
      <c r="P97" s="320"/>
      <c r="Q97" s="278"/>
      <c r="R97" s="320">
        <f t="shared" si="16"/>
        <v>0</v>
      </c>
      <c r="S97" s="320"/>
      <c r="T97" s="320">
        <f t="shared" si="17"/>
        <v>0</v>
      </c>
      <c r="U97" s="320">
        <f t="shared" si="24"/>
        <v>0</v>
      </c>
      <c r="V97" s="410">
        <f t="shared" si="25"/>
        <v>0</v>
      </c>
      <c r="Y97" s="468" t="e">
        <f t="shared" si="13"/>
        <v>#DIV/0!</v>
      </c>
    </row>
    <row r="98" spans="1:25" hidden="1" x14ac:dyDescent="0.25">
      <c r="A98" s="344" t="s">
        <v>45</v>
      </c>
      <c r="B98" s="311">
        <v>0</v>
      </c>
      <c r="C98" s="439"/>
      <c r="D98" s="320"/>
      <c r="E98" s="320"/>
      <c r="F98" s="320"/>
      <c r="G98" s="320"/>
      <c r="H98" s="316">
        <f t="shared" si="14"/>
        <v>0</v>
      </c>
      <c r="I98" s="320"/>
      <c r="J98" s="317">
        <f t="shared" si="18"/>
        <v>0</v>
      </c>
      <c r="K98" s="320">
        <f t="shared" si="26"/>
        <v>0</v>
      </c>
      <c r="L98" s="431">
        <f t="shared" si="23"/>
        <v>0</v>
      </c>
      <c r="M98" s="473">
        <f t="shared" si="19"/>
        <v>0</v>
      </c>
      <c r="N98" s="470"/>
      <c r="O98" s="320">
        <f t="shared" si="15"/>
        <v>0</v>
      </c>
      <c r="P98" s="320"/>
      <c r="Q98" s="278"/>
      <c r="R98" s="320">
        <f t="shared" si="16"/>
        <v>0</v>
      </c>
      <c r="S98" s="320"/>
      <c r="T98" s="320">
        <f t="shared" si="17"/>
        <v>0</v>
      </c>
      <c r="U98" s="320">
        <f t="shared" si="24"/>
        <v>0</v>
      </c>
      <c r="V98" s="410">
        <f t="shared" si="25"/>
        <v>0</v>
      </c>
      <c r="Y98" s="468" t="e">
        <f t="shared" ref="Y98:Y136" si="27">-Q98/T98</f>
        <v>#DIV/0!</v>
      </c>
    </row>
    <row r="99" spans="1:25" hidden="1" x14ac:dyDescent="0.25">
      <c r="A99" s="344" t="s">
        <v>60</v>
      </c>
      <c r="B99" s="311">
        <v>0</v>
      </c>
      <c r="C99" s="439"/>
      <c r="D99" s="320"/>
      <c r="E99" s="320"/>
      <c r="F99" s="320"/>
      <c r="G99" s="320"/>
      <c r="H99" s="316">
        <f t="shared" ref="H99:H136" si="28">+E99+F99-G99</f>
        <v>0</v>
      </c>
      <c r="I99" s="320"/>
      <c r="J99" s="317">
        <f t="shared" si="18"/>
        <v>0</v>
      </c>
      <c r="K99" s="320">
        <f t="shared" si="26"/>
        <v>0</v>
      </c>
      <c r="L99" s="431">
        <f t="shared" si="23"/>
        <v>0</v>
      </c>
      <c r="M99" s="473">
        <f t="shared" si="19"/>
        <v>0</v>
      </c>
      <c r="N99" s="470"/>
      <c r="O99" s="320">
        <f t="shared" ref="O99:O137" si="29">+M99*1.043</f>
        <v>0</v>
      </c>
      <c r="P99" s="320"/>
      <c r="Q99" s="278"/>
      <c r="R99" s="320">
        <f t="shared" ref="R99:R110" si="30">SUM(O99:Q99)</f>
        <v>0</v>
      </c>
      <c r="S99" s="320"/>
      <c r="T99" s="320">
        <f t="shared" ref="T99:T137" si="31">+O99+P99+S99</f>
        <v>0</v>
      </c>
      <c r="U99" s="320">
        <f t="shared" si="24"/>
        <v>0</v>
      </c>
      <c r="V99" s="410">
        <f t="shared" si="25"/>
        <v>0</v>
      </c>
      <c r="Y99" s="468" t="e">
        <f t="shared" si="27"/>
        <v>#DIV/0!</v>
      </c>
    </row>
    <row r="100" spans="1:25" hidden="1" x14ac:dyDescent="0.25">
      <c r="A100" s="344" t="s">
        <v>61</v>
      </c>
      <c r="B100" s="311">
        <v>0</v>
      </c>
      <c r="C100" s="439"/>
      <c r="D100" s="320"/>
      <c r="E100" s="320"/>
      <c r="F100" s="320"/>
      <c r="G100" s="320"/>
      <c r="H100" s="316">
        <f t="shared" si="28"/>
        <v>0</v>
      </c>
      <c r="I100" s="320"/>
      <c r="J100" s="317">
        <f t="shared" ref="J100:J136" si="32">SUM(H100:I100)</f>
        <v>0</v>
      </c>
      <c r="K100" s="320">
        <f t="shared" si="26"/>
        <v>0</v>
      </c>
      <c r="L100" s="431">
        <f t="shared" si="23"/>
        <v>0</v>
      </c>
      <c r="M100" s="473">
        <f t="shared" ref="M100:M137" si="33">+G100+J100</f>
        <v>0</v>
      </c>
      <c r="N100" s="470"/>
      <c r="O100" s="320">
        <f t="shared" si="29"/>
        <v>0</v>
      </c>
      <c r="P100" s="320"/>
      <c r="Q100" s="278"/>
      <c r="R100" s="320">
        <f t="shared" si="30"/>
        <v>0</v>
      </c>
      <c r="S100" s="320"/>
      <c r="T100" s="320">
        <f t="shared" si="31"/>
        <v>0</v>
      </c>
      <c r="U100" s="320">
        <f t="shared" si="24"/>
        <v>0</v>
      </c>
      <c r="V100" s="410">
        <f t="shared" si="25"/>
        <v>0</v>
      </c>
      <c r="Y100" s="468" t="e">
        <f t="shared" si="27"/>
        <v>#DIV/0!</v>
      </c>
    </row>
    <row r="101" spans="1:25" hidden="1" x14ac:dyDescent="0.25">
      <c r="A101" s="344" t="s">
        <v>63</v>
      </c>
      <c r="B101" s="311">
        <v>0</v>
      </c>
      <c r="C101" s="439"/>
      <c r="D101" s="320"/>
      <c r="E101" s="320"/>
      <c r="F101" s="320"/>
      <c r="G101" s="320"/>
      <c r="H101" s="316">
        <f t="shared" si="28"/>
        <v>0</v>
      </c>
      <c r="I101" s="320"/>
      <c r="J101" s="317">
        <f t="shared" si="32"/>
        <v>0</v>
      </c>
      <c r="K101" s="320">
        <f t="shared" si="26"/>
        <v>0</v>
      </c>
      <c r="L101" s="431">
        <f t="shared" si="23"/>
        <v>0</v>
      </c>
      <c r="M101" s="473">
        <f t="shared" si="33"/>
        <v>0</v>
      </c>
      <c r="N101" s="470"/>
      <c r="O101" s="320">
        <f t="shared" si="29"/>
        <v>0</v>
      </c>
      <c r="P101" s="320"/>
      <c r="Q101" s="278"/>
      <c r="R101" s="320">
        <f t="shared" si="30"/>
        <v>0</v>
      </c>
      <c r="S101" s="320"/>
      <c r="T101" s="320">
        <f t="shared" si="31"/>
        <v>0</v>
      </c>
      <c r="U101" s="320">
        <f t="shared" si="24"/>
        <v>0</v>
      </c>
      <c r="V101" s="410">
        <f t="shared" si="25"/>
        <v>0</v>
      </c>
      <c r="Y101" s="468" t="e">
        <f t="shared" si="27"/>
        <v>#DIV/0!</v>
      </c>
    </row>
    <row r="102" spans="1:25" hidden="1" x14ac:dyDescent="0.25">
      <c r="A102" s="344" t="s">
        <v>62</v>
      </c>
      <c r="B102" s="311">
        <v>0</v>
      </c>
      <c r="C102" s="439"/>
      <c r="D102" s="320"/>
      <c r="E102" s="320"/>
      <c r="F102" s="320"/>
      <c r="G102" s="320"/>
      <c r="H102" s="316">
        <f t="shared" si="28"/>
        <v>0</v>
      </c>
      <c r="I102" s="320"/>
      <c r="J102" s="317">
        <f t="shared" si="32"/>
        <v>0</v>
      </c>
      <c r="K102" s="320">
        <f t="shared" si="26"/>
        <v>0</v>
      </c>
      <c r="L102" s="431">
        <f t="shared" si="23"/>
        <v>0</v>
      </c>
      <c r="M102" s="473">
        <f t="shared" si="33"/>
        <v>0</v>
      </c>
      <c r="N102" s="470"/>
      <c r="O102" s="320">
        <f t="shared" si="29"/>
        <v>0</v>
      </c>
      <c r="P102" s="320"/>
      <c r="Q102" s="278"/>
      <c r="R102" s="320">
        <f t="shared" si="30"/>
        <v>0</v>
      </c>
      <c r="S102" s="320"/>
      <c r="T102" s="320">
        <f t="shared" si="31"/>
        <v>0</v>
      </c>
      <c r="U102" s="320">
        <f t="shared" si="24"/>
        <v>0</v>
      </c>
      <c r="V102" s="410">
        <f t="shared" si="25"/>
        <v>0</v>
      </c>
      <c r="Y102" s="468" t="e">
        <f t="shared" si="27"/>
        <v>#DIV/0!</v>
      </c>
    </row>
    <row r="103" spans="1:25" hidden="1" x14ac:dyDescent="0.25">
      <c r="A103" s="344" t="s">
        <v>41</v>
      </c>
      <c r="B103" s="311">
        <v>0</v>
      </c>
      <c r="C103" s="439"/>
      <c r="D103" s="320"/>
      <c r="E103" s="320"/>
      <c r="F103" s="320"/>
      <c r="G103" s="320"/>
      <c r="H103" s="316">
        <f t="shared" si="28"/>
        <v>0</v>
      </c>
      <c r="I103" s="320"/>
      <c r="J103" s="317">
        <f t="shared" si="32"/>
        <v>0</v>
      </c>
      <c r="K103" s="320">
        <f t="shared" si="26"/>
        <v>0</v>
      </c>
      <c r="L103" s="431">
        <f t="shared" ref="L103:L110" si="34">+K103*1.054</f>
        <v>0</v>
      </c>
      <c r="M103" s="473">
        <f t="shared" si="33"/>
        <v>0</v>
      </c>
      <c r="N103" s="470"/>
      <c r="O103" s="320">
        <f t="shared" si="29"/>
        <v>0</v>
      </c>
      <c r="P103" s="320"/>
      <c r="Q103" s="278"/>
      <c r="R103" s="320">
        <f t="shared" si="30"/>
        <v>0</v>
      </c>
      <c r="S103" s="320"/>
      <c r="T103" s="320">
        <f t="shared" si="31"/>
        <v>0</v>
      </c>
      <c r="U103" s="320">
        <f t="shared" ref="U103:U136" si="35">+O103*1.059</f>
        <v>0</v>
      </c>
      <c r="V103" s="410">
        <f t="shared" ref="V103:V136" si="36">+U103*1.057</f>
        <v>0</v>
      </c>
      <c r="Y103" s="468" t="e">
        <f t="shared" si="27"/>
        <v>#DIV/0!</v>
      </c>
    </row>
    <row r="104" spans="1:25" hidden="1" x14ac:dyDescent="0.25">
      <c r="A104" s="344" t="s">
        <v>64</v>
      </c>
      <c r="B104" s="311">
        <v>0</v>
      </c>
      <c r="C104" s="439"/>
      <c r="D104" s="320"/>
      <c r="E104" s="320"/>
      <c r="F104" s="320"/>
      <c r="G104" s="320"/>
      <c r="H104" s="316">
        <f t="shared" si="28"/>
        <v>0</v>
      </c>
      <c r="I104" s="320"/>
      <c r="J104" s="317">
        <f t="shared" si="32"/>
        <v>0</v>
      </c>
      <c r="K104" s="320">
        <f t="shared" si="26"/>
        <v>0</v>
      </c>
      <c r="L104" s="431">
        <f t="shared" si="34"/>
        <v>0</v>
      </c>
      <c r="M104" s="473">
        <f t="shared" si="33"/>
        <v>0</v>
      </c>
      <c r="N104" s="470"/>
      <c r="O104" s="320">
        <f t="shared" si="29"/>
        <v>0</v>
      </c>
      <c r="P104" s="320"/>
      <c r="Q104" s="278"/>
      <c r="R104" s="320">
        <f t="shared" si="30"/>
        <v>0</v>
      </c>
      <c r="S104" s="320"/>
      <c r="T104" s="320">
        <f t="shared" si="31"/>
        <v>0</v>
      </c>
      <c r="U104" s="320">
        <f t="shared" si="35"/>
        <v>0</v>
      </c>
      <c r="V104" s="410">
        <f t="shared" si="36"/>
        <v>0</v>
      </c>
      <c r="Y104" s="468" t="e">
        <f t="shared" si="27"/>
        <v>#DIV/0!</v>
      </c>
    </row>
    <row r="105" spans="1:25" hidden="1" x14ac:dyDescent="0.25">
      <c r="A105" s="344" t="s">
        <v>65</v>
      </c>
      <c r="B105" s="311">
        <v>0</v>
      </c>
      <c r="C105" s="439"/>
      <c r="D105" s="320"/>
      <c r="E105" s="320"/>
      <c r="F105" s="320"/>
      <c r="G105" s="320"/>
      <c r="H105" s="316">
        <f t="shared" si="28"/>
        <v>0</v>
      </c>
      <c r="I105" s="320"/>
      <c r="J105" s="317">
        <f t="shared" si="32"/>
        <v>0</v>
      </c>
      <c r="K105" s="320">
        <f t="shared" si="26"/>
        <v>0</v>
      </c>
      <c r="L105" s="431">
        <f t="shared" si="34"/>
        <v>0</v>
      </c>
      <c r="M105" s="473">
        <f t="shared" si="33"/>
        <v>0</v>
      </c>
      <c r="N105" s="470"/>
      <c r="O105" s="320">
        <f t="shared" si="29"/>
        <v>0</v>
      </c>
      <c r="P105" s="320"/>
      <c r="Q105" s="278"/>
      <c r="R105" s="320">
        <f t="shared" si="30"/>
        <v>0</v>
      </c>
      <c r="S105" s="320"/>
      <c r="T105" s="320">
        <f t="shared" si="31"/>
        <v>0</v>
      </c>
      <c r="U105" s="320">
        <f t="shared" si="35"/>
        <v>0</v>
      </c>
      <c r="V105" s="410">
        <f t="shared" si="36"/>
        <v>0</v>
      </c>
      <c r="Y105" s="468" t="e">
        <f t="shared" si="27"/>
        <v>#DIV/0!</v>
      </c>
    </row>
    <row r="106" spans="1:25" hidden="1" x14ac:dyDescent="0.25">
      <c r="A106" s="344" t="s">
        <v>87</v>
      </c>
      <c r="B106" s="311">
        <v>0</v>
      </c>
      <c r="C106" s="439"/>
      <c r="D106" s="320"/>
      <c r="E106" s="320"/>
      <c r="F106" s="320"/>
      <c r="G106" s="320"/>
      <c r="H106" s="316">
        <f t="shared" si="28"/>
        <v>0</v>
      </c>
      <c r="I106" s="320"/>
      <c r="J106" s="317">
        <f t="shared" si="32"/>
        <v>0</v>
      </c>
      <c r="K106" s="320">
        <f t="shared" si="26"/>
        <v>0</v>
      </c>
      <c r="L106" s="431">
        <f t="shared" si="34"/>
        <v>0</v>
      </c>
      <c r="M106" s="473">
        <f t="shared" si="33"/>
        <v>0</v>
      </c>
      <c r="N106" s="470"/>
      <c r="O106" s="320">
        <f t="shared" si="29"/>
        <v>0</v>
      </c>
      <c r="P106" s="320"/>
      <c r="Q106" s="278"/>
      <c r="R106" s="320">
        <f t="shared" si="30"/>
        <v>0</v>
      </c>
      <c r="S106" s="320"/>
      <c r="T106" s="320">
        <f t="shared" si="31"/>
        <v>0</v>
      </c>
      <c r="U106" s="320">
        <f t="shared" si="35"/>
        <v>0</v>
      </c>
      <c r="V106" s="410">
        <f t="shared" si="36"/>
        <v>0</v>
      </c>
      <c r="Y106" s="468" t="e">
        <f t="shared" si="27"/>
        <v>#DIV/0!</v>
      </c>
    </row>
    <row r="107" spans="1:25" hidden="1" x14ac:dyDescent="0.25">
      <c r="A107" s="344" t="s">
        <v>26</v>
      </c>
      <c r="B107" s="311">
        <v>0</v>
      </c>
      <c r="C107" s="439"/>
      <c r="D107" s="320"/>
      <c r="E107" s="320"/>
      <c r="F107" s="320"/>
      <c r="G107" s="320"/>
      <c r="H107" s="316">
        <f t="shared" si="28"/>
        <v>0</v>
      </c>
      <c r="I107" s="320"/>
      <c r="J107" s="317">
        <f t="shared" si="32"/>
        <v>0</v>
      </c>
      <c r="K107" s="320">
        <f t="shared" si="26"/>
        <v>0</v>
      </c>
      <c r="L107" s="431">
        <f t="shared" si="34"/>
        <v>0</v>
      </c>
      <c r="M107" s="473">
        <f t="shared" si="33"/>
        <v>0</v>
      </c>
      <c r="N107" s="470"/>
      <c r="O107" s="320">
        <f t="shared" si="29"/>
        <v>0</v>
      </c>
      <c r="P107" s="320"/>
      <c r="Q107" s="278"/>
      <c r="R107" s="320">
        <f t="shared" si="30"/>
        <v>0</v>
      </c>
      <c r="S107" s="320"/>
      <c r="T107" s="320">
        <f t="shared" si="31"/>
        <v>0</v>
      </c>
      <c r="U107" s="320">
        <f t="shared" si="35"/>
        <v>0</v>
      </c>
      <c r="V107" s="410">
        <f t="shared" si="36"/>
        <v>0</v>
      </c>
      <c r="Y107" s="468" t="e">
        <f t="shared" si="27"/>
        <v>#DIV/0!</v>
      </c>
    </row>
    <row r="108" spans="1:25" x14ac:dyDescent="0.25">
      <c r="A108" s="344" t="s">
        <v>42</v>
      </c>
      <c r="B108" s="311">
        <v>345104.18</v>
      </c>
      <c r="C108" s="439">
        <v>200000</v>
      </c>
      <c r="D108" s="320">
        <v>282545.5</v>
      </c>
      <c r="E108" s="320">
        <v>250000</v>
      </c>
      <c r="F108" s="320"/>
      <c r="G108" s="320">
        <v>145258.18</v>
      </c>
      <c r="H108" s="316">
        <f t="shared" si="28"/>
        <v>104741.82</v>
      </c>
      <c r="I108" s="320"/>
      <c r="J108" s="317">
        <f t="shared" si="32"/>
        <v>104741.82</v>
      </c>
      <c r="K108" s="320">
        <f t="shared" si="26"/>
        <v>263500</v>
      </c>
      <c r="L108" s="431">
        <f t="shared" si="34"/>
        <v>277729</v>
      </c>
      <c r="M108" s="473">
        <f t="shared" si="33"/>
        <v>250000</v>
      </c>
      <c r="N108" s="470">
        <v>227589</v>
      </c>
      <c r="O108" s="320">
        <f t="shared" si="29"/>
        <v>260749.99999999997</v>
      </c>
      <c r="P108" s="320"/>
      <c r="Q108" s="278">
        <v>-246828</v>
      </c>
      <c r="R108" s="320">
        <f t="shared" si="30"/>
        <v>13921.999999999971</v>
      </c>
      <c r="S108" s="320">
        <v>200000</v>
      </c>
      <c r="T108" s="320">
        <f t="shared" si="31"/>
        <v>460750</v>
      </c>
      <c r="U108" s="320">
        <f t="shared" si="35"/>
        <v>276134.24999999994</v>
      </c>
      <c r="V108" s="410">
        <f t="shared" si="36"/>
        <v>291873.90224999993</v>
      </c>
      <c r="Y108" s="468">
        <f t="shared" si="27"/>
        <v>0.53570916983179595</v>
      </c>
    </row>
    <row r="109" spans="1:25" hidden="1" x14ac:dyDescent="0.25">
      <c r="A109" s="344" t="s">
        <v>42</v>
      </c>
      <c r="B109" s="311">
        <v>0</v>
      </c>
      <c r="C109" s="439"/>
      <c r="D109" s="320"/>
      <c r="E109" s="320"/>
      <c r="F109" s="320"/>
      <c r="G109" s="320"/>
      <c r="H109" s="316">
        <f t="shared" si="28"/>
        <v>0</v>
      </c>
      <c r="I109" s="320"/>
      <c r="J109" s="317">
        <f t="shared" si="32"/>
        <v>0</v>
      </c>
      <c r="K109" s="320">
        <f t="shared" si="26"/>
        <v>0</v>
      </c>
      <c r="L109" s="431">
        <f t="shared" si="34"/>
        <v>0</v>
      </c>
      <c r="M109" s="473">
        <f t="shared" si="33"/>
        <v>0</v>
      </c>
      <c r="N109" s="470"/>
      <c r="O109" s="320">
        <f t="shared" si="29"/>
        <v>0</v>
      </c>
      <c r="P109" s="320"/>
      <c r="Q109" s="278"/>
      <c r="R109" s="320">
        <f t="shared" si="30"/>
        <v>0</v>
      </c>
      <c r="S109" s="320"/>
      <c r="T109" s="320">
        <f t="shared" si="31"/>
        <v>0</v>
      </c>
      <c r="U109" s="320">
        <f t="shared" si="35"/>
        <v>0</v>
      </c>
      <c r="V109" s="410">
        <f t="shared" si="36"/>
        <v>0</v>
      </c>
      <c r="Y109" s="468" t="e">
        <f t="shared" si="27"/>
        <v>#DIV/0!</v>
      </c>
    </row>
    <row r="110" spans="1:25" x14ac:dyDescent="0.25">
      <c r="A110" s="344" t="s">
        <v>70</v>
      </c>
      <c r="B110" s="311">
        <v>250000</v>
      </c>
      <c r="C110" s="439">
        <v>50000</v>
      </c>
      <c r="D110" s="320">
        <v>193237.69</v>
      </c>
      <c r="E110" s="320">
        <f>+B110</f>
        <v>250000</v>
      </c>
      <c r="F110" s="320"/>
      <c r="G110" s="320">
        <v>80035.820000000007</v>
      </c>
      <c r="H110" s="316">
        <f t="shared" si="28"/>
        <v>169964.18</v>
      </c>
      <c r="I110" s="320"/>
      <c r="J110" s="317">
        <f t="shared" si="32"/>
        <v>169964.18</v>
      </c>
      <c r="K110" s="320">
        <f t="shared" si="26"/>
        <v>263500</v>
      </c>
      <c r="L110" s="431">
        <f t="shared" si="34"/>
        <v>277729</v>
      </c>
      <c r="M110" s="473">
        <f t="shared" si="33"/>
        <v>250000</v>
      </c>
      <c r="N110" s="470">
        <v>94710</v>
      </c>
      <c r="O110" s="320">
        <f t="shared" si="29"/>
        <v>260749.99999999997</v>
      </c>
      <c r="P110" s="320"/>
      <c r="Q110" s="278">
        <v>-71012</v>
      </c>
      <c r="R110" s="320">
        <f t="shared" si="30"/>
        <v>189737.99999999997</v>
      </c>
      <c r="S110" s="320"/>
      <c r="T110" s="320">
        <f t="shared" si="31"/>
        <v>260749.99999999997</v>
      </c>
      <c r="U110" s="320">
        <f t="shared" si="35"/>
        <v>276134.24999999994</v>
      </c>
      <c r="V110" s="410">
        <f t="shared" si="36"/>
        <v>291873.90224999993</v>
      </c>
      <c r="Y110" s="468">
        <f t="shared" si="27"/>
        <v>0.27233748801534041</v>
      </c>
    </row>
    <row r="111" spans="1:25" hidden="1" x14ac:dyDescent="0.25">
      <c r="A111" s="344" t="s">
        <v>3</v>
      </c>
      <c r="B111" s="311">
        <v>0</v>
      </c>
      <c r="C111" s="439"/>
      <c r="D111" s="320"/>
      <c r="E111" s="320"/>
      <c r="F111" s="320"/>
      <c r="G111" s="320"/>
      <c r="H111" s="316">
        <f t="shared" si="28"/>
        <v>0</v>
      </c>
      <c r="I111" s="320"/>
      <c r="J111" s="317">
        <f t="shared" si="32"/>
        <v>0</v>
      </c>
      <c r="K111" s="320"/>
      <c r="L111" s="431"/>
      <c r="M111" s="473">
        <f t="shared" si="33"/>
        <v>0</v>
      </c>
      <c r="N111" s="470"/>
      <c r="O111" s="320">
        <f t="shared" si="29"/>
        <v>0</v>
      </c>
      <c r="P111" s="320"/>
      <c r="Q111" s="278"/>
      <c r="R111" s="320"/>
      <c r="S111" s="320"/>
      <c r="T111" s="320">
        <f t="shared" si="31"/>
        <v>0</v>
      </c>
      <c r="U111" s="320">
        <f t="shared" si="35"/>
        <v>0</v>
      </c>
      <c r="V111" s="410">
        <f t="shared" si="36"/>
        <v>0</v>
      </c>
      <c r="Y111" s="468" t="e">
        <f t="shared" si="27"/>
        <v>#DIV/0!</v>
      </c>
    </row>
    <row r="112" spans="1:25" hidden="1" x14ac:dyDescent="0.25">
      <c r="A112" s="344" t="s">
        <v>32</v>
      </c>
      <c r="B112" s="311">
        <v>0</v>
      </c>
      <c r="C112" s="439"/>
      <c r="D112" s="320"/>
      <c r="E112" s="320"/>
      <c r="F112" s="320"/>
      <c r="G112" s="320"/>
      <c r="H112" s="316">
        <f t="shared" si="28"/>
        <v>0</v>
      </c>
      <c r="I112" s="320"/>
      <c r="J112" s="317">
        <f t="shared" si="32"/>
        <v>0</v>
      </c>
      <c r="K112" s="320"/>
      <c r="L112" s="431"/>
      <c r="M112" s="473">
        <f t="shared" si="33"/>
        <v>0</v>
      </c>
      <c r="N112" s="470"/>
      <c r="O112" s="320">
        <f t="shared" si="29"/>
        <v>0</v>
      </c>
      <c r="P112" s="320"/>
      <c r="Q112" s="278"/>
      <c r="R112" s="320"/>
      <c r="S112" s="320"/>
      <c r="T112" s="320">
        <f t="shared" si="31"/>
        <v>0</v>
      </c>
      <c r="U112" s="320">
        <f t="shared" si="35"/>
        <v>0</v>
      </c>
      <c r="V112" s="410">
        <f t="shared" si="36"/>
        <v>0</v>
      </c>
      <c r="Y112" s="468" t="e">
        <f t="shared" si="27"/>
        <v>#DIV/0!</v>
      </c>
    </row>
    <row r="113" spans="1:25" hidden="1" x14ac:dyDescent="0.25">
      <c r="A113" s="344" t="s">
        <v>28</v>
      </c>
      <c r="B113" s="311">
        <v>0</v>
      </c>
      <c r="C113" s="439"/>
      <c r="D113" s="320"/>
      <c r="E113" s="320"/>
      <c r="F113" s="320"/>
      <c r="G113" s="320"/>
      <c r="H113" s="316">
        <f t="shared" si="28"/>
        <v>0</v>
      </c>
      <c r="I113" s="320"/>
      <c r="J113" s="317">
        <f t="shared" si="32"/>
        <v>0</v>
      </c>
      <c r="K113" s="320"/>
      <c r="L113" s="431"/>
      <c r="M113" s="473">
        <f t="shared" si="33"/>
        <v>0</v>
      </c>
      <c r="N113" s="470"/>
      <c r="O113" s="320">
        <f t="shared" si="29"/>
        <v>0</v>
      </c>
      <c r="P113" s="320"/>
      <c r="Q113" s="278"/>
      <c r="R113" s="320"/>
      <c r="S113" s="320"/>
      <c r="T113" s="320">
        <f t="shared" si="31"/>
        <v>0</v>
      </c>
      <c r="U113" s="320">
        <f t="shared" si="35"/>
        <v>0</v>
      </c>
      <c r="V113" s="410">
        <f t="shared" si="36"/>
        <v>0</v>
      </c>
      <c r="Y113" s="468" t="e">
        <f t="shared" si="27"/>
        <v>#DIV/0!</v>
      </c>
    </row>
    <row r="114" spans="1:25" hidden="1" x14ac:dyDescent="0.25">
      <c r="A114" s="344" t="s">
        <v>89</v>
      </c>
      <c r="B114" s="311">
        <v>0</v>
      </c>
      <c r="C114" s="439"/>
      <c r="D114" s="320"/>
      <c r="E114" s="320"/>
      <c r="F114" s="320"/>
      <c r="G114" s="320"/>
      <c r="H114" s="316">
        <f t="shared" si="28"/>
        <v>0</v>
      </c>
      <c r="I114" s="320"/>
      <c r="J114" s="317">
        <f t="shared" si="32"/>
        <v>0</v>
      </c>
      <c r="K114" s="320"/>
      <c r="L114" s="431"/>
      <c r="M114" s="473">
        <f t="shared" si="33"/>
        <v>0</v>
      </c>
      <c r="N114" s="470"/>
      <c r="O114" s="320">
        <f t="shared" si="29"/>
        <v>0</v>
      </c>
      <c r="P114" s="320"/>
      <c r="Q114" s="278"/>
      <c r="R114" s="320"/>
      <c r="S114" s="320"/>
      <c r="T114" s="320">
        <f t="shared" si="31"/>
        <v>0</v>
      </c>
      <c r="U114" s="320">
        <f t="shared" si="35"/>
        <v>0</v>
      </c>
      <c r="V114" s="410">
        <f t="shared" si="36"/>
        <v>0</v>
      </c>
      <c r="Y114" s="468" t="e">
        <f t="shared" si="27"/>
        <v>#DIV/0!</v>
      </c>
    </row>
    <row r="115" spans="1:25" hidden="1" x14ac:dyDescent="0.25">
      <c r="A115" s="344" t="s">
        <v>71</v>
      </c>
      <c r="B115" s="311">
        <v>0</v>
      </c>
      <c r="C115" s="439"/>
      <c r="D115" s="320"/>
      <c r="E115" s="320"/>
      <c r="F115" s="320"/>
      <c r="G115" s="320"/>
      <c r="H115" s="316">
        <f t="shared" si="28"/>
        <v>0</v>
      </c>
      <c r="I115" s="320"/>
      <c r="J115" s="317">
        <f t="shared" si="32"/>
        <v>0</v>
      </c>
      <c r="K115" s="320"/>
      <c r="L115" s="431"/>
      <c r="M115" s="473">
        <f t="shared" si="33"/>
        <v>0</v>
      </c>
      <c r="N115" s="470"/>
      <c r="O115" s="320">
        <f t="shared" si="29"/>
        <v>0</v>
      </c>
      <c r="P115" s="320"/>
      <c r="Q115" s="278"/>
      <c r="R115" s="320"/>
      <c r="S115" s="320"/>
      <c r="T115" s="320">
        <f t="shared" si="31"/>
        <v>0</v>
      </c>
      <c r="U115" s="320">
        <f t="shared" si="35"/>
        <v>0</v>
      </c>
      <c r="V115" s="410">
        <f t="shared" si="36"/>
        <v>0</v>
      </c>
      <c r="Y115" s="468" t="e">
        <f t="shared" si="27"/>
        <v>#DIV/0!</v>
      </c>
    </row>
    <row r="116" spans="1:25" hidden="1" x14ac:dyDescent="0.25">
      <c r="A116" s="344" t="s">
        <v>725</v>
      </c>
      <c r="B116" s="311">
        <v>0</v>
      </c>
      <c r="C116" s="439"/>
      <c r="D116" s="320"/>
      <c r="E116" s="320"/>
      <c r="F116" s="320"/>
      <c r="G116" s="320"/>
      <c r="H116" s="316">
        <f t="shared" si="28"/>
        <v>0</v>
      </c>
      <c r="I116" s="320"/>
      <c r="J116" s="317">
        <f t="shared" si="32"/>
        <v>0</v>
      </c>
      <c r="K116" s="320"/>
      <c r="L116" s="431"/>
      <c r="M116" s="473">
        <f t="shared" si="33"/>
        <v>0</v>
      </c>
      <c r="N116" s="470"/>
      <c r="O116" s="320">
        <f t="shared" si="29"/>
        <v>0</v>
      </c>
      <c r="P116" s="320"/>
      <c r="Q116" s="278"/>
      <c r="R116" s="320"/>
      <c r="S116" s="320"/>
      <c r="T116" s="320">
        <f t="shared" si="31"/>
        <v>0</v>
      </c>
      <c r="U116" s="320">
        <f t="shared" si="35"/>
        <v>0</v>
      </c>
      <c r="V116" s="410">
        <f t="shared" si="36"/>
        <v>0</v>
      </c>
      <c r="Y116" s="468" t="e">
        <f t="shared" si="27"/>
        <v>#DIV/0!</v>
      </c>
    </row>
    <row r="117" spans="1:25" hidden="1" x14ac:dyDescent="0.25">
      <c r="A117" s="344" t="s">
        <v>9</v>
      </c>
      <c r="B117" s="311">
        <v>0</v>
      </c>
      <c r="C117" s="439"/>
      <c r="D117" s="320"/>
      <c r="E117" s="320"/>
      <c r="F117" s="320"/>
      <c r="G117" s="320"/>
      <c r="H117" s="316">
        <f t="shared" si="28"/>
        <v>0</v>
      </c>
      <c r="I117" s="320"/>
      <c r="J117" s="317">
        <f t="shared" si="32"/>
        <v>0</v>
      </c>
      <c r="K117" s="320"/>
      <c r="L117" s="431"/>
      <c r="M117" s="473">
        <f t="shared" si="33"/>
        <v>0</v>
      </c>
      <c r="N117" s="470"/>
      <c r="O117" s="320">
        <f t="shared" si="29"/>
        <v>0</v>
      </c>
      <c r="P117" s="320"/>
      <c r="Q117" s="278"/>
      <c r="R117" s="320"/>
      <c r="S117" s="320"/>
      <c r="T117" s="320">
        <f t="shared" si="31"/>
        <v>0</v>
      </c>
      <c r="U117" s="320">
        <f t="shared" si="35"/>
        <v>0</v>
      </c>
      <c r="V117" s="410">
        <f t="shared" si="36"/>
        <v>0</v>
      </c>
      <c r="Y117" s="468" t="e">
        <f t="shared" si="27"/>
        <v>#DIV/0!</v>
      </c>
    </row>
    <row r="118" spans="1:25" hidden="1" x14ac:dyDescent="0.25">
      <c r="A118" s="344" t="s">
        <v>74</v>
      </c>
      <c r="B118" s="311">
        <v>0</v>
      </c>
      <c r="C118" s="439"/>
      <c r="D118" s="320"/>
      <c r="E118" s="320"/>
      <c r="F118" s="320"/>
      <c r="G118" s="320"/>
      <c r="H118" s="316">
        <f t="shared" si="28"/>
        <v>0</v>
      </c>
      <c r="I118" s="320"/>
      <c r="J118" s="317">
        <f t="shared" si="32"/>
        <v>0</v>
      </c>
      <c r="K118" s="320"/>
      <c r="L118" s="431"/>
      <c r="M118" s="473">
        <f t="shared" si="33"/>
        <v>0</v>
      </c>
      <c r="N118" s="470"/>
      <c r="O118" s="320">
        <f t="shared" si="29"/>
        <v>0</v>
      </c>
      <c r="P118" s="320"/>
      <c r="Q118" s="278"/>
      <c r="R118" s="320"/>
      <c r="S118" s="320"/>
      <c r="T118" s="320">
        <f t="shared" si="31"/>
        <v>0</v>
      </c>
      <c r="U118" s="320">
        <f t="shared" si="35"/>
        <v>0</v>
      </c>
      <c r="V118" s="410">
        <f t="shared" si="36"/>
        <v>0</v>
      </c>
      <c r="Y118" s="468" t="e">
        <f t="shared" si="27"/>
        <v>#DIV/0!</v>
      </c>
    </row>
    <row r="119" spans="1:25" hidden="1" x14ac:dyDescent="0.25">
      <c r="A119" s="344" t="s">
        <v>93</v>
      </c>
      <c r="B119" s="311">
        <v>0</v>
      </c>
      <c r="C119" s="439"/>
      <c r="D119" s="320"/>
      <c r="E119" s="320"/>
      <c r="F119" s="320"/>
      <c r="G119" s="320"/>
      <c r="H119" s="316">
        <f t="shared" si="28"/>
        <v>0</v>
      </c>
      <c r="I119" s="320"/>
      <c r="J119" s="317">
        <f t="shared" si="32"/>
        <v>0</v>
      </c>
      <c r="K119" s="320"/>
      <c r="L119" s="431"/>
      <c r="M119" s="473">
        <f t="shared" si="33"/>
        <v>0</v>
      </c>
      <c r="N119" s="470"/>
      <c r="O119" s="320">
        <f t="shared" si="29"/>
        <v>0</v>
      </c>
      <c r="P119" s="320"/>
      <c r="Q119" s="278"/>
      <c r="R119" s="320"/>
      <c r="S119" s="320"/>
      <c r="T119" s="320">
        <f t="shared" si="31"/>
        <v>0</v>
      </c>
      <c r="U119" s="320">
        <f t="shared" si="35"/>
        <v>0</v>
      </c>
      <c r="V119" s="410">
        <f t="shared" si="36"/>
        <v>0</v>
      </c>
      <c r="Y119" s="468" t="e">
        <f t="shared" si="27"/>
        <v>#DIV/0!</v>
      </c>
    </row>
    <row r="120" spans="1:25" hidden="1" x14ac:dyDescent="0.25">
      <c r="A120" s="344" t="s">
        <v>58</v>
      </c>
      <c r="B120" s="311">
        <v>0</v>
      </c>
      <c r="C120" s="439"/>
      <c r="D120" s="320"/>
      <c r="E120" s="320"/>
      <c r="F120" s="320"/>
      <c r="G120" s="320"/>
      <c r="H120" s="316">
        <f t="shared" si="28"/>
        <v>0</v>
      </c>
      <c r="I120" s="320"/>
      <c r="J120" s="317">
        <f t="shared" si="32"/>
        <v>0</v>
      </c>
      <c r="K120" s="320"/>
      <c r="L120" s="431"/>
      <c r="M120" s="473">
        <f t="shared" si="33"/>
        <v>0</v>
      </c>
      <c r="N120" s="470"/>
      <c r="O120" s="320">
        <f t="shared" si="29"/>
        <v>0</v>
      </c>
      <c r="P120" s="320"/>
      <c r="Q120" s="278"/>
      <c r="R120" s="320"/>
      <c r="S120" s="320"/>
      <c r="T120" s="320">
        <f t="shared" si="31"/>
        <v>0</v>
      </c>
      <c r="U120" s="320">
        <f t="shared" si="35"/>
        <v>0</v>
      </c>
      <c r="V120" s="410">
        <f t="shared" si="36"/>
        <v>0</v>
      </c>
      <c r="Y120" s="468" t="e">
        <f t="shared" si="27"/>
        <v>#DIV/0!</v>
      </c>
    </row>
    <row r="121" spans="1:25" hidden="1" x14ac:dyDescent="0.25">
      <c r="A121" s="344" t="s">
        <v>85</v>
      </c>
      <c r="B121" s="311">
        <v>0</v>
      </c>
      <c r="C121" s="439"/>
      <c r="D121" s="320"/>
      <c r="E121" s="320"/>
      <c r="F121" s="320"/>
      <c r="G121" s="320"/>
      <c r="H121" s="316">
        <f t="shared" si="28"/>
        <v>0</v>
      </c>
      <c r="I121" s="320"/>
      <c r="J121" s="317">
        <f t="shared" si="32"/>
        <v>0</v>
      </c>
      <c r="K121" s="320"/>
      <c r="L121" s="431"/>
      <c r="M121" s="473">
        <f t="shared" si="33"/>
        <v>0</v>
      </c>
      <c r="N121" s="470"/>
      <c r="O121" s="320">
        <f t="shared" si="29"/>
        <v>0</v>
      </c>
      <c r="P121" s="320"/>
      <c r="Q121" s="278"/>
      <c r="R121" s="320"/>
      <c r="S121" s="320"/>
      <c r="T121" s="320">
        <f t="shared" si="31"/>
        <v>0</v>
      </c>
      <c r="U121" s="320">
        <f t="shared" si="35"/>
        <v>0</v>
      </c>
      <c r="V121" s="410">
        <f t="shared" si="36"/>
        <v>0</v>
      </c>
      <c r="Y121" s="468" t="e">
        <f t="shared" si="27"/>
        <v>#DIV/0!</v>
      </c>
    </row>
    <row r="122" spans="1:25" hidden="1" x14ac:dyDescent="0.25">
      <c r="A122" s="344" t="s">
        <v>81</v>
      </c>
      <c r="B122" s="311">
        <v>0</v>
      </c>
      <c r="C122" s="439"/>
      <c r="D122" s="320"/>
      <c r="E122" s="320"/>
      <c r="F122" s="320"/>
      <c r="G122" s="320"/>
      <c r="H122" s="316">
        <f t="shared" si="28"/>
        <v>0</v>
      </c>
      <c r="I122" s="320"/>
      <c r="J122" s="317">
        <f t="shared" si="32"/>
        <v>0</v>
      </c>
      <c r="K122" s="320"/>
      <c r="L122" s="431"/>
      <c r="M122" s="473">
        <f t="shared" si="33"/>
        <v>0</v>
      </c>
      <c r="N122" s="470"/>
      <c r="O122" s="320">
        <f t="shared" si="29"/>
        <v>0</v>
      </c>
      <c r="P122" s="320"/>
      <c r="Q122" s="278"/>
      <c r="R122" s="320"/>
      <c r="S122" s="320"/>
      <c r="T122" s="320">
        <f t="shared" si="31"/>
        <v>0</v>
      </c>
      <c r="U122" s="320">
        <f t="shared" si="35"/>
        <v>0</v>
      </c>
      <c r="V122" s="410">
        <f t="shared" si="36"/>
        <v>0</v>
      </c>
      <c r="Y122" s="468" t="e">
        <f t="shared" si="27"/>
        <v>#DIV/0!</v>
      </c>
    </row>
    <row r="123" spans="1:25" hidden="1" x14ac:dyDescent="0.25">
      <c r="A123" s="344" t="s">
        <v>727</v>
      </c>
      <c r="B123" s="311">
        <v>0</v>
      </c>
      <c r="C123" s="439"/>
      <c r="D123" s="320"/>
      <c r="E123" s="320"/>
      <c r="F123" s="320"/>
      <c r="G123" s="320"/>
      <c r="H123" s="316">
        <f t="shared" si="28"/>
        <v>0</v>
      </c>
      <c r="I123" s="320"/>
      <c r="J123" s="317">
        <f t="shared" si="32"/>
        <v>0</v>
      </c>
      <c r="K123" s="320"/>
      <c r="L123" s="431"/>
      <c r="M123" s="473">
        <f t="shared" si="33"/>
        <v>0</v>
      </c>
      <c r="N123" s="470"/>
      <c r="O123" s="320">
        <f t="shared" si="29"/>
        <v>0</v>
      </c>
      <c r="P123" s="320"/>
      <c r="Q123" s="278"/>
      <c r="R123" s="320"/>
      <c r="S123" s="320"/>
      <c r="T123" s="320">
        <f t="shared" si="31"/>
        <v>0</v>
      </c>
      <c r="U123" s="320">
        <f t="shared" si="35"/>
        <v>0</v>
      </c>
      <c r="V123" s="410">
        <f t="shared" si="36"/>
        <v>0</v>
      </c>
      <c r="Y123" s="468" t="e">
        <f t="shared" si="27"/>
        <v>#DIV/0!</v>
      </c>
    </row>
    <row r="124" spans="1:25" hidden="1" x14ac:dyDescent="0.25">
      <c r="A124" s="344" t="s">
        <v>951</v>
      </c>
      <c r="B124" s="311">
        <v>0</v>
      </c>
      <c r="C124" s="439"/>
      <c r="D124" s="320"/>
      <c r="E124" s="320"/>
      <c r="F124" s="320"/>
      <c r="G124" s="320"/>
      <c r="H124" s="316">
        <f t="shared" si="28"/>
        <v>0</v>
      </c>
      <c r="I124" s="320"/>
      <c r="J124" s="317">
        <f t="shared" si="32"/>
        <v>0</v>
      </c>
      <c r="K124" s="320"/>
      <c r="L124" s="431"/>
      <c r="M124" s="473">
        <f t="shared" si="33"/>
        <v>0</v>
      </c>
      <c r="N124" s="470"/>
      <c r="O124" s="320">
        <f t="shared" si="29"/>
        <v>0</v>
      </c>
      <c r="P124" s="320"/>
      <c r="Q124" s="278"/>
      <c r="R124" s="320"/>
      <c r="S124" s="320"/>
      <c r="T124" s="320">
        <f t="shared" si="31"/>
        <v>0</v>
      </c>
      <c r="U124" s="320">
        <f t="shared" si="35"/>
        <v>0</v>
      </c>
      <c r="V124" s="410">
        <f t="shared" si="36"/>
        <v>0</v>
      </c>
      <c r="Y124" s="468" t="e">
        <f t="shared" si="27"/>
        <v>#DIV/0!</v>
      </c>
    </row>
    <row r="125" spans="1:25" hidden="1" x14ac:dyDescent="0.25">
      <c r="A125" s="344" t="s">
        <v>79</v>
      </c>
      <c r="B125" s="311">
        <v>0</v>
      </c>
      <c r="C125" s="439"/>
      <c r="D125" s="320"/>
      <c r="E125" s="320"/>
      <c r="F125" s="320"/>
      <c r="G125" s="320"/>
      <c r="H125" s="316">
        <f t="shared" si="28"/>
        <v>0</v>
      </c>
      <c r="I125" s="320"/>
      <c r="J125" s="317">
        <f t="shared" si="32"/>
        <v>0</v>
      </c>
      <c r="K125" s="320"/>
      <c r="L125" s="431"/>
      <c r="M125" s="473">
        <f t="shared" si="33"/>
        <v>0</v>
      </c>
      <c r="N125" s="470"/>
      <c r="O125" s="320">
        <f t="shared" si="29"/>
        <v>0</v>
      </c>
      <c r="P125" s="320"/>
      <c r="Q125" s="278"/>
      <c r="R125" s="320"/>
      <c r="S125" s="320"/>
      <c r="T125" s="320">
        <f t="shared" si="31"/>
        <v>0</v>
      </c>
      <c r="U125" s="320">
        <f t="shared" si="35"/>
        <v>0</v>
      </c>
      <c r="V125" s="410">
        <f t="shared" si="36"/>
        <v>0</v>
      </c>
      <c r="Y125" s="468" t="e">
        <f t="shared" si="27"/>
        <v>#DIV/0!</v>
      </c>
    </row>
    <row r="126" spans="1:25" hidden="1" x14ac:dyDescent="0.25">
      <c r="A126" s="344" t="s">
        <v>80</v>
      </c>
      <c r="B126" s="311">
        <v>0</v>
      </c>
      <c r="C126" s="439"/>
      <c r="D126" s="320"/>
      <c r="E126" s="320"/>
      <c r="F126" s="320"/>
      <c r="G126" s="320"/>
      <c r="H126" s="316">
        <f t="shared" si="28"/>
        <v>0</v>
      </c>
      <c r="I126" s="320"/>
      <c r="J126" s="317">
        <f t="shared" si="32"/>
        <v>0</v>
      </c>
      <c r="K126" s="320"/>
      <c r="L126" s="431"/>
      <c r="M126" s="473">
        <f t="shared" si="33"/>
        <v>0</v>
      </c>
      <c r="N126" s="470"/>
      <c r="O126" s="320">
        <f t="shared" si="29"/>
        <v>0</v>
      </c>
      <c r="P126" s="320"/>
      <c r="Q126" s="278"/>
      <c r="R126" s="320"/>
      <c r="S126" s="320"/>
      <c r="T126" s="320">
        <f t="shared" si="31"/>
        <v>0</v>
      </c>
      <c r="U126" s="320">
        <f t="shared" si="35"/>
        <v>0</v>
      </c>
      <c r="V126" s="410">
        <f t="shared" si="36"/>
        <v>0</v>
      </c>
      <c r="Y126" s="468" t="e">
        <f t="shared" si="27"/>
        <v>#DIV/0!</v>
      </c>
    </row>
    <row r="127" spans="1:25" hidden="1" x14ac:dyDescent="0.25">
      <c r="A127" s="344" t="s">
        <v>54</v>
      </c>
      <c r="B127" s="311">
        <v>0</v>
      </c>
      <c r="C127" s="439"/>
      <c r="D127" s="320"/>
      <c r="E127" s="320"/>
      <c r="F127" s="320"/>
      <c r="G127" s="320"/>
      <c r="H127" s="316">
        <f t="shared" si="28"/>
        <v>0</v>
      </c>
      <c r="I127" s="320"/>
      <c r="J127" s="317">
        <f t="shared" si="32"/>
        <v>0</v>
      </c>
      <c r="K127" s="320"/>
      <c r="L127" s="431"/>
      <c r="M127" s="473">
        <f t="shared" si="33"/>
        <v>0</v>
      </c>
      <c r="N127" s="470"/>
      <c r="O127" s="320">
        <f t="shared" si="29"/>
        <v>0</v>
      </c>
      <c r="P127" s="320"/>
      <c r="Q127" s="278"/>
      <c r="R127" s="320"/>
      <c r="S127" s="320"/>
      <c r="T127" s="320">
        <f t="shared" si="31"/>
        <v>0</v>
      </c>
      <c r="U127" s="320">
        <f t="shared" si="35"/>
        <v>0</v>
      </c>
      <c r="V127" s="410">
        <f t="shared" si="36"/>
        <v>0</v>
      </c>
      <c r="Y127" s="468" t="e">
        <f t="shared" si="27"/>
        <v>#DIV/0!</v>
      </c>
    </row>
    <row r="128" spans="1:25" hidden="1" x14ac:dyDescent="0.25">
      <c r="A128" s="344" t="s">
        <v>49</v>
      </c>
      <c r="B128" s="311">
        <v>0</v>
      </c>
      <c r="C128" s="439"/>
      <c r="D128" s="320"/>
      <c r="E128" s="320"/>
      <c r="F128" s="320"/>
      <c r="G128" s="320"/>
      <c r="H128" s="316">
        <f t="shared" si="28"/>
        <v>0</v>
      </c>
      <c r="I128" s="320"/>
      <c r="J128" s="317">
        <f t="shared" si="32"/>
        <v>0</v>
      </c>
      <c r="K128" s="320"/>
      <c r="L128" s="431"/>
      <c r="M128" s="473">
        <f t="shared" si="33"/>
        <v>0</v>
      </c>
      <c r="N128" s="470"/>
      <c r="O128" s="320">
        <f t="shared" si="29"/>
        <v>0</v>
      </c>
      <c r="P128" s="320"/>
      <c r="Q128" s="278"/>
      <c r="R128" s="320"/>
      <c r="S128" s="320"/>
      <c r="T128" s="320">
        <f t="shared" si="31"/>
        <v>0</v>
      </c>
      <c r="U128" s="320">
        <f t="shared" si="35"/>
        <v>0</v>
      </c>
      <c r="V128" s="410">
        <f t="shared" si="36"/>
        <v>0</v>
      </c>
      <c r="Y128" s="468" t="e">
        <f t="shared" si="27"/>
        <v>#DIV/0!</v>
      </c>
    </row>
    <row r="129" spans="1:25" hidden="1" x14ac:dyDescent="0.25">
      <c r="A129" s="344" t="s">
        <v>83</v>
      </c>
      <c r="B129" s="311">
        <v>0</v>
      </c>
      <c r="C129" s="439"/>
      <c r="D129" s="320"/>
      <c r="E129" s="320"/>
      <c r="F129" s="320"/>
      <c r="G129" s="320"/>
      <c r="H129" s="316">
        <f t="shared" si="28"/>
        <v>0</v>
      </c>
      <c r="I129" s="320"/>
      <c r="J129" s="317">
        <f t="shared" si="32"/>
        <v>0</v>
      </c>
      <c r="K129" s="320"/>
      <c r="L129" s="431"/>
      <c r="M129" s="473">
        <f t="shared" si="33"/>
        <v>0</v>
      </c>
      <c r="N129" s="470"/>
      <c r="O129" s="320">
        <f t="shared" si="29"/>
        <v>0</v>
      </c>
      <c r="P129" s="320"/>
      <c r="Q129" s="278"/>
      <c r="R129" s="320"/>
      <c r="S129" s="320"/>
      <c r="T129" s="320">
        <f t="shared" si="31"/>
        <v>0</v>
      </c>
      <c r="U129" s="320">
        <f t="shared" si="35"/>
        <v>0</v>
      </c>
      <c r="V129" s="410">
        <f t="shared" si="36"/>
        <v>0</v>
      </c>
      <c r="Y129" s="468" t="e">
        <f t="shared" si="27"/>
        <v>#DIV/0!</v>
      </c>
    </row>
    <row r="130" spans="1:25" hidden="1" x14ac:dyDescent="0.25">
      <c r="A130" s="344" t="s">
        <v>76</v>
      </c>
      <c r="B130" s="311">
        <v>0</v>
      </c>
      <c r="C130" s="439"/>
      <c r="D130" s="320"/>
      <c r="E130" s="320"/>
      <c r="F130" s="320"/>
      <c r="G130" s="320"/>
      <c r="H130" s="316">
        <f t="shared" si="28"/>
        <v>0</v>
      </c>
      <c r="I130" s="320"/>
      <c r="J130" s="317">
        <f t="shared" si="32"/>
        <v>0</v>
      </c>
      <c r="K130" s="320"/>
      <c r="L130" s="431"/>
      <c r="M130" s="473">
        <f t="shared" si="33"/>
        <v>0</v>
      </c>
      <c r="N130" s="470"/>
      <c r="O130" s="320">
        <f t="shared" si="29"/>
        <v>0</v>
      </c>
      <c r="P130" s="320"/>
      <c r="Q130" s="278"/>
      <c r="R130" s="320"/>
      <c r="S130" s="320"/>
      <c r="T130" s="320">
        <f t="shared" si="31"/>
        <v>0</v>
      </c>
      <c r="U130" s="320">
        <f t="shared" si="35"/>
        <v>0</v>
      </c>
      <c r="V130" s="410">
        <f t="shared" si="36"/>
        <v>0</v>
      </c>
      <c r="Y130" s="468" t="e">
        <f t="shared" si="27"/>
        <v>#DIV/0!</v>
      </c>
    </row>
    <row r="131" spans="1:25" hidden="1" x14ac:dyDescent="0.25">
      <c r="A131" s="344" t="s">
        <v>22</v>
      </c>
      <c r="B131" s="311">
        <v>0</v>
      </c>
      <c r="C131" s="439"/>
      <c r="D131" s="320"/>
      <c r="E131" s="320"/>
      <c r="F131" s="320"/>
      <c r="G131" s="320"/>
      <c r="H131" s="316">
        <f t="shared" si="28"/>
        <v>0</v>
      </c>
      <c r="I131" s="320"/>
      <c r="J131" s="317">
        <f t="shared" si="32"/>
        <v>0</v>
      </c>
      <c r="K131" s="320"/>
      <c r="L131" s="431"/>
      <c r="M131" s="473">
        <f t="shared" si="33"/>
        <v>0</v>
      </c>
      <c r="N131" s="470"/>
      <c r="O131" s="320">
        <f t="shared" si="29"/>
        <v>0</v>
      </c>
      <c r="P131" s="320"/>
      <c r="Q131" s="278"/>
      <c r="R131" s="320"/>
      <c r="S131" s="320"/>
      <c r="T131" s="320">
        <f t="shared" si="31"/>
        <v>0</v>
      </c>
      <c r="U131" s="320">
        <f t="shared" si="35"/>
        <v>0</v>
      </c>
      <c r="V131" s="410">
        <f t="shared" si="36"/>
        <v>0</v>
      </c>
      <c r="Y131" s="468" t="e">
        <f t="shared" si="27"/>
        <v>#DIV/0!</v>
      </c>
    </row>
    <row r="132" spans="1:25" hidden="1" x14ac:dyDescent="0.25">
      <c r="A132" s="344" t="s">
        <v>23</v>
      </c>
      <c r="B132" s="311">
        <v>0</v>
      </c>
      <c r="C132" s="439"/>
      <c r="D132" s="320"/>
      <c r="E132" s="320"/>
      <c r="F132" s="320"/>
      <c r="G132" s="320"/>
      <c r="H132" s="316">
        <f t="shared" si="28"/>
        <v>0</v>
      </c>
      <c r="I132" s="320"/>
      <c r="J132" s="317">
        <f t="shared" si="32"/>
        <v>0</v>
      </c>
      <c r="K132" s="320"/>
      <c r="L132" s="431"/>
      <c r="M132" s="473">
        <f t="shared" si="33"/>
        <v>0</v>
      </c>
      <c r="N132" s="470"/>
      <c r="O132" s="320">
        <f t="shared" si="29"/>
        <v>0</v>
      </c>
      <c r="P132" s="320"/>
      <c r="Q132" s="278"/>
      <c r="R132" s="320"/>
      <c r="S132" s="320"/>
      <c r="T132" s="320">
        <f t="shared" si="31"/>
        <v>0</v>
      </c>
      <c r="U132" s="320">
        <f t="shared" si="35"/>
        <v>0</v>
      </c>
      <c r="V132" s="410">
        <f t="shared" si="36"/>
        <v>0</v>
      </c>
      <c r="Y132" s="468" t="e">
        <f t="shared" si="27"/>
        <v>#DIV/0!</v>
      </c>
    </row>
    <row r="133" spans="1:25" hidden="1" x14ac:dyDescent="0.25">
      <c r="A133" s="344" t="s">
        <v>86</v>
      </c>
      <c r="B133" s="311">
        <v>0</v>
      </c>
      <c r="C133" s="439"/>
      <c r="D133" s="320"/>
      <c r="E133" s="320"/>
      <c r="F133" s="320"/>
      <c r="G133" s="320"/>
      <c r="H133" s="316">
        <f t="shared" si="28"/>
        <v>0</v>
      </c>
      <c r="I133" s="320"/>
      <c r="J133" s="317">
        <f t="shared" si="32"/>
        <v>0</v>
      </c>
      <c r="K133" s="320"/>
      <c r="L133" s="431"/>
      <c r="M133" s="473">
        <f t="shared" si="33"/>
        <v>0</v>
      </c>
      <c r="N133" s="470"/>
      <c r="O133" s="320">
        <f t="shared" si="29"/>
        <v>0</v>
      </c>
      <c r="P133" s="320"/>
      <c r="Q133" s="278"/>
      <c r="R133" s="320"/>
      <c r="S133" s="320"/>
      <c r="T133" s="320">
        <f t="shared" si="31"/>
        <v>0</v>
      </c>
      <c r="U133" s="320">
        <f t="shared" si="35"/>
        <v>0</v>
      </c>
      <c r="V133" s="410">
        <f t="shared" si="36"/>
        <v>0</v>
      </c>
      <c r="Y133" s="468" t="e">
        <f t="shared" si="27"/>
        <v>#DIV/0!</v>
      </c>
    </row>
    <row r="134" spans="1:25" hidden="1" x14ac:dyDescent="0.25">
      <c r="A134" s="344" t="s">
        <v>691</v>
      </c>
      <c r="B134" s="311">
        <v>0</v>
      </c>
      <c r="C134" s="439"/>
      <c r="D134" s="320"/>
      <c r="E134" s="320"/>
      <c r="F134" s="320"/>
      <c r="G134" s="320"/>
      <c r="H134" s="316">
        <f t="shared" si="28"/>
        <v>0</v>
      </c>
      <c r="I134" s="320"/>
      <c r="J134" s="317">
        <f t="shared" si="32"/>
        <v>0</v>
      </c>
      <c r="K134" s="320"/>
      <c r="L134" s="431"/>
      <c r="M134" s="473">
        <f t="shared" si="33"/>
        <v>0</v>
      </c>
      <c r="N134" s="470"/>
      <c r="O134" s="320">
        <f t="shared" si="29"/>
        <v>0</v>
      </c>
      <c r="P134" s="320"/>
      <c r="Q134" s="278"/>
      <c r="R134" s="320"/>
      <c r="S134" s="320"/>
      <c r="T134" s="320">
        <f t="shared" si="31"/>
        <v>0</v>
      </c>
      <c r="U134" s="320">
        <f t="shared" si="35"/>
        <v>0</v>
      </c>
      <c r="V134" s="410">
        <f t="shared" si="36"/>
        <v>0</v>
      </c>
      <c r="Y134" s="468" t="e">
        <f t="shared" si="27"/>
        <v>#DIV/0!</v>
      </c>
    </row>
    <row r="135" spans="1:25" hidden="1" x14ac:dyDescent="0.25">
      <c r="A135" s="344"/>
      <c r="B135" s="311">
        <v>0</v>
      </c>
      <c r="C135" s="439"/>
      <c r="D135" s="320"/>
      <c r="E135" s="320"/>
      <c r="F135" s="320"/>
      <c r="G135" s="320"/>
      <c r="H135" s="316">
        <f t="shared" si="28"/>
        <v>0</v>
      </c>
      <c r="I135" s="320"/>
      <c r="J135" s="317">
        <f t="shared" si="32"/>
        <v>0</v>
      </c>
      <c r="K135" s="320"/>
      <c r="L135" s="431"/>
      <c r="M135" s="473">
        <f t="shared" si="33"/>
        <v>0</v>
      </c>
      <c r="N135" s="470"/>
      <c r="O135" s="320">
        <f t="shared" si="29"/>
        <v>0</v>
      </c>
      <c r="P135" s="320"/>
      <c r="Q135" s="278"/>
      <c r="R135" s="320"/>
      <c r="S135" s="320"/>
      <c r="T135" s="320">
        <f t="shared" si="31"/>
        <v>0</v>
      </c>
      <c r="U135" s="320">
        <f t="shared" si="35"/>
        <v>0</v>
      </c>
      <c r="V135" s="410">
        <f t="shared" si="36"/>
        <v>0</v>
      </c>
      <c r="Y135" s="468" t="e">
        <f t="shared" si="27"/>
        <v>#DIV/0!</v>
      </c>
    </row>
    <row r="136" spans="1:25" hidden="1" x14ac:dyDescent="0.25">
      <c r="A136" s="344"/>
      <c r="B136" s="311">
        <v>0</v>
      </c>
      <c r="C136" s="439"/>
      <c r="D136" s="320"/>
      <c r="E136" s="320"/>
      <c r="F136" s="320"/>
      <c r="G136" s="320"/>
      <c r="H136" s="316">
        <f t="shared" si="28"/>
        <v>0</v>
      </c>
      <c r="I136" s="320"/>
      <c r="J136" s="317">
        <f t="shared" si="32"/>
        <v>0</v>
      </c>
      <c r="K136" s="320"/>
      <c r="L136" s="431"/>
      <c r="M136" s="473">
        <f t="shared" si="33"/>
        <v>0</v>
      </c>
      <c r="N136" s="470"/>
      <c r="O136" s="320">
        <f t="shared" si="29"/>
        <v>0</v>
      </c>
      <c r="P136" s="320"/>
      <c r="Q136" s="278"/>
      <c r="R136" s="320"/>
      <c r="S136" s="320"/>
      <c r="T136" s="320">
        <f t="shared" si="31"/>
        <v>0</v>
      </c>
      <c r="U136" s="320">
        <f t="shared" si="35"/>
        <v>0</v>
      </c>
      <c r="V136" s="410">
        <f t="shared" si="36"/>
        <v>0</v>
      </c>
      <c r="Y136" s="468" t="e">
        <f t="shared" si="27"/>
        <v>#DIV/0!</v>
      </c>
    </row>
    <row r="137" spans="1:25" ht="15.75" thickBot="1" x14ac:dyDescent="0.3">
      <c r="A137" s="347" t="s">
        <v>916</v>
      </c>
      <c r="B137" s="348">
        <v>0</v>
      </c>
      <c r="C137" s="435"/>
      <c r="D137" s="332"/>
      <c r="E137" s="332"/>
      <c r="F137" s="332"/>
      <c r="G137" s="332"/>
      <c r="H137" s="329"/>
      <c r="I137" s="332"/>
      <c r="J137" s="330"/>
      <c r="K137" s="332"/>
      <c r="L137" s="436"/>
      <c r="M137" s="474">
        <f t="shared" si="33"/>
        <v>0</v>
      </c>
      <c r="N137" s="471"/>
      <c r="O137" s="332">
        <f t="shared" si="29"/>
        <v>0</v>
      </c>
      <c r="P137" s="332"/>
      <c r="Q137" s="279">
        <v>0</v>
      </c>
      <c r="R137" s="332">
        <f>SUM(O137:Q137)</f>
        <v>0</v>
      </c>
      <c r="S137" s="332"/>
      <c r="T137" s="332">
        <f t="shared" si="31"/>
        <v>0</v>
      </c>
      <c r="U137" s="332">
        <f>+O137*1.059</f>
        <v>0</v>
      </c>
      <c r="V137" s="411">
        <f>+U137*1.057</f>
        <v>0</v>
      </c>
      <c r="Y137" s="468"/>
    </row>
    <row r="138" spans="1:25" ht="15.75" thickTop="1" x14ac:dyDescent="0.25">
      <c r="A138" s="333" t="s">
        <v>95</v>
      </c>
      <c r="B138" s="437">
        <f t="shared" ref="B138:V138" si="37">SUM(B34:B137)</f>
        <v>7898141.8100000015</v>
      </c>
      <c r="C138" s="437">
        <f t="shared" si="37"/>
        <v>800000</v>
      </c>
      <c r="D138" s="437">
        <f t="shared" si="37"/>
        <v>6551290.4200000009</v>
      </c>
      <c r="E138" s="437">
        <f t="shared" si="37"/>
        <v>8631180.164400002</v>
      </c>
      <c r="F138" s="437">
        <f t="shared" si="37"/>
        <v>0</v>
      </c>
      <c r="G138" s="437">
        <f t="shared" si="37"/>
        <v>6891409.0899999999</v>
      </c>
      <c r="H138" s="352">
        <f t="shared" si="37"/>
        <v>1739771.0744000007</v>
      </c>
      <c r="I138" s="437">
        <f t="shared" si="37"/>
        <v>2000000</v>
      </c>
      <c r="J138" s="352">
        <f t="shared" si="37"/>
        <v>3739771.0744000007</v>
      </c>
      <c r="K138" s="437">
        <f t="shared" si="37"/>
        <v>9060863.8932776023</v>
      </c>
      <c r="L138" s="437">
        <f t="shared" si="37"/>
        <v>9511050.5435145888</v>
      </c>
      <c r="M138" s="352">
        <f t="shared" si="37"/>
        <v>10631180.1644</v>
      </c>
      <c r="N138" s="352">
        <f t="shared" si="37"/>
        <v>8480619</v>
      </c>
      <c r="O138" s="352">
        <f t="shared" si="37"/>
        <v>11088320.911469201</v>
      </c>
      <c r="P138" s="352"/>
      <c r="Q138" s="352">
        <f t="shared" si="37"/>
        <v>-7984132</v>
      </c>
      <c r="R138" s="352">
        <f t="shared" si="37"/>
        <v>3104188.9114692006</v>
      </c>
      <c r="S138" s="352">
        <f t="shared" si="37"/>
        <v>100000</v>
      </c>
      <c r="T138" s="352">
        <f t="shared" si="37"/>
        <v>11188320.911469201</v>
      </c>
      <c r="U138" s="352">
        <f t="shared" si="37"/>
        <v>11742531.845245881</v>
      </c>
      <c r="V138" s="352">
        <f t="shared" si="37"/>
        <v>12411856.160424897</v>
      </c>
    </row>
    <row r="139" spans="1:25" x14ac:dyDescent="0.25">
      <c r="M139" s="468"/>
      <c r="N139" s="468"/>
    </row>
    <row r="140" spans="1:25" ht="15.75" thickBot="1" x14ac:dyDescent="0.3">
      <c r="A140" s="285" t="s">
        <v>96</v>
      </c>
      <c r="M140" s="468"/>
      <c r="N140" s="468"/>
    </row>
    <row r="141" spans="1:25" ht="15.75" thickTop="1" x14ac:dyDescent="0.25">
      <c r="A141" s="353" t="s">
        <v>97</v>
      </c>
      <c r="B141" s="438">
        <v>0</v>
      </c>
      <c r="C141" s="426"/>
      <c r="D141" s="309"/>
      <c r="E141" s="309"/>
      <c r="F141" s="309"/>
      <c r="G141" s="309"/>
      <c r="H141" s="305">
        <f>+E141+F141-G141</f>
        <v>0</v>
      </c>
      <c r="I141" s="309"/>
      <c r="J141" s="342">
        <f>SUM(H141:I141)</f>
        <v>0</v>
      </c>
      <c r="K141" s="309"/>
      <c r="L141" s="428"/>
      <c r="M141" s="469">
        <f>+G141+J141</f>
        <v>0</v>
      </c>
      <c r="N141" s="469"/>
      <c r="O141" s="309">
        <f>+M141*1.043</f>
        <v>0</v>
      </c>
      <c r="P141" s="309"/>
      <c r="Q141" s="275"/>
      <c r="R141" s="309"/>
      <c r="S141" s="309"/>
      <c r="T141" s="309"/>
      <c r="U141" s="360">
        <v>0</v>
      </c>
      <c r="V141" s="412">
        <v>0</v>
      </c>
    </row>
    <row r="142" spans="1:25" hidden="1" x14ac:dyDescent="0.25">
      <c r="A142" s="310" t="s">
        <v>98</v>
      </c>
      <c r="B142" s="429">
        <v>0</v>
      </c>
      <c r="C142" s="439"/>
      <c r="D142" s="320"/>
      <c r="E142" s="320"/>
      <c r="F142" s="320"/>
      <c r="G142" s="320"/>
      <c r="H142" s="316">
        <f t="shared" ref="H142:H151" si="38">+E142+F142-G142</f>
        <v>0</v>
      </c>
      <c r="I142" s="320"/>
      <c r="J142" s="317">
        <f>SUM(H142:I142)</f>
        <v>0</v>
      </c>
      <c r="K142" s="320"/>
      <c r="L142" s="431"/>
      <c r="M142" s="470">
        <f>+G142+J142</f>
        <v>0</v>
      </c>
      <c r="N142" s="470"/>
      <c r="O142" s="320">
        <f t="shared" ref="O142:O152" si="39">+M142*1.043</f>
        <v>0</v>
      </c>
      <c r="P142" s="320"/>
      <c r="Q142" s="278"/>
      <c r="R142" s="320"/>
      <c r="S142" s="320"/>
      <c r="T142" s="320"/>
      <c r="U142" s="413"/>
      <c r="V142" s="414"/>
    </row>
    <row r="143" spans="1:25" hidden="1" x14ac:dyDescent="0.25">
      <c r="A143" s="310" t="s">
        <v>948</v>
      </c>
      <c r="B143" s="429" t="s">
        <v>948</v>
      </c>
      <c r="C143" s="439"/>
      <c r="D143" s="320"/>
      <c r="E143" s="320"/>
      <c r="F143" s="320"/>
      <c r="G143" s="320"/>
      <c r="H143" s="316">
        <f t="shared" si="38"/>
        <v>0</v>
      </c>
      <c r="I143" s="320"/>
      <c r="J143" s="317">
        <f t="shared" ref="J143:J151" si="40">SUM(H143:I143)</f>
        <v>0</v>
      </c>
      <c r="K143" s="320"/>
      <c r="L143" s="431"/>
      <c r="M143" s="470">
        <f t="shared" ref="M143:M152" si="41">+G143+J143</f>
        <v>0</v>
      </c>
      <c r="N143" s="470"/>
      <c r="O143" s="320">
        <f t="shared" si="39"/>
        <v>0</v>
      </c>
      <c r="P143" s="320"/>
      <c r="Q143" s="278"/>
      <c r="R143" s="320"/>
      <c r="S143" s="320"/>
      <c r="T143" s="320"/>
      <c r="U143" s="413"/>
      <c r="V143" s="414"/>
    </row>
    <row r="144" spans="1:25" hidden="1" x14ac:dyDescent="0.25">
      <c r="A144" s="310" t="s">
        <v>99</v>
      </c>
      <c r="B144" s="429">
        <v>0</v>
      </c>
      <c r="C144" s="439"/>
      <c r="D144" s="320"/>
      <c r="E144" s="320"/>
      <c r="F144" s="320"/>
      <c r="G144" s="320"/>
      <c r="H144" s="316">
        <f t="shared" si="38"/>
        <v>0</v>
      </c>
      <c r="I144" s="320"/>
      <c r="J144" s="317">
        <f t="shared" si="40"/>
        <v>0</v>
      </c>
      <c r="K144" s="320"/>
      <c r="L144" s="431"/>
      <c r="M144" s="470">
        <f t="shared" si="41"/>
        <v>0</v>
      </c>
      <c r="N144" s="470"/>
      <c r="O144" s="320">
        <f t="shared" si="39"/>
        <v>0</v>
      </c>
      <c r="P144" s="320"/>
      <c r="Q144" s="278"/>
      <c r="R144" s="320"/>
      <c r="S144" s="320"/>
      <c r="T144" s="320"/>
      <c r="U144" s="413"/>
      <c r="V144" s="414"/>
    </row>
    <row r="145" spans="1:22" hidden="1" x14ac:dyDescent="0.25">
      <c r="A145" s="310" t="s">
        <v>105</v>
      </c>
      <c r="B145" s="429">
        <v>0</v>
      </c>
      <c r="C145" s="439"/>
      <c r="D145" s="320"/>
      <c r="E145" s="320"/>
      <c r="F145" s="320"/>
      <c r="G145" s="320"/>
      <c r="H145" s="316">
        <f t="shared" si="38"/>
        <v>0</v>
      </c>
      <c r="I145" s="320"/>
      <c r="J145" s="317">
        <f t="shared" si="40"/>
        <v>0</v>
      </c>
      <c r="K145" s="320"/>
      <c r="L145" s="431"/>
      <c r="M145" s="470">
        <f t="shared" si="41"/>
        <v>0</v>
      </c>
      <c r="N145" s="470"/>
      <c r="O145" s="320">
        <f t="shared" si="39"/>
        <v>0</v>
      </c>
      <c r="P145" s="320"/>
      <c r="Q145" s="278"/>
      <c r="R145" s="320"/>
      <c r="S145" s="320"/>
      <c r="T145" s="320"/>
      <c r="U145" s="413"/>
      <c r="V145" s="414"/>
    </row>
    <row r="146" spans="1:22" hidden="1" x14ac:dyDescent="0.25">
      <c r="A146" s="310" t="s">
        <v>101</v>
      </c>
      <c r="B146" s="429">
        <v>0</v>
      </c>
      <c r="C146" s="439"/>
      <c r="D146" s="320"/>
      <c r="E146" s="320"/>
      <c r="F146" s="320"/>
      <c r="G146" s="320"/>
      <c r="H146" s="316">
        <f t="shared" si="38"/>
        <v>0</v>
      </c>
      <c r="I146" s="320"/>
      <c r="J146" s="317">
        <f t="shared" si="40"/>
        <v>0</v>
      </c>
      <c r="K146" s="320"/>
      <c r="L146" s="431"/>
      <c r="M146" s="470">
        <f t="shared" si="41"/>
        <v>0</v>
      </c>
      <c r="N146" s="470"/>
      <c r="O146" s="320">
        <f t="shared" si="39"/>
        <v>0</v>
      </c>
      <c r="P146" s="320"/>
      <c r="Q146" s="278"/>
      <c r="R146" s="320"/>
      <c r="S146" s="320"/>
      <c r="T146" s="320"/>
      <c r="U146" s="413"/>
      <c r="V146" s="414"/>
    </row>
    <row r="147" spans="1:22" hidden="1" x14ac:dyDescent="0.25">
      <c r="A147" s="310" t="s">
        <v>100</v>
      </c>
      <c r="B147" s="429">
        <v>0</v>
      </c>
      <c r="C147" s="439"/>
      <c r="D147" s="320"/>
      <c r="E147" s="320"/>
      <c r="F147" s="320"/>
      <c r="G147" s="320"/>
      <c r="H147" s="316">
        <f t="shared" si="38"/>
        <v>0</v>
      </c>
      <c r="I147" s="320"/>
      <c r="J147" s="317">
        <f t="shared" si="40"/>
        <v>0</v>
      </c>
      <c r="K147" s="320"/>
      <c r="L147" s="431"/>
      <c r="M147" s="470">
        <f t="shared" si="41"/>
        <v>0</v>
      </c>
      <c r="N147" s="470"/>
      <c r="O147" s="320">
        <f t="shared" si="39"/>
        <v>0</v>
      </c>
      <c r="P147" s="320"/>
      <c r="Q147" s="278"/>
      <c r="R147" s="320"/>
      <c r="S147" s="320"/>
      <c r="T147" s="320"/>
      <c r="U147" s="413"/>
      <c r="V147" s="414"/>
    </row>
    <row r="148" spans="1:22" hidden="1" x14ac:dyDescent="0.25">
      <c r="A148" s="310" t="s">
        <v>104</v>
      </c>
      <c r="B148" s="429">
        <v>0</v>
      </c>
      <c r="C148" s="439"/>
      <c r="D148" s="320"/>
      <c r="E148" s="320"/>
      <c r="F148" s="320"/>
      <c r="G148" s="320"/>
      <c r="H148" s="316">
        <f t="shared" si="38"/>
        <v>0</v>
      </c>
      <c r="I148" s="320"/>
      <c r="J148" s="317">
        <f t="shared" si="40"/>
        <v>0</v>
      </c>
      <c r="K148" s="320"/>
      <c r="L148" s="431"/>
      <c r="M148" s="470">
        <f t="shared" si="41"/>
        <v>0</v>
      </c>
      <c r="N148" s="470"/>
      <c r="O148" s="320">
        <f t="shared" si="39"/>
        <v>0</v>
      </c>
      <c r="P148" s="320"/>
      <c r="Q148" s="278"/>
      <c r="R148" s="320"/>
      <c r="S148" s="320"/>
      <c r="T148" s="320"/>
      <c r="U148" s="413"/>
      <c r="V148" s="414"/>
    </row>
    <row r="149" spans="1:22" hidden="1" x14ac:dyDescent="0.25">
      <c r="A149" s="310" t="s">
        <v>102</v>
      </c>
      <c r="B149" s="429">
        <v>0</v>
      </c>
      <c r="C149" s="439"/>
      <c r="D149" s="320"/>
      <c r="E149" s="320"/>
      <c r="F149" s="320"/>
      <c r="G149" s="320"/>
      <c r="H149" s="316">
        <f t="shared" si="38"/>
        <v>0</v>
      </c>
      <c r="I149" s="320"/>
      <c r="J149" s="317">
        <f t="shared" si="40"/>
        <v>0</v>
      </c>
      <c r="K149" s="320"/>
      <c r="L149" s="431"/>
      <c r="M149" s="470">
        <f t="shared" si="41"/>
        <v>0</v>
      </c>
      <c r="N149" s="470"/>
      <c r="O149" s="320">
        <f t="shared" si="39"/>
        <v>0</v>
      </c>
      <c r="P149" s="320"/>
      <c r="Q149" s="278"/>
      <c r="R149" s="320"/>
      <c r="S149" s="320"/>
      <c r="T149" s="320"/>
      <c r="U149" s="413"/>
      <c r="V149" s="414"/>
    </row>
    <row r="150" spans="1:22" hidden="1" x14ac:dyDescent="0.25">
      <c r="A150" s="310" t="s">
        <v>103</v>
      </c>
      <c r="B150" s="429">
        <v>0</v>
      </c>
      <c r="C150" s="439"/>
      <c r="D150" s="320"/>
      <c r="E150" s="320"/>
      <c r="F150" s="320"/>
      <c r="G150" s="320"/>
      <c r="H150" s="316">
        <f t="shared" si="38"/>
        <v>0</v>
      </c>
      <c r="I150" s="320"/>
      <c r="J150" s="317">
        <f t="shared" si="40"/>
        <v>0</v>
      </c>
      <c r="K150" s="320"/>
      <c r="L150" s="431"/>
      <c r="M150" s="470">
        <f t="shared" si="41"/>
        <v>0</v>
      </c>
      <c r="N150" s="470"/>
      <c r="O150" s="320">
        <f t="shared" si="39"/>
        <v>0</v>
      </c>
      <c r="P150" s="320"/>
      <c r="Q150" s="278"/>
      <c r="R150" s="320"/>
      <c r="S150" s="320"/>
      <c r="T150" s="320"/>
      <c r="U150" s="413"/>
      <c r="V150" s="414"/>
    </row>
    <row r="151" spans="1:22" hidden="1" x14ac:dyDescent="0.25">
      <c r="A151" s="310"/>
      <c r="B151" s="429">
        <v>0</v>
      </c>
      <c r="C151" s="439"/>
      <c r="D151" s="320"/>
      <c r="E151" s="320"/>
      <c r="F151" s="320"/>
      <c r="G151" s="320"/>
      <c r="H151" s="316">
        <f t="shared" si="38"/>
        <v>0</v>
      </c>
      <c r="I151" s="320"/>
      <c r="J151" s="317">
        <f t="shared" si="40"/>
        <v>0</v>
      </c>
      <c r="K151" s="320"/>
      <c r="L151" s="431"/>
      <c r="M151" s="470">
        <f t="shared" si="41"/>
        <v>0</v>
      </c>
      <c r="N151" s="470"/>
      <c r="O151" s="320">
        <f t="shared" si="39"/>
        <v>0</v>
      </c>
      <c r="P151" s="320"/>
      <c r="Q151" s="278"/>
      <c r="R151" s="320"/>
      <c r="S151" s="320"/>
      <c r="T151" s="320"/>
      <c r="U151" s="413"/>
      <c r="V151" s="414"/>
    </row>
    <row r="152" spans="1:22" ht="15.75" thickBot="1" x14ac:dyDescent="0.3">
      <c r="A152" s="354"/>
      <c r="B152" s="440">
        <v>0</v>
      </c>
      <c r="C152" s="435"/>
      <c r="D152" s="332"/>
      <c r="E152" s="332"/>
      <c r="F152" s="332"/>
      <c r="G152" s="332"/>
      <c r="H152" s="329"/>
      <c r="I152" s="332"/>
      <c r="J152" s="330"/>
      <c r="K152" s="332"/>
      <c r="L152" s="436"/>
      <c r="M152" s="471">
        <f t="shared" si="41"/>
        <v>0</v>
      </c>
      <c r="N152" s="471"/>
      <c r="O152" s="332">
        <f t="shared" si="39"/>
        <v>0</v>
      </c>
      <c r="P152" s="332"/>
      <c r="Q152" s="279"/>
      <c r="R152" s="332"/>
      <c r="S152" s="332"/>
      <c r="T152" s="332"/>
      <c r="U152" s="367">
        <v>0</v>
      </c>
      <c r="V152" s="415">
        <v>0</v>
      </c>
    </row>
    <row r="153" spans="1:22" ht="15.75" thickTop="1" x14ac:dyDescent="0.25">
      <c r="A153" s="333" t="s">
        <v>106</v>
      </c>
      <c r="B153" s="437">
        <f t="shared" ref="B153:O153" si="42">SUM(B141:B152)</f>
        <v>0</v>
      </c>
      <c r="C153" s="437">
        <f t="shared" si="42"/>
        <v>0</v>
      </c>
      <c r="D153" s="437">
        <f t="shared" si="42"/>
        <v>0</v>
      </c>
      <c r="E153" s="437">
        <f t="shared" si="42"/>
        <v>0</v>
      </c>
      <c r="F153" s="437">
        <f t="shared" si="42"/>
        <v>0</v>
      </c>
      <c r="G153" s="437">
        <f t="shared" si="42"/>
        <v>0</v>
      </c>
      <c r="H153" s="337">
        <f t="shared" si="42"/>
        <v>0</v>
      </c>
      <c r="I153" s="437">
        <f t="shared" si="42"/>
        <v>0</v>
      </c>
      <c r="J153" s="337">
        <f t="shared" si="42"/>
        <v>0</v>
      </c>
      <c r="K153" s="437">
        <f t="shared" si="42"/>
        <v>0</v>
      </c>
      <c r="L153" s="437">
        <f t="shared" si="42"/>
        <v>0</v>
      </c>
      <c r="M153" s="337">
        <f t="shared" si="42"/>
        <v>0</v>
      </c>
      <c r="N153" s="337"/>
      <c r="O153" s="337">
        <f t="shared" si="42"/>
        <v>0</v>
      </c>
      <c r="P153" s="337"/>
      <c r="Q153" s="337"/>
      <c r="R153" s="337"/>
      <c r="S153" s="337"/>
      <c r="T153" s="337"/>
    </row>
    <row r="154" spans="1:22" x14ac:dyDescent="0.25">
      <c r="M154" s="468"/>
      <c r="N154" s="468"/>
    </row>
    <row r="155" spans="1:22" ht="15.75" thickBot="1" x14ac:dyDescent="0.3">
      <c r="A155" s="285" t="s">
        <v>107</v>
      </c>
      <c r="M155" s="468"/>
      <c r="N155" s="468"/>
    </row>
    <row r="156" spans="1:22" ht="15.75" thickTop="1" x14ac:dyDescent="0.25">
      <c r="A156" s="353" t="s">
        <v>108</v>
      </c>
      <c r="B156" s="441"/>
      <c r="C156" s="442"/>
      <c r="D156" s="360"/>
      <c r="E156" s="360"/>
      <c r="F156" s="360"/>
      <c r="G156" s="360"/>
      <c r="H156" s="357">
        <f>+E156+F156-G156</f>
        <v>0</v>
      </c>
      <c r="I156" s="360"/>
      <c r="J156" s="358"/>
      <c r="K156" s="360"/>
      <c r="L156" s="443"/>
      <c r="M156" s="475"/>
      <c r="N156" s="475"/>
      <c r="O156" s="309"/>
      <c r="P156" s="309"/>
      <c r="Q156" s="275"/>
      <c r="R156" s="309"/>
      <c r="S156" s="309"/>
      <c r="T156" s="309"/>
      <c r="U156" s="360"/>
      <c r="V156" s="412"/>
    </row>
    <row r="157" spans="1:22" ht="15.75" thickBot="1" x14ac:dyDescent="0.3">
      <c r="A157" s="324" t="s">
        <v>109</v>
      </c>
      <c r="B157" s="444"/>
      <c r="C157" s="445"/>
      <c r="D157" s="367"/>
      <c r="E157" s="367"/>
      <c r="F157" s="367"/>
      <c r="G157" s="367"/>
      <c r="H157" s="364">
        <f>+E157+F157-G157</f>
        <v>0</v>
      </c>
      <c r="I157" s="367"/>
      <c r="J157" s="365"/>
      <c r="K157" s="367"/>
      <c r="L157" s="446"/>
      <c r="M157" s="476"/>
      <c r="N157" s="476"/>
      <c r="O157" s="332"/>
      <c r="P157" s="332"/>
      <c r="Q157" s="279"/>
      <c r="R157" s="332"/>
      <c r="S157" s="332"/>
      <c r="T157" s="332"/>
      <c r="U157" s="367"/>
      <c r="V157" s="415"/>
    </row>
    <row r="158" spans="1:22" ht="15.75" thickTop="1" x14ac:dyDescent="0.25">
      <c r="A158" s="298" t="s">
        <v>110</v>
      </c>
      <c r="B158" s="298">
        <f t="shared" ref="B158:L158" si="43">SUM(B156:B157)</f>
        <v>0</v>
      </c>
      <c r="C158" s="298">
        <f t="shared" si="43"/>
        <v>0</v>
      </c>
      <c r="D158" s="298">
        <f t="shared" si="43"/>
        <v>0</v>
      </c>
      <c r="E158" s="298">
        <f t="shared" si="43"/>
        <v>0</v>
      </c>
      <c r="F158" s="298">
        <f t="shared" si="43"/>
        <v>0</v>
      </c>
      <c r="G158" s="298">
        <f t="shared" si="43"/>
        <v>0</v>
      </c>
      <c r="H158" s="370">
        <f t="shared" si="43"/>
        <v>0</v>
      </c>
      <c r="I158" s="298">
        <f t="shared" si="43"/>
        <v>0</v>
      </c>
      <c r="J158" s="370">
        <f t="shared" si="43"/>
        <v>0</v>
      </c>
      <c r="K158" s="298">
        <f t="shared" si="43"/>
        <v>0</v>
      </c>
      <c r="L158" s="298">
        <f t="shared" si="43"/>
        <v>0</v>
      </c>
      <c r="M158" s="468"/>
      <c r="N158" s="468"/>
    </row>
    <row r="159" spans="1:22" x14ac:dyDescent="0.25">
      <c r="M159" s="468"/>
      <c r="N159" s="468"/>
    </row>
    <row r="160" spans="1:22" ht="15.75" thickBot="1" x14ac:dyDescent="0.3">
      <c r="A160" s="285" t="s">
        <v>111</v>
      </c>
      <c r="M160" s="468"/>
      <c r="N160" s="468"/>
    </row>
    <row r="161" spans="1:22" ht="15.75" thickTop="1" x14ac:dyDescent="0.25">
      <c r="A161" s="353" t="s">
        <v>919</v>
      </c>
      <c r="B161" s="438">
        <v>0</v>
      </c>
      <c r="C161" s="426"/>
      <c r="D161" s="309"/>
      <c r="E161" s="309"/>
      <c r="F161" s="309"/>
      <c r="G161" s="309"/>
      <c r="H161" s="371">
        <f>+E161+F161-G161</f>
        <v>0</v>
      </c>
      <c r="I161" s="309"/>
      <c r="J161" s="342">
        <f>SUM(H161:I161)</f>
        <v>0</v>
      </c>
      <c r="K161" s="309"/>
      <c r="L161" s="428"/>
      <c r="M161" s="469">
        <f>+G161+J161</f>
        <v>0</v>
      </c>
      <c r="N161" s="469"/>
      <c r="O161" s="309"/>
      <c r="P161" s="309"/>
      <c r="Q161" s="275"/>
      <c r="R161" s="309"/>
      <c r="S161" s="309"/>
      <c r="T161" s="309"/>
      <c r="U161" s="309">
        <v>0</v>
      </c>
      <c r="V161" s="409">
        <v>0</v>
      </c>
    </row>
    <row r="162" spans="1:22" hidden="1" x14ac:dyDescent="0.25">
      <c r="A162" s="344" t="s">
        <v>140</v>
      </c>
      <c r="B162" s="429" t="s">
        <v>924</v>
      </c>
      <c r="C162" s="439"/>
      <c r="D162" s="320"/>
      <c r="E162" s="320"/>
      <c r="F162" s="320"/>
      <c r="G162" s="320"/>
      <c r="H162" s="316">
        <f>+E162+F162-G162</f>
        <v>0</v>
      </c>
      <c r="I162" s="320"/>
      <c r="J162" s="317">
        <f>SUM(H162:I162)</f>
        <v>0</v>
      </c>
      <c r="K162" s="320"/>
      <c r="L162" s="431"/>
      <c r="M162" s="470">
        <f>+G162+J162</f>
        <v>0</v>
      </c>
      <c r="N162" s="470"/>
      <c r="O162" s="320"/>
      <c r="P162" s="320"/>
      <c r="Q162" s="278"/>
      <c r="R162" s="320"/>
      <c r="S162" s="320"/>
      <c r="T162" s="320"/>
      <c r="U162" s="320"/>
      <c r="V162" s="410"/>
    </row>
    <row r="163" spans="1:22" hidden="1" x14ac:dyDescent="0.25">
      <c r="A163" s="344" t="s">
        <v>139</v>
      </c>
      <c r="B163" s="429">
        <v>0</v>
      </c>
      <c r="C163" s="439"/>
      <c r="D163" s="320"/>
      <c r="E163" s="320"/>
      <c r="F163" s="320"/>
      <c r="G163" s="320"/>
      <c r="H163" s="316">
        <f t="shared" ref="H163:H208" si="44">+E163+F163-G163</f>
        <v>0</v>
      </c>
      <c r="I163" s="320"/>
      <c r="J163" s="317">
        <f t="shared" ref="J163:J209" si="45">SUM(H163:I163)</f>
        <v>0</v>
      </c>
      <c r="K163" s="320"/>
      <c r="L163" s="431"/>
      <c r="M163" s="470">
        <f t="shared" ref="M163:M209" si="46">+G163+J163</f>
        <v>0</v>
      </c>
      <c r="N163" s="470"/>
      <c r="O163" s="320"/>
      <c r="P163" s="320"/>
      <c r="Q163" s="278"/>
      <c r="R163" s="320"/>
      <c r="S163" s="320"/>
      <c r="T163" s="320"/>
      <c r="U163" s="320"/>
      <c r="V163" s="410"/>
    </row>
    <row r="164" spans="1:22" hidden="1" x14ac:dyDescent="0.25">
      <c r="A164" s="344" t="s">
        <v>115</v>
      </c>
      <c r="B164" s="429">
        <v>0</v>
      </c>
      <c r="C164" s="439"/>
      <c r="D164" s="320"/>
      <c r="E164" s="320"/>
      <c r="F164" s="320"/>
      <c r="G164" s="320"/>
      <c r="H164" s="316">
        <f t="shared" si="44"/>
        <v>0</v>
      </c>
      <c r="I164" s="320"/>
      <c r="J164" s="317">
        <f t="shared" si="45"/>
        <v>0</v>
      </c>
      <c r="K164" s="320"/>
      <c r="L164" s="431"/>
      <c r="M164" s="470">
        <f t="shared" si="46"/>
        <v>0</v>
      </c>
      <c r="N164" s="470"/>
      <c r="O164" s="320"/>
      <c r="P164" s="320"/>
      <c r="Q164" s="278"/>
      <c r="R164" s="320"/>
      <c r="S164" s="320"/>
      <c r="T164" s="320"/>
      <c r="U164" s="320"/>
      <c r="V164" s="410"/>
    </row>
    <row r="165" spans="1:22" hidden="1" x14ac:dyDescent="0.25">
      <c r="A165" s="344" t="s">
        <v>721</v>
      </c>
      <c r="B165" s="429">
        <v>0</v>
      </c>
      <c r="C165" s="439"/>
      <c r="D165" s="320"/>
      <c r="E165" s="320"/>
      <c r="F165" s="320"/>
      <c r="G165" s="320"/>
      <c r="H165" s="316">
        <f t="shared" si="44"/>
        <v>0</v>
      </c>
      <c r="I165" s="320"/>
      <c r="J165" s="317">
        <f t="shared" si="45"/>
        <v>0</v>
      </c>
      <c r="K165" s="320"/>
      <c r="L165" s="431"/>
      <c r="M165" s="470">
        <f t="shared" si="46"/>
        <v>0</v>
      </c>
      <c r="N165" s="470"/>
      <c r="O165" s="320"/>
      <c r="P165" s="320"/>
      <c r="Q165" s="278"/>
      <c r="R165" s="320"/>
      <c r="S165" s="320"/>
      <c r="T165" s="320"/>
      <c r="U165" s="320"/>
      <c r="V165" s="410"/>
    </row>
    <row r="166" spans="1:22" hidden="1" x14ac:dyDescent="0.25">
      <c r="A166" s="344" t="s">
        <v>118</v>
      </c>
      <c r="B166" s="429" t="s">
        <v>925</v>
      </c>
      <c r="C166" s="439"/>
      <c r="D166" s="320"/>
      <c r="E166" s="320"/>
      <c r="F166" s="320"/>
      <c r="G166" s="320"/>
      <c r="H166" s="316">
        <f t="shared" si="44"/>
        <v>0</v>
      </c>
      <c r="I166" s="320"/>
      <c r="J166" s="317">
        <f t="shared" si="45"/>
        <v>0</v>
      </c>
      <c r="K166" s="320"/>
      <c r="L166" s="431"/>
      <c r="M166" s="470">
        <f t="shared" si="46"/>
        <v>0</v>
      </c>
      <c r="N166" s="470"/>
      <c r="O166" s="320"/>
      <c r="P166" s="320"/>
      <c r="Q166" s="278"/>
      <c r="R166" s="320"/>
      <c r="S166" s="320"/>
      <c r="T166" s="320"/>
      <c r="U166" s="320"/>
      <c r="V166" s="410"/>
    </row>
    <row r="167" spans="1:22" hidden="1" x14ac:dyDescent="0.25">
      <c r="A167" s="344" t="s">
        <v>138</v>
      </c>
      <c r="B167" s="429">
        <v>0</v>
      </c>
      <c r="C167" s="439"/>
      <c r="D167" s="320"/>
      <c r="E167" s="320"/>
      <c r="F167" s="320"/>
      <c r="G167" s="320"/>
      <c r="H167" s="316">
        <f t="shared" si="44"/>
        <v>0</v>
      </c>
      <c r="I167" s="320"/>
      <c r="J167" s="317">
        <f t="shared" si="45"/>
        <v>0</v>
      </c>
      <c r="K167" s="320"/>
      <c r="L167" s="431"/>
      <c r="M167" s="470">
        <f t="shared" si="46"/>
        <v>0</v>
      </c>
      <c r="N167" s="470"/>
      <c r="O167" s="320"/>
      <c r="P167" s="320"/>
      <c r="Q167" s="278"/>
      <c r="R167" s="320"/>
      <c r="S167" s="320"/>
      <c r="T167" s="320"/>
      <c r="U167" s="320"/>
      <c r="V167" s="410"/>
    </row>
    <row r="168" spans="1:22" hidden="1" x14ac:dyDescent="0.25">
      <c r="A168" s="344" t="s">
        <v>120</v>
      </c>
      <c r="B168" s="429" t="s">
        <v>926</v>
      </c>
      <c r="C168" s="439"/>
      <c r="D168" s="320"/>
      <c r="E168" s="320"/>
      <c r="F168" s="320"/>
      <c r="G168" s="320"/>
      <c r="H168" s="316">
        <f t="shared" si="44"/>
        <v>0</v>
      </c>
      <c r="I168" s="320"/>
      <c r="J168" s="317">
        <f t="shared" si="45"/>
        <v>0</v>
      </c>
      <c r="K168" s="320"/>
      <c r="L168" s="431"/>
      <c r="M168" s="470">
        <f t="shared" si="46"/>
        <v>0</v>
      </c>
      <c r="N168" s="470"/>
      <c r="O168" s="320"/>
      <c r="P168" s="320"/>
      <c r="Q168" s="278"/>
      <c r="R168" s="320"/>
      <c r="S168" s="320"/>
      <c r="T168" s="320"/>
      <c r="U168" s="320"/>
      <c r="V168" s="410"/>
    </row>
    <row r="169" spans="1:22" hidden="1" x14ac:dyDescent="0.25">
      <c r="A169" s="344" t="s">
        <v>873</v>
      </c>
      <c r="B169" s="429">
        <v>0</v>
      </c>
      <c r="C169" s="439"/>
      <c r="D169" s="320"/>
      <c r="E169" s="320"/>
      <c r="F169" s="320"/>
      <c r="G169" s="320"/>
      <c r="H169" s="316">
        <f t="shared" si="44"/>
        <v>0</v>
      </c>
      <c r="I169" s="320"/>
      <c r="J169" s="317">
        <f t="shared" si="45"/>
        <v>0</v>
      </c>
      <c r="K169" s="320"/>
      <c r="L169" s="431"/>
      <c r="M169" s="470">
        <f t="shared" si="46"/>
        <v>0</v>
      </c>
      <c r="N169" s="470"/>
      <c r="O169" s="320"/>
      <c r="P169" s="320"/>
      <c r="Q169" s="278"/>
      <c r="R169" s="320"/>
      <c r="S169" s="320"/>
      <c r="T169" s="320"/>
      <c r="U169" s="320"/>
      <c r="V169" s="410"/>
    </row>
    <row r="170" spans="1:22" hidden="1" x14ac:dyDescent="0.25">
      <c r="A170" s="344" t="s">
        <v>114</v>
      </c>
      <c r="B170" s="429">
        <v>0</v>
      </c>
      <c r="C170" s="439"/>
      <c r="D170" s="320"/>
      <c r="E170" s="320"/>
      <c r="F170" s="320"/>
      <c r="G170" s="320"/>
      <c r="H170" s="316">
        <f t="shared" si="44"/>
        <v>0</v>
      </c>
      <c r="I170" s="320"/>
      <c r="J170" s="317">
        <f t="shared" si="45"/>
        <v>0</v>
      </c>
      <c r="K170" s="320"/>
      <c r="L170" s="431"/>
      <c r="M170" s="470">
        <f t="shared" si="46"/>
        <v>0</v>
      </c>
      <c r="N170" s="470"/>
      <c r="O170" s="320"/>
      <c r="P170" s="320"/>
      <c r="Q170" s="278"/>
      <c r="R170" s="320"/>
      <c r="S170" s="320"/>
      <c r="T170" s="320"/>
      <c r="U170" s="320"/>
      <c r="V170" s="410"/>
    </row>
    <row r="171" spans="1:22" hidden="1" x14ac:dyDescent="0.25">
      <c r="A171" s="344" t="s">
        <v>121</v>
      </c>
      <c r="B171" s="429">
        <v>0</v>
      </c>
      <c r="C171" s="439"/>
      <c r="D171" s="320"/>
      <c r="E171" s="320"/>
      <c r="F171" s="320"/>
      <c r="G171" s="320"/>
      <c r="H171" s="316">
        <f t="shared" si="44"/>
        <v>0</v>
      </c>
      <c r="I171" s="320"/>
      <c r="J171" s="317">
        <f t="shared" si="45"/>
        <v>0</v>
      </c>
      <c r="K171" s="320"/>
      <c r="L171" s="431"/>
      <c r="M171" s="470">
        <f t="shared" si="46"/>
        <v>0</v>
      </c>
      <c r="N171" s="470"/>
      <c r="O171" s="320"/>
      <c r="P171" s="320"/>
      <c r="Q171" s="278"/>
      <c r="R171" s="320"/>
      <c r="S171" s="320"/>
      <c r="T171" s="320"/>
      <c r="U171" s="320"/>
      <c r="V171" s="410"/>
    </row>
    <row r="172" spans="1:22" hidden="1" x14ac:dyDescent="0.25">
      <c r="A172" s="344" t="s">
        <v>137</v>
      </c>
      <c r="B172" s="429">
        <v>0</v>
      </c>
      <c r="C172" s="439"/>
      <c r="D172" s="320"/>
      <c r="E172" s="320"/>
      <c r="F172" s="320"/>
      <c r="G172" s="320"/>
      <c r="H172" s="316">
        <f t="shared" si="44"/>
        <v>0</v>
      </c>
      <c r="I172" s="320"/>
      <c r="J172" s="317">
        <f t="shared" si="45"/>
        <v>0</v>
      </c>
      <c r="K172" s="320"/>
      <c r="L172" s="431"/>
      <c r="M172" s="470">
        <f t="shared" si="46"/>
        <v>0</v>
      </c>
      <c r="N172" s="470"/>
      <c r="O172" s="320"/>
      <c r="P172" s="320"/>
      <c r="Q172" s="278"/>
      <c r="R172" s="320"/>
      <c r="S172" s="320"/>
      <c r="T172" s="320"/>
      <c r="U172" s="320"/>
      <c r="V172" s="410"/>
    </row>
    <row r="173" spans="1:22" hidden="1" x14ac:dyDescent="0.25">
      <c r="A173" s="344" t="s">
        <v>703</v>
      </c>
      <c r="B173" s="429">
        <v>0</v>
      </c>
      <c r="C173" s="439"/>
      <c r="D173" s="320"/>
      <c r="E173" s="320"/>
      <c r="F173" s="320"/>
      <c r="G173" s="320"/>
      <c r="H173" s="316">
        <f t="shared" si="44"/>
        <v>0</v>
      </c>
      <c r="I173" s="320"/>
      <c r="J173" s="317">
        <f t="shared" si="45"/>
        <v>0</v>
      </c>
      <c r="K173" s="320"/>
      <c r="L173" s="431"/>
      <c r="M173" s="470">
        <f t="shared" si="46"/>
        <v>0</v>
      </c>
      <c r="N173" s="470"/>
      <c r="O173" s="320"/>
      <c r="P173" s="320"/>
      <c r="Q173" s="278"/>
      <c r="R173" s="320"/>
      <c r="S173" s="320"/>
      <c r="T173" s="320"/>
      <c r="U173" s="320"/>
      <c r="V173" s="410"/>
    </row>
    <row r="174" spans="1:22" hidden="1" x14ac:dyDescent="0.25">
      <c r="A174" s="344" t="s">
        <v>702</v>
      </c>
      <c r="B174" s="429">
        <v>0</v>
      </c>
      <c r="C174" s="439"/>
      <c r="D174" s="320"/>
      <c r="E174" s="320"/>
      <c r="F174" s="320"/>
      <c r="G174" s="320"/>
      <c r="H174" s="316">
        <f t="shared" si="44"/>
        <v>0</v>
      </c>
      <c r="I174" s="320"/>
      <c r="J174" s="317">
        <f t="shared" si="45"/>
        <v>0</v>
      </c>
      <c r="K174" s="320"/>
      <c r="L174" s="431"/>
      <c r="M174" s="470">
        <f t="shared" si="46"/>
        <v>0</v>
      </c>
      <c r="N174" s="470"/>
      <c r="O174" s="320"/>
      <c r="P174" s="320"/>
      <c r="Q174" s="278"/>
      <c r="R174" s="320"/>
      <c r="S174" s="320"/>
      <c r="T174" s="320"/>
      <c r="U174" s="320"/>
      <c r="V174" s="410"/>
    </row>
    <row r="175" spans="1:22" hidden="1" x14ac:dyDescent="0.25">
      <c r="A175" s="344" t="s">
        <v>701</v>
      </c>
      <c r="B175" s="429">
        <v>0</v>
      </c>
      <c r="C175" s="439"/>
      <c r="D175" s="320"/>
      <c r="E175" s="320"/>
      <c r="F175" s="320"/>
      <c r="G175" s="320"/>
      <c r="H175" s="316">
        <f t="shared" si="44"/>
        <v>0</v>
      </c>
      <c r="I175" s="320"/>
      <c r="J175" s="317">
        <f t="shared" si="45"/>
        <v>0</v>
      </c>
      <c r="K175" s="320"/>
      <c r="L175" s="431"/>
      <c r="M175" s="470">
        <f t="shared" si="46"/>
        <v>0</v>
      </c>
      <c r="N175" s="470"/>
      <c r="O175" s="320"/>
      <c r="P175" s="320"/>
      <c r="Q175" s="278"/>
      <c r="R175" s="320"/>
      <c r="S175" s="320"/>
      <c r="T175" s="320"/>
      <c r="U175" s="320"/>
      <c r="V175" s="410"/>
    </row>
    <row r="176" spans="1:22" hidden="1" x14ac:dyDescent="0.25">
      <c r="A176" s="344" t="s">
        <v>123</v>
      </c>
      <c r="B176" s="429">
        <v>0</v>
      </c>
      <c r="C176" s="439"/>
      <c r="D176" s="320"/>
      <c r="E176" s="320"/>
      <c r="F176" s="320"/>
      <c r="G176" s="320"/>
      <c r="H176" s="316">
        <f t="shared" si="44"/>
        <v>0</v>
      </c>
      <c r="I176" s="320"/>
      <c r="J176" s="317">
        <f t="shared" si="45"/>
        <v>0</v>
      </c>
      <c r="K176" s="320"/>
      <c r="L176" s="431"/>
      <c r="M176" s="470">
        <f t="shared" si="46"/>
        <v>0</v>
      </c>
      <c r="N176" s="470"/>
      <c r="O176" s="320"/>
      <c r="P176" s="320"/>
      <c r="Q176" s="278"/>
      <c r="R176" s="320"/>
      <c r="S176" s="320"/>
      <c r="T176" s="320"/>
      <c r="U176" s="320"/>
      <c r="V176" s="410"/>
    </row>
    <row r="177" spans="1:22" hidden="1" x14ac:dyDescent="0.25">
      <c r="A177" s="372" t="s">
        <v>122</v>
      </c>
      <c r="B177" s="429">
        <v>0</v>
      </c>
      <c r="C177" s="439"/>
      <c r="D177" s="320"/>
      <c r="E177" s="320"/>
      <c r="F177" s="320"/>
      <c r="G177" s="320"/>
      <c r="H177" s="316">
        <f t="shared" si="44"/>
        <v>0</v>
      </c>
      <c r="I177" s="320"/>
      <c r="J177" s="317">
        <f t="shared" si="45"/>
        <v>0</v>
      </c>
      <c r="K177" s="320"/>
      <c r="L177" s="431"/>
      <c r="M177" s="470">
        <f t="shared" si="46"/>
        <v>0</v>
      </c>
      <c r="N177" s="470"/>
      <c r="O177" s="320"/>
      <c r="P177" s="320"/>
      <c r="Q177" s="278"/>
      <c r="R177" s="320"/>
      <c r="S177" s="320"/>
      <c r="T177" s="320"/>
      <c r="U177" s="320"/>
      <c r="V177" s="410"/>
    </row>
    <row r="178" spans="1:22" hidden="1" x14ac:dyDescent="0.25">
      <c r="A178" s="310" t="s">
        <v>112</v>
      </c>
      <c r="B178" s="429">
        <v>0</v>
      </c>
      <c r="C178" s="439"/>
      <c r="D178" s="320"/>
      <c r="E178" s="320"/>
      <c r="F178" s="320"/>
      <c r="G178" s="320"/>
      <c r="H178" s="316">
        <f t="shared" si="44"/>
        <v>0</v>
      </c>
      <c r="I178" s="320"/>
      <c r="J178" s="317">
        <f t="shared" si="45"/>
        <v>0</v>
      </c>
      <c r="K178" s="320"/>
      <c r="L178" s="431"/>
      <c r="M178" s="470">
        <f t="shared" si="46"/>
        <v>0</v>
      </c>
      <c r="N178" s="470"/>
      <c r="O178" s="320"/>
      <c r="P178" s="320"/>
      <c r="Q178" s="278"/>
      <c r="R178" s="320"/>
      <c r="S178" s="320"/>
      <c r="T178" s="320"/>
      <c r="U178" s="320"/>
      <c r="V178" s="410"/>
    </row>
    <row r="179" spans="1:22" hidden="1" x14ac:dyDescent="0.25">
      <c r="A179" s="344" t="s">
        <v>128</v>
      </c>
      <c r="B179" s="429">
        <v>0</v>
      </c>
      <c r="C179" s="439"/>
      <c r="D179" s="320"/>
      <c r="E179" s="320"/>
      <c r="F179" s="320"/>
      <c r="G179" s="320"/>
      <c r="H179" s="316">
        <f t="shared" si="44"/>
        <v>0</v>
      </c>
      <c r="I179" s="320"/>
      <c r="J179" s="317">
        <f t="shared" si="45"/>
        <v>0</v>
      </c>
      <c r="K179" s="320"/>
      <c r="L179" s="431"/>
      <c r="M179" s="470">
        <f t="shared" si="46"/>
        <v>0</v>
      </c>
      <c r="N179" s="470"/>
      <c r="O179" s="320"/>
      <c r="P179" s="320"/>
      <c r="Q179" s="278"/>
      <c r="R179" s="320"/>
      <c r="S179" s="320"/>
      <c r="T179" s="320"/>
      <c r="U179" s="320"/>
      <c r="V179" s="410"/>
    </row>
    <row r="180" spans="1:22" hidden="1" x14ac:dyDescent="0.25">
      <c r="A180" s="344" t="s">
        <v>124</v>
      </c>
      <c r="B180" s="429">
        <v>0</v>
      </c>
      <c r="C180" s="439"/>
      <c r="D180" s="320"/>
      <c r="E180" s="320"/>
      <c r="F180" s="320"/>
      <c r="G180" s="320"/>
      <c r="H180" s="316">
        <f t="shared" si="44"/>
        <v>0</v>
      </c>
      <c r="I180" s="320"/>
      <c r="J180" s="317">
        <f t="shared" si="45"/>
        <v>0</v>
      </c>
      <c r="K180" s="320"/>
      <c r="L180" s="431"/>
      <c r="M180" s="470">
        <f t="shared" si="46"/>
        <v>0</v>
      </c>
      <c r="N180" s="470"/>
      <c r="O180" s="320"/>
      <c r="P180" s="320"/>
      <c r="Q180" s="278"/>
      <c r="R180" s="320"/>
      <c r="S180" s="320"/>
      <c r="T180" s="320"/>
      <c r="U180" s="320"/>
      <c r="V180" s="410"/>
    </row>
    <row r="181" spans="1:22" hidden="1" x14ac:dyDescent="0.25">
      <c r="A181" s="344" t="s">
        <v>136</v>
      </c>
      <c r="B181" s="429">
        <v>0</v>
      </c>
      <c r="C181" s="439"/>
      <c r="D181" s="320"/>
      <c r="E181" s="320"/>
      <c r="F181" s="320"/>
      <c r="G181" s="320"/>
      <c r="H181" s="316">
        <f t="shared" si="44"/>
        <v>0</v>
      </c>
      <c r="I181" s="320"/>
      <c r="J181" s="317">
        <f t="shared" si="45"/>
        <v>0</v>
      </c>
      <c r="K181" s="320"/>
      <c r="L181" s="431"/>
      <c r="M181" s="470">
        <f t="shared" si="46"/>
        <v>0</v>
      </c>
      <c r="N181" s="470"/>
      <c r="O181" s="320"/>
      <c r="P181" s="320"/>
      <c r="Q181" s="278"/>
      <c r="R181" s="320"/>
      <c r="S181" s="320"/>
      <c r="T181" s="320"/>
      <c r="U181" s="320"/>
      <c r="V181" s="410"/>
    </row>
    <row r="182" spans="1:22" hidden="1" x14ac:dyDescent="0.25">
      <c r="A182" s="344" t="s">
        <v>125</v>
      </c>
      <c r="B182" s="429">
        <v>0</v>
      </c>
      <c r="C182" s="439"/>
      <c r="D182" s="320"/>
      <c r="E182" s="320"/>
      <c r="F182" s="320"/>
      <c r="G182" s="320"/>
      <c r="H182" s="316">
        <f t="shared" si="44"/>
        <v>0</v>
      </c>
      <c r="I182" s="320"/>
      <c r="J182" s="317">
        <f t="shared" si="45"/>
        <v>0</v>
      </c>
      <c r="K182" s="320"/>
      <c r="L182" s="431"/>
      <c r="M182" s="470">
        <f t="shared" si="46"/>
        <v>0</v>
      </c>
      <c r="N182" s="470"/>
      <c r="O182" s="320"/>
      <c r="P182" s="320"/>
      <c r="Q182" s="278"/>
      <c r="R182" s="320"/>
      <c r="S182" s="320"/>
      <c r="T182" s="320"/>
      <c r="U182" s="320"/>
      <c r="V182" s="410"/>
    </row>
    <row r="183" spans="1:22" hidden="1" x14ac:dyDescent="0.25">
      <c r="A183" s="344" t="s">
        <v>116</v>
      </c>
      <c r="B183" s="429">
        <v>0</v>
      </c>
      <c r="C183" s="439"/>
      <c r="D183" s="320"/>
      <c r="E183" s="320"/>
      <c r="F183" s="320"/>
      <c r="G183" s="320"/>
      <c r="H183" s="316">
        <f t="shared" si="44"/>
        <v>0</v>
      </c>
      <c r="I183" s="320"/>
      <c r="J183" s="317">
        <f t="shared" si="45"/>
        <v>0</v>
      </c>
      <c r="K183" s="320"/>
      <c r="L183" s="431"/>
      <c r="M183" s="470">
        <f t="shared" si="46"/>
        <v>0</v>
      </c>
      <c r="N183" s="470"/>
      <c r="O183" s="320"/>
      <c r="P183" s="320"/>
      <c r="Q183" s="278"/>
      <c r="R183" s="320"/>
      <c r="S183" s="320"/>
      <c r="T183" s="320"/>
      <c r="U183" s="320"/>
      <c r="V183" s="410"/>
    </row>
    <row r="184" spans="1:22" hidden="1" x14ac:dyDescent="0.25">
      <c r="A184" s="344" t="s">
        <v>113</v>
      </c>
      <c r="B184" s="429">
        <v>0</v>
      </c>
      <c r="C184" s="439"/>
      <c r="D184" s="320"/>
      <c r="E184" s="320"/>
      <c r="F184" s="320"/>
      <c r="G184" s="320"/>
      <c r="H184" s="316">
        <f t="shared" si="44"/>
        <v>0</v>
      </c>
      <c r="I184" s="320"/>
      <c r="J184" s="317">
        <f t="shared" si="45"/>
        <v>0</v>
      </c>
      <c r="K184" s="320"/>
      <c r="L184" s="431"/>
      <c r="M184" s="470">
        <f t="shared" si="46"/>
        <v>0</v>
      </c>
      <c r="N184" s="470"/>
      <c r="O184" s="320"/>
      <c r="P184" s="320"/>
      <c r="Q184" s="278"/>
      <c r="R184" s="320"/>
      <c r="S184" s="320"/>
      <c r="T184" s="320"/>
      <c r="U184" s="320"/>
      <c r="V184" s="410"/>
    </row>
    <row r="185" spans="1:22" hidden="1" x14ac:dyDescent="0.25">
      <c r="A185" s="344" t="s">
        <v>105</v>
      </c>
      <c r="B185" s="429">
        <v>0</v>
      </c>
      <c r="C185" s="439"/>
      <c r="D185" s="320"/>
      <c r="E185" s="320"/>
      <c r="F185" s="320"/>
      <c r="G185" s="320"/>
      <c r="H185" s="316">
        <f t="shared" si="44"/>
        <v>0</v>
      </c>
      <c r="I185" s="320"/>
      <c r="J185" s="317">
        <f t="shared" si="45"/>
        <v>0</v>
      </c>
      <c r="K185" s="320"/>
      <c r="L185" s="431"/>
      <c r="M185" s="470">
        <f t="shared" si="46"/>
        <v>0</v>
      </c>
      <c r="N185" s="470"/>
      <c r="O185" s="320"/>
      <c r="P185" s="320"/>
      <c r="Q185" s="278"/>
      <c r="R185" s="320"/>
      <c r="S185" s="320"/>
      <c r="T185" s="320"/>
      <c r="U185" s="320"/>
      <c r="V185" s="410"/>
    </row>
    <row r="186" spans="1:22" hidden="1" x14ac:dyDescent="0.25">
      <c r="A186" s="344" t="s">
        <v>119</v>
      </c>
      <c r="B186" s="429">
        <v>0</v>
      </c>
      <c r="C186" s="439"/>
      <c r="D186" s="320"/>
      <c r="E186" s="320"/>
      <c r="F186" s="320"/>
      <c r="G186" s="320"/>
      <c r="H186" s="316">
        <f t="shared" si="44"/>
        <v>0</v>
      </c>
      <c r="I186" s="320"/>
      <c r="J186" s="317">
        <f t="shared" si="45"/>
        <v>0</v>
      </c>
      <c r="K186" s="320"/>
      <c r="L186" s="431"/>
      <c r="M186" s="470">
        <f t="shared" si="46"/>
        <v>0</v>
      </c>
      <c r="N186" s="470"/>
      <c r="O186" s="320"/>
      <c r="P186" s="320"/>
      <c r="Q186" s="278"/>
      <c r="R186" s="320"/>
      <c r="S186" s="320"/>
      <c r="T186" s="320"/>
      <c r="U186" s="320"/>
      <c r="V186" s="410"/>
    </row>
    <row r="187" spans="1:22" hidden="1" x14ac:dyDescent="0.25">
      <c r="A187" s="344" t="s">
        <v>132</v>
      </c>
      <c r="B187" s="429">
        <v>0</v>
      </c>
      <c r="C187" s="439"/>
      <c r="D187" s="320"/>
      <c r="E187" s="320"/>
      <c r="F187" s="320"/>
      <c r="G187" s="320"/>
      <c r="H187" s="316">
        <f t="shared" si="44"/>
        <v>0</v>
      </c>
      <c r="I187" s="320"/>
      <c r="J187" s="317">
        <f t="shared" si="45"/>
        <v>0</v>
      </c>
      <c r="K187" s="320"/>
      <c r="L187" s="431"/>
      <c r="M187" s="470">
        <f t="shared" si="46"/>
        <v>0</v>
      </c>
      <c r="N187" s="470"/>
      <c r="O187" s="320"/>
      <c r="P187" s="320"/>
      <c r="Q187" s="278"/>
      <c r="R187" s="320"/>
      <c r="S187" s="320"/>
      <c r="T187" s="320"/>
      <c r="U187" s="320"/>
      <c r="V187" s="410"/>
    </row>
    <row r="188" spans="1:22" hidden="1" x14ac:dyDescent="0.25">
      <c r="A188" s="344" t="s">
        <v>126</v>
      </c>
      <c r="B188" s="429">
        <v>0</v>
      </c>
      <c r="C188" s="439"/>
      <c r="D188" s="320"/>
      <c r="E188" s="320"/>
      <c r="F188" s="320"/>
      <c r="G188" s="320"/>
      <c r="H188" s="316">
        <f t="shared" si="44"/>
        <v>0</v>
      </c>
      <c r="I188" s="320"/>
      <c r="J188" s="317">
        <f t="shared" si="45"/>
        <v>0</v>
      </c>
      <c r="K188" s="320"/>
      <c r="L188" s="431"/>
      <c r="M188" s="470">
        <f t="shared" si="46"/>
        <v>0</v>
      </c>
      <c r="N188" s="470"/>
      <c r="O188" s="320"/>
      <c r="P188" s="320"/>
      <c r="Q188" s="278"/>
      <c r="R188" s="320"/>
      <c r="S188" s="320"/>
      <c r="T188" s="320"/>
      <c r="U188" s="320"/>
      <c r="V188" s="410"/>
    </row>
    <row r="189" spans="1:22" hidden="1" x14ac:dyDescent="0.25">
      <c r="A189" s="344" t="s">
        <v>127</v>
      </c>
      <c r="B189" s="429">
        <v>0</v>
      </c>
      <c r="C189" s="439"/>
      <c r="D189" s="320"/>
      <c r="E189" s="320"/>
      <c r="F189" s="320"/>
      <c r="G189" s="320"/>
      <c r="H189" s="316">
        <f t="shared" si="44"/>
        <v>0</v>
      </c>
      <c r="I189" s="320"/>
      <c r="J189" s="317">
        <f t="shared" si="45"/>
        <v>0</v>
      </c>
      <c r="K189" s="320"/>
      <c r="L189" s="431"/>
      <c r="M189" s="470">
        <f t="shared" si="46"/>
        <v>0</v>
      </c>
      <c r="N189" s="470"/>
      <c r="O189" s="320"/>
      <c r="P189" s="320"/>
      <c r="Q189" s="278"/>
      <c r="R189" s="320"/>
      <c r="S189" s="320"/>
      <c r="T189" s="320"/>
      <c r="U189" s="320"/>
      <c r="V189" s="410"/>
    </row>
    <row r="190" spans="1:22" hidden="1" x14ac:dyDescent="0.25">
      <c r="A190" s="344" t="s">
        <v>127</v>
      </c>
      <c r="B190" s="429">
        <v>0</v>
      </c>
      <c r="C190" s="439"/>
      <c r="D190" s="320"/>
      <c r="E190" s="320"/>
      <c r="F190" s="320"/>
      <c r="G190" s="320"/>
      <c r="H190" s="316">
        <f t="shared" si="44"/>
        <v>0</v>
      </c>
      <c r="I190" s="320"/>
      <c r="J190" s="317">
        <f t="shared" si="45"/>
        <v>0</v>
      </c>
      <c r="K190" s="320"/>
      <c r="L190" s="431"/>
      <c r="M190" s="470">
        <f t="shared" si="46"/>
        <v>0</v>
      </c>
      <c r="N190" s="470"/>
      <c r="O190" s="320"/>
      <c r="P190" s="320"/>
      <c r="Q190" s="278"/>
      <c r="R190" s="320"/>
      <c r="S190" s="320"/>
      <c r="T190" s="320"/>
      <c r="U190" s="320"/>
      <c r="V190" s="410"/>
    </row>
    <row r="191" spans="1:22" hidden="1" x14ac:dyDescent="0.25">
      <c r="A191" s="344" t="s">
        <v>100</v>
      </c>
      <c r="B191" s="429">
        <v>0</v>
      </c>
      <c r="C191" s="439"/>
      <c r="D191" s="320"/>
      <c r="E191" s="320"/>
      <c r="F191" s="320"/>
      <c r="G191" s="320"/>
      <c r="H191" s="316">
        <f t="shared" si="44"/>
        <v>0</v>
      </c>
      <c r="I191" s="320"/>
      <c r="J191" s="317">
        <f t="shared" si="45"/>
        <v>0</v>
      </c>
      <c r="K191" s="320"/>
      <c r="L191" s="431"/>
      <c r="M191" s="470">
        <f t="shared" si="46"/>
        <v>0</v>
      </c>
      <c r="N191" s="470"/>
      <c r="O191" s="320"/>
      <c r="P191" s="320"/>
      <c r="Q191" s="278"/>
      <c r="R191" s="320"/>
      <c r="S191" s="320"/>
      <c r="T191" s="320"/>
      <c r="U191" s="320"/>
      <c r="V191" s="410"/>
    </row>
    <row r="192" spans="1:22" hidden="1" x14ac:dyDescent="0.25">
      <c r="A192" s="344" t="s">
        <v>131</v>
      </c>
      <c r="B192" s="429">
        <v>0</v>
      </c>
      <c r="C192" s="439"/>
      <c r="D192" s="320"/>
      <c r="E192" s="320"/>
      <c r="F192" s="320"/>
      <c r="G192" s="320"/>
      <c r="H192" s="316">
        <f t="shared" si="44"/>
        <v>0</v>
      </c>
      <c r="I192" s="320"/>
      <c r="J192" s="317">
        <f t="shared" si="45"/>
        <v>0</v>
      </c>
      <c r="K192" s="320"/>
      <c r="L192" s="431"/>
      <c r="M192" s="470">
        <f t="shared" si="46"/>
        <v>0</v>
      </c>
      <c r="N192" s="470"/>
      <c r="O192" s="320"/>
      <c r="P192" s="320"/>
      <c r="Q192" s="278"/>
      <c r="R192" s="320"/>
      <c r="S192" s="320"/>
      <c r="T192" s="320"/>
      <c r="U192" s="320"/>
      <c r="V192" s="410"/>
    </row>
    <row r="193" spans="1:22" hidden="1" x14ac:dyDescent="0.25">
      <c r="A193" s="344" t="s">
        <v>117</v>
      </c>
      <c r="B193" s="429">
        <v>0</v>
      </c>
      <c r="C193" s="439"/>
      <c r="D193" s="320"/>
      <c r="E193" s="320"/>
      <c r="F193" s="320"/>
      <c r="G193" s="320"/>
      <c r="H193" s="316">
        <f t="shared" si="44"/>
        <v>0</v>
      </c>
      <c r="I193" s="320"/>
      <c r="J193" s="317">
        <f t="shared" si="45"/>
        <v>0</v>
      </c>
      <c r="K193" s="320"/>
      <c r="L193" s="431"/>
      <c r="M193" s="470">
        <f t="shared" si="46"/>
        <v>0</v>
      </c>
      <c r="N193" s="470"/>
      <c r="O193" s="320"/>
      <c r="P193" s="320"/>
      <c r="Q193" s="278"/>
      <c r="R193" s="320"/>
      <c r="S193" s="320"/>
      <c r="T193" s="320"/>
      <c r="U193" s="320"/>
      <c r="V193" s="410"/>
    </row>
    <row r="194" spans="1:22" hidden="1" x14ac:dyDescent="0.25">
      <c r="A194" s="344" t="s">
        <v>130</v>
      </c>
      <c r="B194" s="429">
        <v>0</v>
      </c>
      <c r="C194" s="439"/>
      <c r="D194" s="320"/>
      <c r="E194" s="320"/>
      <c r="F194" s="320"/>
      <c r="G194" s="320"/>
      <c r="H194" s="316">
        <f t="shared" si="44"/>
        <v>0</v>
      </c>
      <c r="I194" s="320"/>
      <c r="J194" s="317">
        <f t="shared" si="45"/>
        <v>0</v>
      </c>
      <c r="K194" s="320"/>
      <c r="L194" s="431"/>
      <c r="M194" s="470">
        <f t="shared" si="46"/>
        <v>0</v>
      </c>
      <c r="N194" s="470"/>
      <c r="O194" s="320"/>
      <c r="P194" s="320"/>
      <c r="Q194" s="278"/>
      <c r="R194" s="320"/>
      <c r="S194" s="320"/>
      <c r="T194" s="320"/>
      <c r="U194" s="320"/>
      <c r="V194" s="410"/>
    </row>
    <row r="195" spans="1:22" hidden="1" x14ac:dyDescent="0.25">
      <c r="A195" s="344" t="s">
        <v>129</v>
      </c>
      <c r="B195" s="429">
        <v>0</v>
      </c>
      <c r="C195" s="439"/>
      <c r="D195" s="320"/>
      <c r="E195" s="320"/>
      <c r="F195" s="320"/>
      <c r="G195" s="320"/>
      <c r="H195" s="316">
        <f t="shared" si="44"/>
        <v>0</v>
      </c>
      <c r="I195" s="320"/>
      <c r="J195" s="317">
        <f t="shared" si="45"/>
        <v>0</v>
      </c>
      <c r="K195" s="320"/>
      <c r="L195" s="431"/>
      <c r="M195" s="470">
        <f t="shared" si="46"/>
        <v>0</v>
      </c>
      <c r="N195" s="470"/>
      <c r="O195" s="320"/>
      <c r="P195" s="320"/>
      <c r="Q195" s="278"/>
      <c r="R195" s="320"/>
      <c r="S195" s="320"/>
      <c r="T195" s="320"/>
      <c r="U195" s="320"/>
      <c r="V195" s="410"/>
    </row>
    <row r="196" spans="1:22" hidden="1" x14ac:dyDescent="0.25">
      <c r="A196" s="344" t="s">
        <v>134</v>
      </c>
      <c r="B196" s="429">
        <v>0</v>
      </c>
      <c r="C196" s="439"/>
      <c r="D196" s="320"/>
      <c r="E196" s="320"/>
      <c r="F196" s="320"/>
      <c r="G196" s="320"/>
      <c r="H196" s="316">
        <f t="shared" si="44"/>
        <v>0</v>
      </c>
      <c r="I196" s="320"/>
      <c r="J196" s="317">
        <f t="shared" si="45"/>
        <v>0</v>
      </c>
      <c r="K196" s="320"/>
      <c r="L196" s="431"/>
      <c r="M196" s="470">
        <f t="shared" si="46"/>
        <v>0</v>
      </c>
      <c r="N196" s="470"/>
      <c r="O196" s="320"/>
      <c r="P196" s="320"/>
      <c r="Q196" s="278"/>
      <c r="R196" s="320"/>
      <c r="S196" s="320"/>
      <c r="T196" s="320"/>
      <c r="U196" s="320"/>
      <c r="V196" s="410"/>
    </row>
    <row r="197" spans="1:22" hidden="1" x14ac:dyDescent="0.25">
      <c r="A197" s="344" t="s">
        <v>135</v>
      </c>
      <c r="B197" s="429">
        <v>0</v>
      </c>
      <c r="C197" s="439"/>
      <c r="D197" s="320"/>
      <c r="E197" s="320"/>
      <c r="F197" s="320"/>
      <c r="G197" s="320"/>
      <c r="H197" s="316">
        <f t="shared" si="44"/>
        <v>0</v>
      </c>
      <c r="I197" s="320"/>
      <c r="J197" s="317">
        <f t="shared" si="45"/>
        <v>0</v>
      </c>
      <c r="K197" s="320"/>
      <c r="L197" s="431"/>
      <c r="M197" s="470">
        <f t="shared" si="46"/>
        <v>0</v>
      </c>
      <c r="N197" s="470"/>
      <c r="O197" s="320"/>
      <c r="P197" s="320"/>
      <c r="Q197" s="278"/>
      <c r="R197" s="320"/>
      <c r="S197" s="320"/>
      <c r="T197" s="320"/>
      <c r="U197" s="320"/>
      <c r="V197" s="410"/>
    </row>
    <row r="198" spans="1:22" hidden="1" x14ac:dyDescent="0.25">
      <c r="A198" s="344" t="s">
        <v>102</v>
      </c>
      <c r="B198" s="429">
        <v>0</v>
      </c>
      <c r="C198" s="439"/>
      <c r="D198" s="320"/>
      <c r="E198" s="320"/>
      <c r="F198" s="320"/>
      <c r="G198" s="320"/>
      <c r="H198" s="316">
        <f t="shared" si="44"/>
        <v>0</v>
      </c>
      <c r="I198" s="320"/>
      <c r="J198" s="317">
        <f t="shared" si="45"/>
        <v>0</v>
      </c>
      <c r="K198" s="320"/>
      <c r="L198" s="431"/>
      <c r="M198" s="470">
        <f t="shared" si="46"/>
        <v>0</v>
      </c>
      <c r="N198" s="470"/>
      <c r="O198" s="320"/>
      <c r="P198" s="320"/>
      <c r="Q198" s="278"/>
      <c r="R198" s="320"/>
      <c r="S198" s="320"/>
      <c r="T198" s="320"/>
      <c r="U198" s="320"/>
      <c r="V198" s="410"/>
    </row>
    <row r="199" spans="1:22" hidden="1" x14ac:dyDescent="0.25">
      <c r="A199" s="344" t="s">
        <v>133</v>
      </c>
      <c r="B199" s="429">
        <v>0</v>
      </c>
      <c r="C199" s="439"/>
      <c r="D199" s="320"/>
      <c r="E199" s="320"/>
      <c r="F199" s="320"/>
      <c r="G199" s="320"/>
      <c r="H199" s="316">
        <f t="shared" si="44"/>
        <v>0</v>
      </c>
      <c r="I199" s="320"/>
      <c r="J199" s="317">
        <f t="shared" si="45"/>
        <v>0</v>
      </c>
      <c r="K199" s="320"/>
      <c r="L199" s="431"/>
      <c r="M199" s="470">
        <f t="shared" si="46"/>
        <v>0</v>
      </c>
      <c r="N199" s="470"/>
      <c r="O199" s="320"/>
      <c r="P199" s="320"/>
      <c r="Q199" s="278"/>
      <c r="R199" s="320"/>
      <c r="S199" s="320"/>
      <c r="T199" s="320"/>
      <c r="U199" s="320"/>
      <c r="V199" s="410"/>
    </row>
    <row r="200" spans="1:22" hidden="1" x14ac:dyDescent="0.25">
      <c r="A200" s="344" t="s">
        <v>918</v>
      </c>
      <c r="B200" s="429">
        <v>0</v>
      </c>
      <c r="C200" s="439"/>
      <c r="D200" s="320"/>
      <c r="E200" s="320"/>
      <c r="F200" s="320"/>
      <c r="G200" s="320"/>
      <c r="H200" s="316">
        <f t="shared" si="44"/>
        <v>0</v>
      </c>
      <c r="I200" s="320"/>
      <c r="J200" s="317">
        <f t="shared" si="45"/>
        <v>0</v>
      </c>
      <c r="K200" s="320"/>
      <c r="L200" s="431"/>
      <c r="M200" s="470">
        <f t="shared" si="46"/>
        <v>0</v>
      </c>
      <c r="N200" s="470"/>
      <c r="O200" s="320"/>
      <c r="P200" s="320"/>
      <c r="Q200" s="278"/>
      <c r="R200" s="320"/>
      <c r="S200" s="320"/>
      <c r="T200" s="320"/>
      <c r="U200" s="320"/>
      <c r="V200" s="410"/>
    </row>
    <row r="201" spans="1:22" hidden="1" x14ac:dyDescent="0.25">
      <c r="A201" s="344"/>
      <c r="B201" s="429">
        <v>0</v>
      </c>
      <c r="C201" s="439"/>
      <c r="D201" s="320"/>
      <c r="E201" s="320"/>
      <c r="F201" s="320"/>
      <c r="G201" s="320"/>
      <c r="H201" s="316">
        <f t="shared" si="44"/>
        <v>0</v>
      </c>
      <c r="I201" s="320"/>
      <c r="J201" s="317">
        <f t="shared" si="45"/>
        <v>0</v>
      </c>
      <c r="K201" s="320"/>
      <c r="L201" s="431"/>
      <c r="M201" s="470">
        <f t="shared" si="46"/>
        <v>0</v>
      </c>
      <c r="N201" s="470"/>
      <c r="O201" s="320"/>
      <c r="P201" s="320"/>
      <c r="Q201" s="278"/>
      <c r="R201" s="320"/>
      <c r="S201" s="320"/>
      <c r="T201" s="320"/>
      <c r="U201" s="320"/>
      <c r="V201" s="410"/>
    </row>
    <row r="202" spans="1:22" hidden="1" x14ac:dyDescent="0.25">
      <c r="A202" s="344"/>
      <c r="B202" s="429">
        <v>0</v>
      </c>
      <c r="C202" s="439"/>
      <c r="D202" s="320"/>
      <c r="E202" s="320"/>
      <c r="F202" s="320"/>
      <c r="G202" s="320"/>
      <c r="H202" s="316">
        <f t="shared" si="44"/>
        <v>0</v>
      </c>
      <c r="I202" s="320"/>
      <c r="J202" s="317">
        <f t="shared" si="45"/>
        <v>0</v>
      </c>
      <c r="K202" s="320"/>
      <c r="L202" s="431"/>
      <c r="M202" s="470">
        <f t="shared" si="46"/>
        <v>0</v>
      </c>
      <c r="N202" s="470"/>
      <c r="O202" s="320"/>
      <c r="P202" s="320"/>
      <c r="Q202" s="278"/>
      <c r="R202" s="320"/>
      <c r="S202" s="320"/>
      <c r="T202" s="320"/>
      <c r="U202" s="320"/>
      <c r="V202" s="410"/>
    </row>
    <row r="203" spans="1:22" hidden="1" x14ac:dyDescent="0.25">
      <c r="A203" s="344"/>
      <c r="B203" s="429">
        <v>0</v>
      </c>
      <c r="C203" s="439"/>
      <c r="D203" s="320"/>
      <c r="E203" s="320"/>
      <c r="F203" s="320"/>
      <c r="G203" s="320"/>
      <c r="H203" s="316">
        <f t="shared" si="44"/>
        <v>0</v>
      </c>
      <c r="I203" s="320"/>
      <c r="J203" s="317">
        <f t="shared" si="45"/>
        <v>0</v>
      </c>
      <c r="K203" s="320"/>
      <c r="L203" s="431"/>
      <c r="M203" s="470">
        <f t="shared" si="46"/>
        <v>0</v>
      </c>
      <c r="N203" s="470"/>
      <c r="O203" s="320"/>
      <c r="P203" s="320"/>
      <c r="Q203" s="278"/>
      <c r="R203" s="320"/>
      <c r="S203" s="320"/>
      <c r="T203" s="320"/>
      <c r="U203" s="320"/>
      <c r="V203" s="410"/>
    </row>
    <row r="204" spans="1:22" hidden="1" x14ac:dyDescent="0.25">
      <c r="A204" s="344"/>
      <c r="B204" s="429">
        <v>0</v>
      </c>
      <c r="C204" s="439"/>
      <c r="D204" s="320"/>
      <c r="E204" s="320"/>
      <c r="F204" s="320"/>
      <c r="G204" s="320"/>
      <c r="H204" s="316">
        <f t="shared" si="44"/>
        <v>0</v>
      </c>
      <c r="I204" s="320"/>
      <c r="J204" s="317">
        <f t="shared" si="45"/>
        <v>0</v>
      </c>
      <c r="K204" s="320"/>
      <c r="L204" s="431"/>
      <c r="M204" s="470">
        <f t="shared" si="46"/>
        <v>0</v>
      </c>
      <c r="N204" s="470"/>
      <c r="O204" s="320"/>
      <c r="P204" s="320"/>
      <c r="Q204" s="278"/>
      <c r="R204" s="320"/>
      <c r="S204" s="320"/>
      <c r="T204" s="320"/>
      <c r="U204" s="320"/>
      <c r="V204" s="410"/>
    </row>
    <row r="205" spans="1:22" hidden="1" x14ac:dyDescent="0.25">
      <c r="A205" s="344"/>
      <c r="B205" s="429">
        <v>0</v>
      </c>
      <c r="C205" s="439"/>
      <c r="D205" s="320"/>
      <c r="E205" s="320"/>
      <c r="F205" s="320"/>
      <c r="G205" s="320"/>
      <c r="H205" s="316">
        <f t="shared" si="44"/>
        <v>0</v>
      </c>
      <c r="I205" s="320"/>
      <c r="J205" s="317">
        <f t="shared" si="45"/>
        <v>0</v>
      </c>
      <c r="K205" s="320"/>
      <c r="L205" s="431"/>
      <c r="M205" s="470">
        <f t="shared" si="46"/>
        <v>0</v>
      </c>
      <c r="N205" s="470"/>
      <c r="O205" s="320"/>
      <c r="P205" s="320"/>
      <c r="Q205" s="278"/>
      <c r="R205" s="320"/>
      <c r="S205" s="320"/>
      <c r="T205" s="320"/>
      <c r="U205" s="320"/>
      <c r="V205" s="410"/>
    </row>
    <row r="206" spans="1:22" hidden="1" x14ac:dyDescent="0.25">
      <c r="A206" s="344"/>
      <c r="B206" s="429">
        <v>0</v>
      </c>
      <c r="C206" s="439"/>
      <c r="D206" s="320"/>
      <c r="E206" s="320"/>
      <c r="F206" s="320"/>
      <c r="G206" s="320"/>
      <c r="H206" s="316">
        <f t="shared" si="44"/>
        <v>0</v>
      </c>
      <c r="I206" s="320"/>
      <c r="J206" s="317">
        <f t="shared" si="45"/>
        <v>0</v>
      </c>
      <c r="K206" s="320"/>
      <c r="L206" s="431"/>
      <c r="M206" s="470">
        <f t="shared" si="46"/>
        <v>0</v>
      </c>
      <c r="N206" s="470"/>
      <c r="O206" s="320"/>
      <c r="P206" s="320"/>
      <c r="Q206" s="278"/>
      <c r="R206" s="320"/>
      <c r="S206" s="320"/>
      <c r="T206" s="320"/>
      <c r="U206" s="320"/>
      <c r="V206" s="410"/>
    </row>
    <row r="207" spans="1:22" hidden="1" x14ac:dyDescent="0.25">
      <c r="A207" s="344"/>
      <c r="B207" s="429">
        <v>0</v>
      </c>
      <c r="C207" s="439"/>
      <c r="D207" s="320"/>
      <c r="E207" s="320"/>
      <c r="F207" s="320"/>
      <c r="G207" s="320"/>
      <c r="H207" s="316">
        <f t="shared" si="44"/>
        <v>0</v>
      </c>
      <c r="I207" s="320"/>
      <c r="J207" s="317">
        <f t="shared" si="45"/>
        <v>0</v>
      </c>
      <c r="K207" s="320"/>
      <c r="L207" s="431"/>
      <c r="M207" s="470">
        <f t="shared" si="46"/>
        <v>0</v>
      </c>
      <c r="N207" s="470"/>
      <c r="O207" s="320"/>
      <c r="P207" s="320"/>
      <c r="Q207" s="278"/>
      <c r="R207" s="320"/>
      <c r="S207" s="320"/>
      <c r="T207" s="320"/>
      <c r="U207" s="320"/>
      <c r="V207" s="410"/>
    </row>
    <row r="208" spans="1:22" hidden="1" x14ac:dyDescent="0.25">
      <c r="A208" s="344"/>
      <c r="B208" s="429">
        <v>0</v>
      </c>
      <c r="C208" s="439"/>
      <c r="D208" s="320"/>
      <c r="E208" s="320"/>
      <c r="F208" s="320"/>
      <c r="G208" s="320"/>
      <c r="H208" s="316">
        <f t="shared" si="44"/>
        <v>0</v>
      </c>
      <c r="I208" s="320"/>
      <c r="J208" s="317">
        <f t="shared" si="45"/>
        <v>0</v>
      </c>
      <c r="K208" s="320"/>
      <c r="L208" s="431"/>
      <c r="M208" s="470">
        <f t="shared" si="46"/>
        <v>0</v>
      </c>
      <c r="N208" s="470"/>
      <c r="O208" s="320"/>
      <c r="P208" s="320"/>
      <c r="Q208" s="278"/>
      <c r="R208" s="320"/>
      <c r="S208" s="320"/>
      <c r="T208" s="320"/>
      <c r="U208" s="320"/>
      <c r="V208" s="410"/>
    </row>
    <row r="209" spans="1:25" ht="15.75" thickBot="1" x14ac:dyDescent="0.3">
      <c r="A209" s="372" t="s">
        <v>691</v>
      </c>
      <c r="B209" s="440">
        <v>0</v>
      </c>
      <c r="C209" s="435"/>
      <c r="D209" s="332"/>
      <c r="E209" s="332"/>
      <c r="F209" s="332"/>
      <c r="G209" s="332"/>
      <c r="H209" s="329"/>
      <c r="I209" s="332"/>
      <c r="J209" s="330">
        <f t="shared" si="45"/>
        <v>0</v>
      </c>
      <c r="K209" s="332"/>
      <c r="L209" s="436"/>
      <c r="M209" s="474">
        <f t="shared" si="46"/>
        <v>0</v>
      </c>
      <c r="N209" s="471"/>
      <c r="O209" s="332">
        <v>0</v>
      </c>
      <c r="P209" s="332"/>
      <c r="Q209" s="279"/>
      <c r="R209" s="332"/>
      <c r="S209" s="332"/>
      <c r="T209" s="332"/>
      <c r="U209" s="332">
        <v>0</v>
      </c>
      <c r="V209" s="411">
        <v>0</v>
      </c>
    </row>
    <row r="210" spans="1:25" ht="15.75" thickTop="1" x14ac:dyDescent="0.25">
      <c r="A210" s="333" t="s">
        <v>141</v>
      </c>
      <c r="B210" s="437">
        <f t="shared" ref="B210:V210" si="47">SUM(B161:B209)</f>
        <v>0</v>
      </c>
      <c r="C210" s="437">
        <f t="shared" si="47"/>
        <v>0</v>
      </c>
      <c r="D210" s="437">
        <f t="shared" si="47"/>
        <v>0</v>
      </c>
      <c r="E210" s="437">
        <f t="shared" si="47"/>
        <v>0</v>
      </c>
      <c r="F210" s="437">
        <f t="shared" si="47"/>
        <v>0</v>
      </c>
      <c r="G210" s="437">
        <f t="shared" si="47"/>
        <v>0</v>
      </c>
      <c r="H210" s="352">
        <f t="shared" si="47"/>
        <v>0</v>
      </c>
      <c r="I210" s="437">
        <f t="shared" si="47"/>
        <v>0</v>
      </c>
      <c r="J210" s="352">
        <f t="shared" si="47"/>
        <v>0</v>
      </c>
      <c r="K210" s="437">
        <f t="shared" si="47"/>
        <v>0</v>
      </c>
      <c r="L210" s="437">
        <f t="shared" si="47"/>
        <v>0</v>
      </c>
      <c r="M210" s="352">
        <f t="shared" si="47"/>
        <v>0</v>
      </c>
      <c r="N210" s="352">
        <f t="shared" si="47"/>
        <v>0</v>
      </c>
      <c r="O210" s="352">
        <f t="shared" si="47"/>
        <v>0</v>
      </c>
      <c r="P210" s="352"/>
      <c r="Q210" s="352"/>
      <c r="R210" s="352"/>
      <c r="S210" s="352"/>
      <c r="T210" s="352"/>
      <c r="U210" s="352">
        <f t="shared" si="47"/>
        <v>0</v>
      </c>
      <c r="V210" s="352">
        <f t="shared" si="47"/>
        <v>0</v>
      </c>
    </row>
    <row r="211" spans="1:25" x14ac:dyDescent="0.25">
      <c r="M211" s="468"/>
      <c r="N211" s="468"/>
    </row>
    <row r="212" spans="1:25" x14ac:dyDescent="0.25">
      <c r="A212" s="373" t="s">
        <v>172</v>
      </c>
      <c r="B212" s="447">
        <f t="shared" ref="B212:V212" si="48">+B31+B138+B153+B158+B210</f>
        <v>17904355.285805769</v>
      </c>
      <c r="C212" s="447">
        <f t="shared" si="48"/>
        <v>800000</v>
      </c>
      <c r="D212" s="447">
        <f t="shared" si="48"/>
        <v>11624577.940000001</v>
      </c>
      <c r="E212" s="447">
        <f t="shared" si="48"/>
        <v>19794149.246813141</v>
      </c>
      <c r="F212" s="447">
        <f t="shared" si="48"/>
        <v>0</v>
      </c>
      <c r="G212" s="447">
        <f t="shared" si="48"/>
        <v>10395867.899999999</v>
      </c>
      <c r="H212" s="376">
        <f t="shared" si="48"/>
        <v>9398281.3468131442</v>
      </c>
      <c r="I212" s="447">
        <f t="shared" si="48"/>
        <v>-200000</v>
      </c>
      <c r="J212" s="377">
        <f t="shared" si="48"/>
        <v>9198281.3468131442</v>
      </c>
      <c r="K212" s="447">
        <f t="shared" si="48"/>
        <v>20781981.429811403</v>
      </c>
      <c r="L212" s="447">
        <f t="shared" si="48"/>
        <v>21818223.956875078</v>
      </c>
      <c r="M212" s="377">
        <f t="shared" si="48"/>
        <v>19594149.246813145</v>
      </c>
      <c r="N212" s="377">
        <f t="shared" si="48"/>
        <v>13949006</v>
      </c>
      <c r="O212" s="377">
        <f t="shared" si="48"/>
        <v>21565745.320679791</v>
      </c>
      <c r="P212" s="377">
        <f t="shared" si="48"/>
        <v>0</v>
      </c>
      <c r="Q212" s="377">
        <f t="shared" si="48"/>
        <v>-12674730</v>
      </c>
      <c r="R212" s="377">
        <f t="shared" si="48"/>
        <v>8891015.3206797913</v>
      </c>
      <c r="S212" s="377">
        <f t="shared" si="48"/>
        <v>100000</v>
      </c>
      <c r="T212" s="377">
        <f t="shared" si="48"/>
        <v>21665745.320679791</v>
      </c>
      <c r="U212" s="377">
        <f t="shared" si="48"/>
        <v>22838124.294599898</v>
      </c>
      <c r="V212" s="377">
        <f t="shared" si="48"/>
        <v>24139897.379392091</v>
      </c>
    </row>
    <row r="213" spans="1:25" x14ac:dyDescent="0.25">
      <c r="M213" s="468"/>
      <c r="N213" s="468"/>
    </row>
    <row r="214" spans="1:25" ht="15.75" thickBot="1" x14ac:dyDescent="0.3">
      <c r="A214" s="285" t="s">
        <v>626</v>
      </c>
      <c r="B214" s="477"/>
      <c r="C214" s="477"/>
      <c r="D214" s="477"/>
      <c r="E214" s="477"/>
      <c r="F214" s="477"/>
      <c r="G214" s="477"/>
      <c r="H214" s="379"/>
      <c r="I214" s="477"/>
      <c r="J214" s="380"/>
      <c r="K214" s="477"/>
      <c r="L214" s="477"/>
      <c r="M214" s="468"/>
      <c r="N214" s="468"/>
    </row>
    <row r="215" spans="1:25" ht="15.75" thickTop="1" x14ac:dyDescent="0.25">
      <c r="A215" s="353" t="s">
        <v>627</v>
      </c>
      <c r="B215" s="450">
        <v>0</v>
      </c>
      <c r="C215" s="451"/>
      <c r="D215" s="387"/>
      <c r="E215" s="387"/>
      <c r="F215" s="387"/>
      <c r="G215" s="387"/>
      <c r="H215" s="384">
        <f>+E215+F215-G215</f>
        <v>0</v>
      </c>
      <c r="I215" s="387"/>
      <c r="J215" s="385">
        <f>SUM(H215:I215)</f>
        <v>0</v>
      </c>
      <c r="K215" s="387"/>
      <c r="L215" s="452"/>
      <c r="M215" s="478">
        <f>+G215+J215</f>
        <v>0</v>
      </c>
      <c r="N215" s="478"/>
      <c r="O215" s="309"/>
      <c r="P215" s="309"/>
      <c r="Q215" s="275"/>
      <c r="R215" s="309">
        <f t="shared" ref="R215:R278" si="49">SUM(O215:Q215)</f>
        <v>0</v>
      </c>
      <c r="S215" s="309"/>
      <c r="T215" s="309">
        <f t="shared" ref="T215:T278" si="50">+O215+P215+S215</f>
        <v>0</v>
      </c>
      <c r="U215" s="416">
        <f>+O215*1.059</f>
        <v>0</v>
      </c>
      <c r="V215" s="417">
        <f>+U215</f>
        <v>0</v>
      </c>
    </row>
    <row r="216" spans="1:25" x14ac:dyDescent="0.25">
      <c r="A216" s="310" t="s">
        <v>628</v>
      </c>
      <c r="B216" s="454">
        <v>8000000</v>
      </c>
      <c r="C216" s="455"/>
      <c r="D216" s="394">
        <v>7298231.2000000002</v>
      </c>
      <c r="E216" s="479">
        <v>12000000</v>
      </c>
      <c r="F216" s="394"/>
      <c r="G216" s="394">
        <v>16517475.48</v>
      </c>
      <c r="H216" s="391">
        <f>+E216+F216-G216</f>
        <v>-4517475.4800000004</v>
      </c>
      <c r="I216" s="394"/>
      <c r="J216" s="392">
        <f>SUM(H216:I216)</f>
        <v>-4517475.4800000004</v>
      </c>
      <c r="K216" s="394">
        <v>8424000</v>
      </c>
      <c r="L216" s="456">
        <v>8836776</v>
      </c>
      <c r="M216" s="480">
        <f>+G216+J216</f>
        <v>12000000</v>
      </c>
      <c r="N216" s="480">
        <v>16486717</v>
      </c>
      <c r="O216" s="320">
        <v>12000000</v>
      </c>
      <c r="P216" s="320"/>
      <c r="Q216" s="278">
        <f>-17435466+10000000</f>
        <v>-7435466</v>
      </c>
      <c r="R216" s="320">
        <f t="shared" si="49"/>
        <v>4564534</v>
      </c>
      <c r="S216" s="320">
        <v>1000000</v>
      </c>
      <c r="T216" s="320">
        <f t="shared" si="50"/>
        <v>13000000</v>
      </c>
      <c r="U216" s="320">
        <f>12708000+2777231.93</f>
        <v>15485231.93</v>
      </c>
      <c r="V216" s="410">
        <f>12708000+2935534.15</f>
        <v>15643534.15</v>
      </c>
      <c r="Y216" s="468">
        <f t="shared" ref="Y216:Y258" si="51">-Q216/T216</f>
        <v>0.57195892307692309</v>
      </c>
    </row>
    <row r="217" spans="1:25" hidden="1" x14ac:dyDescent="0.25">
      <c r="A217" s="310" t="s">
        <v>698</v>
      </c>
      <c r="B217" s="454">
        <v>0</v>
      </c>
      <c r="C217" s="455"/>
      <c r="D217" s="394"/>
      <c r="E217" s="479"/>
      <c r="F217" s="394"/>
      <c r="G217" s="394"/>
      <c r="H217" s="391">
        <f t="shared" ref="H217:H280" si="52">+E217+F217-G217</f>
        <v>0</v>
      </c>
      <c r="I217" s="394"/>
      <c r="J217" s="392">
        <f t="shared" ref="J217:J280" si="53">SUM(H217:I217)</f>
        <v>0</v>
      </c>
      <c r="K217" s="394"/>
      <c r="L217" s="456"/>
      <c r="M217" s="480">
        <f t="shared" ref="M217:M280" si="54">+G217+J217</f>
        <v>0</v>
      </c>
      <c r="N217" s="480"/>
      <c r="O217" s="320"/>
      <c r="P217" s="320"/>
      <c r="Q217" s="278"/>
      <c r="R217" s="320">
        <f t="shared" si="49"/>
        <v>0</v>
      </c>
      <c r="S217" s="320"/>
      <c r="T217" s="320">
        <f t="shared" si="50"/>
        <v>0</v>
      </c>
      <c r="U217" s="320">
        <f t="shared" ref="U217:U280" si="55">+O217*1.059</f>
        <v>0</v>
      </c>
      <c r="V217" s="410">
        <f t="shared" ref="V217:V280" si="56">+U217</f>
        <v>0</v>
      </c>
      <c r="Y217" s="468" t="e">
        <f t="shared" si="51"/>
        <v>#DIV/0!</v>
      </c>
    </row>
    <row r="218" spans="1:25" hidden="1" x14ac:dyDescent="0.25">
      <c r="A218" s="310" t="s">
        <v>667</v>
      </c>
      <c r="B218" s="454">
        <v>0</v>
      </c>
      <c r="C218" s="455"/>
      <c r="D218" s="394"/>
      <c r="E218" s="479"/>
      <c r="F218" s="394"/>
      <c r="G218" s="394"/>
      <c r="H218" s="391">
        <f t="shared" si="52"/>
        <v>0</v>
      </c>
      <c r="I218" s="394"/>
      <c r="J218" s="392">
        <f t="shared" si="53"/>
        <v>0</v>
      </c>
      <c r="K218" s="394"/>
      <c r="L218" s="456"/>
      <c r="M218" s="480">
        <f t="shared" si="54"/>
        <v>0</v>
      </c>
      <c r="N218" s="480"/>
      <c r="O218" s="320"/>
      <c r="P218" s="320"/>
      <c r="Q218" s="278"/>
      <c r="R218" s="320">
        <f t="shared" si="49"/>
        <v>0</v>
      </c>
      <c r="S218" s="320"/>
      <c r="T218" s="320">
        <f t="shared" si="50"/>
        <v>0</v>
      </c>
      <c r="U218" s="320">
        <f t="shared" si="55"/>
        <v>0</v>
      </c>
      <c r="V218" s="410">
        <f t="shared" si="56"/>
        <v>0</v>
      </c>
      <c r="Y218" s="468" t="e">
        <f t="shared" si="51"/>
        <v>#DIV/0!</v>
      </c>
    </row>
    <row r="219" spans="1:25" hidden="1" x14ac:dyDescent="0.25">
      <c r="A219" s="310" t="s">
        <v>685</v>
      </c>
      <c r="B219" s="454">
        <v>0</v>
      </c>
      <c r="C219" s="455"/>
      <c r="D219" s="394"/>
      <c r="E219" s="479"/>
      <c r="F219" s="394"/>
      <c r="G219" s="394"/>
      <c r="H219" s="391">
        <f t="shared" si="52"/>
        <v>0</v>
      </c>
      <c r="I219" s="394"/>
      <c r="J219" s="392">
        <f t="shared" si="53"/>
        <v>0</v>
      </c>
      <c r="K219" s="394"/>
      <c r="L219" s="456"/>
      <c r="M219" s="480">
        <f t="shared" si="54"/>
        <v>0</v>
      </c>
      <c r="N219" s="480"/>
      <c r="O219" s="320"/>
      <c r="P219" s="320"/>
      <c r="Q219" s="278"/>
      <c r="R219" s="320">
        <f t="shared" si="49"/>
        <v>0</v>
      </c>
      <c r="S219" s="320"/>
      <c r="T219" s="320">
        <f t="shared" si="50"/>
        <v>0</v>
      </c>
      <c r="U219" s="320">
        <f t="shared" si="55"/>
        <v>0</v>
      </c>
      <c r="V219" s="410">
        <f t="shared" si="56"/>
        <v>0</v>
      </c>
      <c r="Y219" s="468" t="e">
        <f t="shared" si="51"/>
        <v>#DIV/0!</v>
      </c>
    </row>
    <row r="220" spans="1:25" hidden="1" x14ac:dyDescent="0.25">
      <c r="A220" s="310" t="s">
        <v>683</v>
      </c>
      <c r="B220" s="454">
        <v>0</v>
      </c>
      <c r="C220" s="455"/>
      <c r="D220" s="394"/>
      <c r="E220" s="479"/>
      <c r="F220" s="394"/>
      <c r="G220" s="394"/>
      <c r="H220" s="391">
        <f t="shared" si="52"/>
        <v>0</v>
      </c>
      <c r="I220" s="394"/>
      <c r="J220" s="392">
        <f t="shared" si="53"/>
        <v>0</v>
      </c>
      <c r="K220" s="394"/>
      <c r="L220" s="456"/>
      <c r="M220" s="480">
        <f t="shared" si="54"/>
        <v>0</v>
      </c>
      <c r="N220" s="480"/>
      <c r="O220" s="320"/>
      <c r="P220" s="320"/>
      <c r="Q220" s="278"/>
      <c r="R220" s="320">
        <f t="shared" si="49"/>
        <v>0</v>
      </c>
      <c r="S220" s="320"/>
      <c r="T220" s="320">
        <f t="shared" si="50"/>
        <v>0</v>
      </c>
      <c r="U220" s="320">
        <f t="shared" si="55"/>
        <v>0</v>
      </c>
      <c r="V220" s="410">
        <f t="shared" si="56"/>
        <v>0</v>
      </c>
      <c r="Y220" s="468" t="e">
        <f t="shared" si="51"/>
        <v>#DIV/0!</v>
      </c>
    </row>
    <row r="221" spans="1:25" hidden="1" x14ac:dyDescent="0.25">
      <c r="A221" s="310" t="s">
        <v>637</v>
      </c>
      <c r="B221" s="454">
        <v>0</v>
      </c>
      <c r="C221" s="455"/>
      <c r="D221" s="394"/>
      <c r="E221" s="479"/>
      <c r="F221" s="394"/>
      <c r="G221" s="394"/>
      <c r="H221" s="391">
        <f t="shared" si="52"/>
        <v>0</v>
      </c>
      <c r="I221" s="394"/>
      <c r="J221" s="392">
        <f t="shared" si="53"/>
        <v>0</v>
      </c>
      <c r="K221" s="394"/>
      <c r="L221" s="456"/>
      <c r="M221" s="480">
        <f t="shared" si="54"/>
        <v>0</v>
      </c>
      <c r="N221" s="480"/>
      <c r="O221" s="320"/>
      <c r="P221" s="320"/>
      <c r="Q221" s="278"/>
      <c r="R221" s="320">
        <f t="shared" si="49"/>
        <v>0</v>
      </c>
      <c r="S221" s="320"/>
      <c r="T221" s="320">
        <f t="shared" si="50"/>
        <v>0</v>
      </c>
      <c r="U221" s="320">
        <f t="shared" si="55"/>
        <v>0</v>
      </c>
      <c r="V221" s="410">
        <f t="shared" si="56"/>
        <v>0</v>
      </c>
      <c r="Y221" s="468" t="e">
        <f t="shared" si="51"/>
        <v>#DIV/0!</v>
      </c>
    </row>
    <row r="222" spans="1:25" hidden="1" x14ac:dyDescent="0.25">
      <c r="A222" s="310" t="s">
        <v>684</v>
      </c>
      <c r="B222" s="454">
        <v>0</v>
      </c>
      <c r="C222" s="455"/>
      <c r="D222" s="394"/>
      <c r="E222" s="479"/>
      <c r="F222" s="394"/>
      <c r="G222" s="394"/>
      <c r="H222" s="391">
        <f t="shared" si="52"/>
        <v>0</v>
      </c>
      <c r="I222" s="394"/>
      <c r="J222" s="392">
        <f t="shared" si="53"/>
        <v>0</v>
      </c>
      <c r="K222" s="394"/>
      <c r="L222" s="456"/>
      <c r="M222" s="480">
        <f t="shared" si="54"/>
        <v>0</v>
      </c>
      <c r="N222" s="480"/>
      <c r="O222" s="320"/>
      <c r="P222" s="320"/>
      <c r="Q222" s="278"/>
      <c r="R222" s="320">
        <f t="shared" si="49"/>
        <v>0</v>
      </c>
      <c r="S222" s="320"/>
      <c r="T222" s="320">
        <f t="shared" si="50"/>
        <v>0</v>
      </c>
      <c r="U222" s="320">
        <f t="shared" si="55"/>
        <v>0</v>
      </c>
      <c r="V222" s="410">
        <f t="shared" si="56"/>
        <v>0</v>
      </c>
      <c r="Y222" s="468" t="e">
        <f t="shared" si="51"/>
        <v>#DIV/0!</v>
      </c>
    </row>
    <row r="223" spans="1:25" hidden="1" x14ac:dyDescent="0.25">
      <c r="A223" s="310" t="s">
        <v>663</v>
      </c>
      <c r="B223" s="454">
        <v>0</v>
      </c>
      <c r="C223" s="455"/>
      <c r="D223" s="394"/>
      <c r="E223" s="479"/>
      <c r="F223" s="394"/>
      <c r="G223" s="394"/>
      <c r="H223" s="391">
        <f t="shared" si="52"/>
        <v>0</v>
      </c>
      <c r="I223" s="394"/>
      <c r="J223" s="392">
        <f t="shared" si="53"/>
        <v>0</v>
      </c>
      <c r="K223" s="394"/>
      <c r="L223" s="456"/>
      <c r="M223" s="480">
        <f t="shared" si="54"/>
        <v>0</v>
      </c>
      <c r="N223" s="480"/>
      <c r="O223" s="320"/>
      <c r="P223" s="320"/>
      <c r="Q223" s="278"/>
      <c r="R223" s="320">
        <f t="shared" si="49"/>
        <v>0</v>
      </c>
      <c r="S223" s="320"/>
      <c r="T223" s="320">
        <f t="shared" si="50"/>
        <v>0</v>
      </c>
      <c r="U223" s="320">
        <f t="shared" si="55"/>
        <v>0</v>
      </c>
      <c r="V223" s="410">
        <f t="shared" si="56"/>
        <v>0</v>
      </c>
      <c r="Y223" s="468" t="e">
        <f t="shared" si="51"/>
        <v>#DIV/0!</v>
      </c>
    </row>
    <row r="224" spans="1:25" hidden="1" x14ac:dyDescent="0.25">
      <c r="A224" s="310" t="s">
        <v>640</v>
      </c>
      <c r="B224" s="454">
        <v>0</v>
      </c>
      <c r="C224" s="455"/>
      <c r="D224" s="394"/>
      <c r="E224" s="479"/>
      <c r="F224" s="394"/>
      <c r="G224" s="394"/>
      <c r="H224" s="391">
        <f t="shared" si="52"/>
        <v>0</v>
      </c>
      <c r="I224" s="394"/>
      <c r="J224" s="392">
        <f t="shared" si="53"/>
        <v>0</v>
      </c>
      <c r="K224" s="394"/>
      <c r="L224" s="456"/>
      <c r="M224" s="480">
        <f t="shared" si="54"/>
        <v>0</v>
      </c>
      <c r="N224" s="480"/>
      <c r="O224" s="320"/>
      <c r="P224" s="320"/>
      <c r="Q224" s="278"/>
      <c r="R224" s="320">
        <f t="shared" si="49"/>
        <v>0</v>
      </c>
      <c r="S224" s="320"/>
      <c r="T224" s="320">
        <f t="shared" si="50"/>
        <v>0</v>
      </c>
      <c r="U224" s="320">
        <f t="shared" si="55"/>
        <v>0</v>
      </c>
      <c r="V224" s="410">
        <f t="shared" si="56"/>
        <v>0</v>
      </c>
      <c r="Y224" s="468" t="e">
        <f t="shared" si="51"/>
        <v>#DIV/0!</v>
      </c>
    </row>
    <row r="225" spans="1:25" x14ac:dyDescent="0.25">
      <c r="A225" s="310" t="s">
        <v>634</v>
      </c>
      <c r="B225" s="454">
        <v>126980000</v>
      </c>
      <c r="C225" s="455"/>
      <c r="D225" s="394">
        <v>94836000</v>
      </c>
      <c r="E225" s="479">
        <v>142857000</v>
      </c>
      <c r="F225" s="394"/>
      <c r="G225" s="394">
        <v>111107000</v>
      </c>
      <c r="H225" s="391">
        <f t="shared" si="52"/>
        <v>31750000</v>
      </c>
      <c r="I225" s="394"/>
      <c r="J225" s="392">
        <f t="shared" si="53"/>
        <v>31750000</v>
      </c>
      <c r="K225" s="394">
        <v>188844000</v>
      </c>
      <c r="L225" s="456">
        <v>190661000</v>
      </c>
      <c r="M225" s="480">
        <f t="shared" si="54"/>
        <v>142857000</v>
      </c>
      <c r="N225" s="480">
        <v>111107000</v>
      </c>
      <c r="O225" s="320">
        <v>189000000</v>
      </c>
      <c r="P225" s="320"/>
      <c r="Q225" s="278">
        <v>-149392000</v>
      </c>
      <c r="R225" s="320">
        <f t="shared" si="49"/>
        <v>39608000</v>
      </c>
      <c r="S225" s="320"/>
      <c r="T225" s="320">
        <f t="shared" si="50"/>
        <v>189000000</v>
      </c>
      <c r="U225" s="320">
        <f>+WORKINGS!G7</f>
        <v>189744000</v>
      </c>
      <c r="V225" s="410">
        <f>+WORKINGS!H7</f>
        <v>183787000</v>
      </c>
      <c r="Y225" s="468">
        <f t="shared" si="51"/>
        <v>0.79043386243386249</v>
      </c>
    </row>
    <row r="226" spans="1:25" hidden="1" x14ac:dyDescent="0.25">
      <c r="A226" s="310" t="s">
        <v>635</v>
      </c>
      <c r="B226" s="454">
        <v>0</v>
      </c>
      <c r="C226" s="455"/>
      <c r="D226" s="394"/>
      <c r="E226" s="479"/>
      <c r="F226" s="394"/>
      <c r="G226" s="394"/>
      <c r="H226" s="391">
        <f t="shared" si="52"/>
        <v>0</v>
      </c>
      <c r="I226" s="394"/>
      <c r="J226" s="392">
        <f t="shared" si="53"/>
        <v>0</v>
      </c>
      <c r="K226" s="394"/>
      <c r="L226" s="456"/>
      <c r="M226" s="480">
        <f t="shared" si="54"/>
        <v>0</v>
      </c>
      <c r="N226" s="480"/>
      <c r="O226" s="320"/>
      <c r="P226" s="320"/>
      <c r="Q226" s="278"/>
      <c r="R226" s="320">
        <f t="shared" si="49"/>
        <v>0</v>
      </c>
      <c r="S226" s="320"/>
      <c r="T226" s="320">
        <f t="shared" si="50"/>
        <v>0</v>
      </c>
      <c r="U226" s="320">
        <f t="shared" si="55"/>
        <v>0</v>
      </c>
      <c r="V226" s="410">
        <f t="shared" si="56"/>
        <v>0</v>
      </c>
      <c r="Y226" s="468" t="e">
        <f t="shared" si="51"/>
        <v>#DIV/0!</v>
      </c>
    </row>
    <row r="227" spans="1:25" hidden="1" x14ac:dyDescent="0.25">
      <c r="A227" s="310" t="s">
        <v>636</v>
      </c>
      <c r="B227" s="454">
        <v>0</v>
      </c>
      <c r="C227" s="455"/>
      <c r="D227" s="394"/>
      <c r="E227" s="479"/>
      <c r="F227" s="394"/>
      <c r="G227" s="394"/>
      <c r="H227" s="391">
        <f t="shared" si="52"/>
        <v>0</v>
      </c>
      <c r="I227" s="394"/>
      <c r="J227" s="392">
        <f t="shared" si="53"/>
        <v>0</v>
      </c>
      <c r="K227" s="394"/>
      <c r="L227" s="456"/>
      <c r="M227" s="480">
        <f t="shared" si="54"/>
        <v>0</v>
      </c>
      <c r="N227" s="480"/>
      <c r="O227" s="320"/>
      <c r="P227" s="320"/>
      <c r="Q227" s="278"/>
      <c r="R227" s="320">
        <f t="shared" si="49"/>
        <v>0</v>
      </c>
      <c r="S227" s="320"/>
      <c r="T227" s="320">
        <f t="shared" si="50"/>
        <v>0</v>
      </c>
      <c r="U227" s="320">
        <f t="shared" si="55"/>
        <v>0</v>
      </c>
      <c r="V227" s="410">
        <f t="shared" si="56"/>
        <v>0</v>
      </c>
      <c r="Y227" s="468" t="e">
        <f t="shared" si="51"/>
        <v>#DIV/0!</v>
      </c>
    </row>
    <row r="228" spans="1:25" x14ac:dyDescent="0.25">
      <c r="A228" s="310" t="s">
        <v>638</v>
      </c>
      <c r="B228" s="454">
        <v>1550000</v>
      </c>
      <c r="C228" s="455"/>
      <c r="D228" s="394">
        <v>1550000</v>
      </c>
      <c r="E228" s="479">
        <v>1600000</v>
      </c>
      <c r="F228" s="394"/>
      <c r="G228" s="394">
        <v>1600000</v>
      </c>
      <c r="H228" s="391">
        <f t="shared" si="52"/>
        <v>0</v>
      </c>
      <c r="I228" s="394"/>
      <c r="J228" s="392">
        <f t="shared" si="53"/>
        <v>0</v>
      </c>
      <c r="K228" s="394">
        <v>1650000</v>
      </c>
      <c r="L228" s="456">
        <v>1700000</v>
      </c>
      <c r="M228" s="480">
        <f t="shared" si="54"/>
        <v>1600000</v>
      </c>
      <c r="N228" s="480">
        <v>1600000</v>
      </c>
      <c r="O228" s="320">
        <v>1600000</v>
      </c>
      <c r="P228" s="320"/>
      <c r="Q228" s="278">
        <v>-1600000</v>
      </c>
      <c r="R228" s="320">
        <f t="shared" si="49"/>
        <v>0</v>
      </c>
      <c r="S228" s="320"/>
      <c r="T228" s="320">
        <f t="shared" si="50"/>
        <v>1600000</v>
      </c>
      <c r="U228" s="320">
        <f>+WORKINGS!G11</f>
        <v>1625000</v>
      </c>
      <c r="V228" s="410">
        <v>1700000</v>
      </c>
      <c r="Y228" s="468">
        <f t="shared" si="51"/>
        <v>1</v>
      </c>
    </row>
    <row r="229" spans="1:25" hidden="1" x14ac:dyDescent="0.25">
      <c r="A229" s="310" t="s">
        <v>642</v>
      </c>
      <c r="B229" s="454">
        <v>0</v>
      </c>
      <c r="C229" s="455"/>
      <c r="D229" s="394"/>
      <c r="E229" s="479"/>
      <c r="F229" s="394"/>
      <c r="G229" s="394"/>
      <c r="H229" s="391">
        <f t="shared" si="52"/>
        <v>0</v>
      </c>
      <c r="I229" s="394"/>
      <c r="J229" s="392">
        <f t="shared" si="53"/>
        <v>0</v>
      </c>
      <c r="K229" s="394"/>
      <c r="L229" s="456"/>
      <c r="M229" s="480">
        <f t="shared" si="54"/>
        <v>0</v>
      </c>
      <c r="N229" s="480"/>
      <c r="O229" s="320"/>
      <c r="P229" s="320"/>
      <c r="Q229" s="278"/>
      <c r="R229" s="320">
        <f t="shared" si="49"/>
        <v>0</v>
      </c>
      <c r="S229" s="320"/>
      <c r="T229" s="320">
        <f t="shared" si="50"/>
        <v>0</v>
      </c>
      <c r="U229" s="320">
        <f t="shared" si="55"/>
        <v>0</v>
      </c>
      <c r="V229" s="410">
        <f t="shared" si="56"/>
        <v>0</v>
      </c>
      <c r="Y229" s="468" t="e">
        <f t="shared" si="51"/>
        <v>#DIV/0!</v>
      </c>
    </row>
    <row r="230" spans="1:25" hidden="1" x14ac:dyDescent="0.25">
      <c r="A230" s="310" t="s">
        <v>644</v>
      </c>
      <c r="B230" s="454">
        <v>0</v>
      </c>
      <c r="C230" s="455"/>
      <c r="D230" s="394"/>
      <c r="E230" s="479"/>
      <c r="F230" s="394"/>
      <c r="G230" s="394"/>
      <c r="H230" s="391">
        <f t="shared" si="52"/>
        <v>0</v>
      </c>
      <c r="I230" s="394"/>
      <c r="J230" s="392">
        <f t="shared" si="53"/>
        <v>0</v>
      </c>
      <c r="K230" s="394"/>
      <c r="L230" s="456"/>
      <c r="M230" s="480">
        <f t="shared" si="54"/>
        <v>0</v>
      </c>
      <c r="N230" s="480"/>
      <c r="O230" s="320"/>
      <c r="P230" s="320"/>
      <c r="Q230" s="278"/>
      <c r="R230" s="320">
        <f t="shared" si="49"/>
        <v>0</v>
      </c>
      <c r="S230" s="320"/>
      <c r="T230" s="320">
        <f t="shared" si="50"/>
        <v>0</v>
      </c>
      <c r="U230" s="320">
        <f t="shared" si="55"/>
        <v>0</v>
      </c>
      <c r="V230" s="410">
        <f t="shared" si="56"/>
        <v>0</v>
      </c>
      <c r="Y230" s="468" t="e">
        <f t="shared" si="51"/>
        <v>#DIV/0!</v>
      </c>
    </row>
    <row r="231" spans="1:25" hidden="1" x14ac:dyDescent="0.25">
      <c r="A231" s="310" t="s">
        <v>675</v>
      </c>
      <c r="B231" s="454">
        <v>0</v>
      </c>
      <c r="C231" s="455"/>
      <c r="D231" s="394"/>
      <c r="E231" s="479"/>
      <c r="F231" s="394"/>
      <c r="G231" s="394"/>
      <c r="H231" s="391">
        <f t="shared" si="52"/>
        <v>0</v>
      </c>
      <c r="I231" s="394"/>
      <c r="J231" s="392">
        <f t="shared" si="53"/>
        <v>0</v>
      </c>
      <c r="K231" s="394"/>
      <c r="L231" s="456"/>
      <c r="M231" s="480">
        <f t="shared" si="54"/>
        <v>0</v>
      </c>
      <c r="N231" s="480"/>
      <c r="O231" s="320"/>
      <c r="P231" s="320"/>
      <c r="Q231" s="278"/>
      <c r="R231" s="320">
        <f t="shared" si="49"/>
        <v>0</v>
      </c>
      <c r="S231" s="320"/>
      <c r="T231" s="320">
        <f t="shared" si="50"/>
        <v>0</v>
      </c>
      <c r="U231" s="320">
        <f t="shared" si="55"/>
        <v>0</v>
      </c>
      <c r="V231" s="410">
        <f t="shared" si="56"/>
        <v>0</v>
      </c>
      <c r="Y231" s="468" t="e">
        <f t="shared" si="51"/>
        <v>#DIV/0!</v>
      </c>
    </row>
    <row r="232" spans="1:25" hidden="1" x14ac:dyDescent="0.25">
      <c r="A232" s="310" t="s">
        <v>645</v>
      </c>
      <c r="B232" s="454">
        <v>0</v>
      </c>
      <c r="C232" s="455"/>
      <c r="D232" s="394"/>
      <c r="E232" s="479"/>
      <c r="F232" s="394"/>
      <c r="G232" s="394"/>
      <c r="H232" s="391">
        <f t="shared" si="52"/>
        <v>0</v>
      </c>
      <c r="I232" s="394"/>
      <c r="J232" s="392">
        <f t="shared" si="53"/>
        <v>0</v>
      </c>
      <c r="K232" s="394"/>
      <c r="L232" s="456"/>
      <c r="M232" s="480">
        <f t="shared" si="54"/>
        <v>0</v>
      </c>
      <c r="N232" s="480"/>
      <c r="O232" s="320"/>
      <c r="P232" s="320"/>
      <c r="Q232" s="278"/>
      <c r="R232" s="320">
        <f t="shared" si="49"/>
        <v>0</v>
      </c>
      <c r="S232" s="320"/>
      <c r="T232" s="320">
        <f t="shared" si="50"/>
        <v>0</v>
      </c>
      <c r="U232" s="320">
        <f t="shared" si="55"/>
        <v>0</v>
      </c>
      <c r="V232" s="410">
        <f t="shared" si="56"/>
        <v>0</v>
      </c>
      <c r="Y232" s="468" t="e">
        <f t="shared" si="51"/>
        <v>#DIV/0!</v>
      </c>
    </row>
    <row r="233" spans="1:25" hidden="1" x14ac:dyDescent="0.25">
      <c r="A233" s="310" t="s">
        <v>646</v>
      </c>
      <c r="B233" s="454">
        <v>0</v>
      </c>
      <c r="C233" s="455"/>
      <c r="D233" s="394"/>
      <c r="E233" s="479"/>
      <c r="F233" s="394"/>
      <c r="G233" s="394"/>
      <c r="H233" s="391">
        <f t="shared" si="52"/>
        <v>0</v>
      </c>
      <c r="I233" s="394"/>
      <c r="J233" s="392">
        <f t="shared" si="53"/>
        <v>0</v>
      </c>
      <c r="K233" s="394"/>
      <c r="L233" s="456"/>
      <c r="M233" s="480">
        <f t="shared" si="54"/>
        <v>0</v>
      </c>
      <c r="N233" s="480"/>
      <c r="O233" s="320"/>
      <c r="P233" s="320"/>
      <c r="Q233" s="278"/>
      <c r="R233" s="320">
        <f t="shared" si="49"/>
        <v>0</v>
      </c>
      <c r="S233" s="320"/>
      <c r="T233" s="320">
        <f t="shared" si="50"/>
        <v>0</v>
      </c>
      <c r="U233" s="320">
        <f t="shared" si="55"/>
        <v>0</v>
      </c>
      <c r="V233" s="410">
        <f t="shared" si="56"/>
        <v>0</v>
      </c>
      <c r="Y233" s="468" t="e">
        <f t="shared" si="51"/>
        <v>#DIV/0!</v>
      </c>
    </row>
    <row r="234" spans="1:25" hidden="1" x14ac:dyDescent="0.25">
      <c r="A234" s="310" t="s">
        <v>647</v>
      </c>
      <c r="B234" s="454">
        <v>0</v>
      </c>
      <c r="C234" s="455"/>
      <c r="D234" s="394"/>
      <c r="E234" s="479"/>
      <c r="F234" s="394"/>
      <c r="G234" s="394"/>
      <c r="H234" s="391">
        <f t="shared" si="52"/>
        <v>0</v>
      </c>
      <c r="I234" s="394"/>
      <c r="J234" s="392">
        <f t="shared" si="53"/>
        <v>0</v>
      </c>
      <c r="K234" s="394"/>
      <c r="L234" s="456"/>
      <c r="M234" s="480">
        <f t="shared" si="54"/>
        <v>0</v>
      </c>
      <c r="N234" s="480"/>
      <c r="O234" s="320"/>
      <c r="P234" s="320"/>
      <c r="Q234" s="278"/>
      <c r="R234" s="320">
        <f t="shared" si="49"/>
        <v>0</v>
      </c>
      <c r="S234" s="320"/>
      <c r="T234" s="320">
        <f t="shared" si="50"/>
        <v>0</v>
      </c>
      <c r="U234" s="320">
        <f t="shared" si="55"/>
        <v>0</v>
      </c>
      <c r="V234" s="410">
        <f t="shared" si="56"/>
        <v>0</v>
      </c>
      <c r="Y234" s="468" t="e">
        <f t="shared" si="51"/>
        <v>#DIV/0!</v>
      </c>
    </row>
    <row r="235" spans="1:25" hidden="1" x14ac:dyDescent="0.25">
      <c r="A235" s="310" t="s">
        <v>647</v>
      </c>
      <c r="B235" s="454">
        <v>0</v>
      </c>
      <c r="C235" s="455"/>
      <c r="D235" s="394"/>
      <c r="E235" s="479"/>
      <c r="F235" s="394"/>
      <c r="G235" s="394"/>
      <c r="H235" s="391">
        <f t="shared" si="52"/>
        <v>0</v>
      </c>
      <c r="I235" s="394"/>
      <c r="J235" s="392">
        <f t="shared" si="53"/>
        <v>0</v>
      </c>
      <c r="K235" s="394"/>
      <c r="L235" s="456"/>
      <c r="M235" s="480">
        <f t="shared" si="54"/>
        <v>0</v>
      </c>
      <c r="N235" s="480"/>
      <c r="O235" s="320"/>
      <c r="P235" s="320"/>
      <c r="Q235" s="278"/>
      <c r="R235" s="320">
        <f t="shared" si="49"/>
        <v>0</v>
      </c>
      <c r="S235" s="320"/>
      <c r="T235" s="320">
        <f t="shared" si="50"/>
        <v>0</v>
      </c>
      <c r="U235" s="320">
        <f t="shared" si="55"/>
        <v>0</v>
      </c>
      <c r="V235" s="410">
        <f t="shared" si="56"/>
        <v>0</v>
      </c>
      <c r="Y235" s="468" t="e">
        <f t="shared" si="51"/>
        <v>#DIV/0!</v>
      </c>
    </row>
    <row r="236" spans="1:25" hidden="1" x14ac:dyDescent="0.25">
      <c r="A236" s="310" t="s">
        <v>674</v>
      </c>
      <c r="B236" s="454">
        <v>0</v>
      </c>
      <c r="C236" s="455"/>
      <c r="D236" s="394"/>
      <c r="E236" s="479"/>
      <c r="F236" s="394"/>
      <c r="G236" s="394"/>
      <c r="H236" s="391">
        <f t="shared" si="52"/>
        <v>0</v>
      </c>
      <c r="I236" s="394"/>
      <c r="J236" s="392">
        <f t="shared" si="53"/>
        <v>0</v>
      </c>
      <c r="K236" s="394"/>
      <c r="L236" s="456"/>
      <c r="M236" s="480">
        <f t="shared" si="54"/>
        <v>0</v>
      </c>
      <c r="N236" s="480"/>
      <c r="O236" s="320"/>
      <c r="P236" s="320"/>
      <c r="Q236" s="278"/>
      <c r="R236" s="320">
        <f t="shared" si="49"/>
        <v>0</v>
      </c>
      <c r="S236" s="320"/>
      <c r="T236" s="320">
        <f t="shared" si="50"/>
        <v>0</v>
      </c>
      <c r="U236" s="320">
        <f t="shared" si="55"/>
        <v>0</v>
      </c>
      <c r="V236" s="410">
        <f t="shared" si="56"/>
        <v>0</v>
      </c>
      <c r="Y236" s="468" t="e">
        <f t="shared" si="51"/>
        <v>#DIV/0!</v>
      </c>
    </row>
    <row r="237" spans="1:25" hidden="1" x14ac:dyDescent="0.25">
      <c r="A237" s="310" t="s">
        <v>648</v>
      </c>
      <c r="B237" s="454">
        <v>0</v>
      </c>
      <c r="C237" s="455"/>
      <c r="D237" s="394"/>
      <c r="E237" s="479"/>
      <c r="F237" s="394"/>
      <c r="G237" s="394"/>
      <c r="H237" s="391">
        <f t="shared" si="52"/>
        <v>0</v>
      </c>
      <c r="I237" s="394"/>
      <c r="J237" s="392">
        <f t="shared" si="53"/>
        <v>0</v>
      </c>
      <c r="K237" s="394"/>
      <c r="L237" s="456"/>
      <c r="M237" s="480">
        <f t="shared" si="54"/>
        <v>0</v>
      </c>
      <c r="N237" s="480"/>
      <c r="O237" s="320"/>
      <c r="P237" s="320"/>
      <c r="Q237" s="278"/>
      <c r="R237" s="320">
        <f t="shared" si="49"/>
        <v>0</v>
      </c>
      <c r="S237" s="320"/>
      <c r="T237" s="320">
        <f t="shared" si="50"/>
        <v>0</v>
      </c>
      <c r="U237" s="320">
        <f t="shared" si="55"/>
        <v>0</v>
      </c>
      <c r="V237" s="410">
        <f t="shared" si="56"/>
        <v>0</v>
      </c>
      <c r="Y237" s="468" t="e">
        <f t="shared" si="51"/>
        <v>#DIV/0!</v>
      </c>
    </row>
    <row r="238" spans="1:25" hidden="1" x14ac:dyDescent="0.25">
      <c r="A238" s="310" t="s">
        <v>639</v>
      </c>
      <c r="B238" s="454">
        <v>0</v>
      </c>
      <c r="C238" s="455"/>
      <c r="D238" s="394"/>
      <c r="E238" s="479"/>
      <c r="F238" s="394"/>
      <c r="G238" s="394"/>
      <c r="H238" s="391">
        <f t="shared" si="52"/>
        <v>0</v>
      </c>
      <c r="I238" s="394"/>
      <c r="J238" s="392">
        <f t="shared" si="53"/>
        <v>0</v>
      </c>
      <c r="K238" s="394"/>
      <c r="L238" s="456"/>
      <c r="M238" s="480">
        <f t="shared" si="54"/>
        <v>0</v>
      </c>
      <c r="N238" s="480"/>
      <c r="O238" s="320"/>
      <c r="P238" s="320"/>
      <c r="Q238" s="278"/>
      <c r="R238" s="320">
        <f t="shared" si="49"/>
        <v>0</v>
      </c>
      <c r="S238" s="320"/>
      <c r="T238" s="320">
        <f t="shared" si="50"/>
        <v>0</v>
      </c>
      <c r="U238" s="320">
        <f t="shared" si="55"/>
        <v>0</v>
      </c>
      <c r="V238" s="410">
        <f t="shared" si="56"/>
        <v>0</v>
      </c>
      <c r="Y238" s="468" t="e">
        <f t="shared" si="51"/>
        <v>#DIV/0!</v>
      </c>
    </row>
    <row r="239" spans="1:25" hidden="1" x14ac:dyDescent="0.25">
      <c r="A239" s="310" t="s">
        <v>657</v>
      </c>
      <c r="B239" s="454">
        <v>0</v>
      </c>
      <c r="C239" s="455"/>
      <c r="D239" s="394"/>
      <c r="E239" s="479"/>
      <c r="F239" s="394"/>
      <c r="G239" s="394"/>
      <c r="H239" s="391">
        <f t="shared" si="52"/>
        <v>0</v>
      </c>
      <c r="I239" s="394"/>
      <c r="J239" s="392">
        <f t="shared" si="53"/>
        <v>0</v>
      </c>
      <c r="K239" s="394"/>
      <c r="L239" s="456"/>
      <c r="M239" s="480">
        <f t="shared" si="54"/>
        <v>0</v>
      </c>
      <c r="N239" s="480"/>
      <c r="O239" s="320"/>
      <c r="P239" s="320"/>
      <c r="Q239" s="278"/>
      <c r="R239" s="320">
        <f t="shared" si="49"/>
        <v>0</v>
      </c>
      <c r="S239" s="320"/>
      <c r="T239" s="320">
        <f t="shared" si="50"/>
        <v>0</v>
      </c>
      <c r="U239" s="320">
        <f t="shared" si="55"/>
        <v>0</v>
      </c>
      <c r="V239" s="410">
        <f t="shared" si="56"/>
        <v>0</v>
      </c>
      <c r="Y239" s="468" t="e">
        <f t="shared" si="51"/>
        <v>#DIV/0!</v>
      </c>
    </row>
    <row r="240" spans="1:25" x14ac:dyDescent="0.25">
      <c r="A240" s="310" t="s">
        <v>657</v>
      </c>
      <c r="B240" s="454">
        <v>25468948.329999998</v>
      </c>
      <c r="C240" s="455">
        <v>5468948.3300000001</v>
      </c>
      <c r="D240" s="394"/>
      <c r="E240" s="479">
        <v>15000000</v>
      </c>
      <c r="F240" s="394"/>
      <c r="G240" s="394">
        <v>0</v>
      </c>
      <c r="H240" s="391">
        <f t="shared" si="52"/>
        <v>15000000</v>
      </c>
      <c r="I240" s="394"/>
      <c r="J240" s="392">
        <f t="shared" si="53"/>
        <v>15000000</v>
      </c>
      <c r="K240" s="394">
        <v>978022.21</v>
      </c>
      <c r="L240" s="456"/>
      <c r="M240" s="480">
        <f t="shared" si="54"/>
        <v>15000000</v>
      </c>
      <c r="N240" s="480"/>
      <c r="O240" s="320">
        <v>10000000</v>
      </c>
      <c r="P240" s="320"/>
      <c r="Q240" s="278">
        <v>-10000000</v>
      </c>
      <c r="R240" s="320">
        <f t="shared" si="49"/>
        <v>0</v>
      </c>
      <c r="S240" s="320"/>
      <c r="T240" s="320">
        <f t="shared" si="50"/>
        <v>10000000</v>
      </c>
      <c r="U240" s="320">
        <f>10590000+5471205.35</f>
        <v>16061205.35</v>
      </c>
      <c r="V240" s="410">
        <f>10590000+5783064.05</f>
        <v>16373064.050000001</v>
      </c>
      <c r="Y240" s="468">
        <f t="shared" si="51"/>
        <v>1</v>
      </c>
    </row>
    <row r="241" spans="1:26" hidden="1" x14ac:dyDescent="0.25">
      <c r="A241" s="310" t="s">
        <v>630</v>
      </c>
      <c r="B241" s="454">
        <v>0</v>
      </c>
      <c r="C241" s="455"/>
      <c r="D241" s="394"/>
      <c r="E241" s="479"/>
      <c r="F241" s="394"/>
      <c r="G241" s="394"/>
      <c r="H241" s="391">
        <f t="shared" si="52"/>
        <v>0</v>
      </c>
      <c r="I241" s="394"/>
      <c r="J241" s="392">
        <f t="shared" si="53"/>
        <v>0</v>
      </c>
      <c r="K241" s="394"/>
      <c r="L241" s="456"/>
      <c r="M241" s="480">
        <f t="shared" si="54"/>
        <v>0</v>
      </c>
      <c r="N241" s="480"/>
      <c r="O241" s="320"/>
      <c r="P241" s="320"/>
      <c r="Q241" s="278"/>
      <c r="R241" s="320">
        <f t="shared" si="49"/>
        <v>0</v>
      </c>
      <c r="S241" s="320"/>
      <c r="T241" s="320">
        <f t="shared" si="50"/>
        <v>0</v>
      </c>
      <c r="U241" s="320">
        <f t="shared" si="55"/>
        <v>0</v>
      </c>
      <c r="V241" s="410">
        <f t="shared" si="56"/>
        <v>0</v>
      </c>
      <c r="Y241" s="468" t="e">
        <f t="shared" si="51"/>
        <v>#DIV/0!</v>
      </c>
    </row>
    <row r="242" spans="1:26" hidden="1" x14ac:dyDescent="0.25">
      <c r="A242" s="310" t="s">
        <v>632</v>
      </c>
      <c r="B242" s="454">
        <v>0</v>
      </c>
      <c r="C242" s="455"/>
      <c r="D242" s="394"/>
      <c r="E242" s="479"/>
      <c r="F242" s="394"/>
      <c r="G242" s="394"/>
      <c r="H242" s="391">
        <f t="shared" si="52"/>
        <v>0</v>
      </c>
      <c r="I242" s="394"/>
      <c r="J242" s="392">
        <f t="shared" si="53"/>
        <v>0</v>
      </c>
      <c r="K242" s="394"/>
      <c r="L242" s="456"/>
      <c r="M242" s="480">
        <f t="shared" si="54"/>
        <v>0</v>
      </c>
      <c r="N242" s="480"/>
      <c r="O242" s="320"/>
      <c r="P242" s="320"/>
      <c r="Q242" s="278"/>
      <c r="R242" s="320">
        <f t="shared" si="49"/>
        <v>0</v>
      </c>
      <c r="S242" s="320"/>
      <c r="T242" s="320">
        <f t="shared" si="50"/>
        <v>0</v>
      </c>
      <c r="U242" s="320">
        <f t="shared" si="55"/>
        <v>0</v>
      </c>
      <c r="V242" s="410">
        <f t="shared" si="56"/>
        <v>0</v>
      </c>
      <c r="Y242" s="468" t="e">
        <f t="shared" si="51"/>
        <v>#DIV/0!</v>
      </c>
    </row>
    <row r="243" spans="1:26" hidden="1" x14ac:dyDescent="0.25">
      <c r="A243" s="310" t="s">
        <v>699</v>
      </c>
      <c r="B243" s="454">
        <v>0</v>
      </c>
      <c r="C243" s="455"/>
      <c r="D243" s="394"/>
      <c r="E243" s="479"/>
      <c r="F243" s="394"/>
      <c r="G243" s="394"/>
      <c r="H243" s="391">
        <f t="shared" si="52"/>
        <v>0</v>
      </c>
      <c r="I243" s="394"/>
      <c r="J243" s="392">
        <f t="shared" si="53"/>
        <v>0</v>
      </c>
      <c r="K243" s="394"/>
      <c r="L243" s="456"/>
      <c r="M243" s="480">
        <f t="shared" si="54"/>
        <v>0</v>
      </c>
      <c r="N243" s="480"/>
      <c r="O243" s="320"/>
      <c r="P243" s="320"/>
      <c r="Q243" s="278"/>
      <c r="R243" s="320">
        <f t="shared" si="49"/>
        <v>0</v>
      </c>
      <c r="S243" s="320"/>
      <c r="T243" s="320">
        <f t="shared" si="50"/>
        <v>0</v>
      </c>
      <c r="U243" s="320">
        <f t="shared" si="55"/>
        <v>0</v>
      </c>
      <c r="V243" s="410">
        <f t="shared" si="56"/>
        <v>0</v>
      </c>
      <c r="Y243" s="468" t="e">
        <f t="shared" si="51"/>
        <v>#DIV/0!</v>
      </c>
    </row>
    <row r="244" spans="1:26" hidden="1" x14ac:dyDescent="0.25">
      <c r="A244" s="310" t="s">
        <v>700</v>
      </c>
      <c r="B244" s="454">
        <v>0</v>
      </c>
      <c r="C244" s="455"/>
      <c r="D244" s="394"/>
      <c r="E244" s="479"/>
      <c r="F244" s="394"/>
      <c r="G244" s="394"/>
      <c r="H244" s="391">
        <f t="shared" si="52"/>
        <v>0</v>
      </c>
      <c r="I244" s="394"/>
      <c r="J244" s="392">
        <f t="shared" si="53"/>
        <v>0</v>
      </c>
      <c r="K244" s="394"/>
      <c r="L244" s="456"/>
      <c r="M244" s="480">
        <f t="shared" si="54"/>
        <v>0</v>
      </c>
      <c r="N244" s="480"/>
      <c r="O244" s="320"/>
      <c r="P244" s="320"/>
      <c r="Q244" s="278"/>
      <c r="R244" s="320">
        <f t="shared" si="49"/>
        <v>0</v>
      </c>
      <c r="S244" s="320"/>
      <c r="T244" s="320">
        <f t="shared" si="50"/>
        <v>0</v>
      </c>
      <c r="U244" s="320">
        <f t="shared" si="55"/>
        <v>0</v>
      </c>
      <c r="V244" s="410">
        <f t="shared" si="56"/>
        <v>0</v>
      </c>
      <c r="Y244" s="468" t="e">
        <f t="shared" si="51"/>
        <v>#DIV/0!</v>
      </c>
    </row>
    <row r="245" spans="1:26" x14ac:dyDescent="0.25">
      <c r="A245" s="310" t="s">
        <v>649</v>
      </c>
      <c r="B245" s="454">
        <v>3500000</v>
      </c>
      <c r="C245" s="455">
        <v>500000</v>
      </c>
      <c r="D245" s="394">
        <v>1958002.01</v>
      </c>
      <c r="E245" s="479">
        <v>2500000</v>
      </c>
      <c r="F245" s="394"/>
      <c r="G245" s="394">
        <v>1139222.52</v>
      </c>
      <c r="H245" s="391">
        <f t="shared" si="52"/>
        <v>1360777.48</v>
      </c>
      <c r="I245" s="394"/>
      <c r="J245" s="392">
        <f t="shared" si="53"/>
        <v>1360777.48</v>
      </c>
      <c r="K245" s="394">
        <v>3000000</v>
      </c>
      <c r="L245" s="456">
        <v>3000000</v>
      </c>
      <c r="M245" s="480">
        <f t="shared" si="54"/>
        <v>2500000</v>
      </c>
      <c r="N245" s="480">
        <v>1820638</v>
      </c>
      <c r="O245" s="320">
        <f>+M245*1.043</f>
        <v>2607500</v>
      </c>
      <c r="P245" s="320"/>
      <c r="Q245" s="278">
        <v>-2323424</v>
      </c>
      <c r="R245" s="320">
        <f t="shared" si="49"/>
        <v>284076</v>
      </c>
      <c r="S245" s="320">
        <v>1000000</v>
      </c>
      <c r="T245" s="320">
        <f t="shared" si="50"/>
        <v>3607500</v>
      </c>
      <c r="U245" s="320">
        <f t="shared" si="55"/>
        <v>2761342.5</v>
      </c>
      <c r="V245" s="410">
        <f t="shared" si="56"/>
        <v>2761342.5</v>
      </c>
      <c r="Y245" s="468">
        <f t="shared" si="51"/>
        <v>0.64405377685377685</v>
      </c>
      <c r="Z245" s="290">
        <v>89</v>
      </c>
    </row>
    <row r="246" spans="1:26" hidden="1" x14ac:dyDescent="0.25">
      <c r="A246" s="310" t="s">
        <v>650</v>
      </c>
      <c r="B246" s="454">
        <v>0</v>
      </c>
      <c r="C246" s="455"/>
      <c r="D246" s="394"/>
      <c r="E246" s="479"/>
      <c r="F246" s="394"/>
      <c r="G246" s="394"/>
      <c r="H246" s="391">
        <f t="shared" si="52"/>
        <v>0</v>
      </c>
      <c r="I246" s="394"/>
      <c r="J246" s="392">
        <f t="shared" si="53"/>
        <v>0</v>
      </c>
      <c r="K246" s="394"/>
      <c r="L246" s="456"/>
      <c r="M246" s="480">
        <f t="shared" si="54"/>
        <v>0</v>
      </c>
      <c r="N246" s="480"/>
      <c r="O246" s="320"/>
      <c r="P246" s="320"/>
      <c r="Q246" s="278"/>
      <c r="R246" s="320">
        <f t="shared" si="49"/>
        <v>0</v>
      </c>
      <c r="S246" s="320"/>
      <c r="T246" s="320">
        <f t="shared" si="50"/>
        <v>0</v>
      </c>
      <c r="U246" s="320">
        <f t="shared" si="55"/>
        <v>0</v>
      </c>
      <c r="V246" s="410">
        <f t="shared" si="56"/>
        <v>0</v>
      </c>
      <c r="Y246" s="468" t="e">
        <f t="shared" si="51"/>
        <v>#DIV/0!</v>
      </c>
    </row>
    <row r="247" spans="1:26" hidden="1" x14ac:dyDescent="0.25">
      <c r="A247" s="310" t="s">
        <v>653</v>
      </c>
      <c r="B247" s="454">
        <v>0</v>
      </c>
      <c r="C247" s="455"/>
      <c r="D247" s="394"/>
      <c r="E247" s="479"/>
      <c r="F247" s="394"/>
      <c r="G247" s="394"/>
      <c r="H247" s="391">
        <f t="shared" si="52"/>
        <v>0</v>
      </c>
      <c r="I247" s="394"/>
      <c r="J247" s="392">
        <f t="shared" si="53"/>
        <v>0</v>
      </c>
      <c r="K247" s="394"/>
      <c r="L247" s="456"/>
      <c r="M247" s="480">
        <f t="shared" si="54"/>
        <v>0</v>
      </c>
      <c r="N247" s="480"/>
      <c r="O247" s="320"/>
      <c r="P247" s="320"/>
      <c r="Q247" s="278"/>
      <c r="R247" s="320">
        <f t="shared" si="49"/>
        <v>0</v>
      </c>
      <c r="S247" s="320"/>
      <c r="T247" s="320">
        <f t="shared" si="50"/>
        <v>0</v>
      </c>
      <c r="U247" s="320">
        <f t="shared" si="55"/>
        <v>0</v>
      </c>
      <c r="V247" s="410">
        <f t="shared" si="56"/>
        <v>0</v>
      </c>
      <c r="Y247" s="468" t="e">
        <f t="shared" si="51"/>
        <v>#DIV/0!</v>
      </c>
    </row>
    <row r="248" spans="1:26" hidden="1" x14ac:dyDescent="0.25">
      <c r="A248" s="310" t="s">
        <v>34</v>
      </c>
      <c r="B248" s="454">
        <v>0</v>
      </c>
      <c r="C248" s="455"/>
      <c r="D248" s="394"/>
      <c r="E248" s="479"/>
      <c r="F248" s="394"/>
      <c r="G248" s="394"/>
      <c r="H248" s="391">
        <f t="shared" si="52"/>
        <v>0</v>
      </c>
      <c r="I248" s="394"/>
      <c r="J248" s="392">
        <f t="shared" si="53"/>
        <v>0</v>
      </c>
      <c r="K248" s="394"/>
      <c r="L248" s="456"/>
      <c r="M248" s="480">
        <f t="shared" si="54"/>
        <v>0</v>
      </c>
      <c r="N248" s="480"/>
      <c r="O248" s="320"/>
      <c r="P248" s="320"/>
      <c r="Q248" s="278"/>
      <c r="R248" s="320">
        <f t="shared" si="49"/>
        <v>0</v>
      </c>
      <c r="S248" s="320"/>
      <c r="T248" s="320">
        <f t="shared" si="50"/>
        <v>0</v>
      </c>
      <c r="U248" s="320">
        <f t="shared" si="55"/>
        <v>0</v>
      </c>
      <c r="V248" s="410">
        <f t="shared" si="56"/>
        <v>0</v>
      </c>
      <c r="Y248" s="468" t="e">
        <f t="shared" si="51"/>
        <v>#DIV/0!</v>
      </c>
    </row>
    <row r="249" spans="1:26" hidden="1" x14ac:dyDescent="0.25">
      <c r="A249" s="310" t="s">
        <v>643</v>
      </c>
      <c r="B249" s="454">
        <v>0</v>
      </c>
      <c r="C249" s="455"/>
      <c r="D249" s="394"/>
      <c r="E249" s="479"/>
      <c r="F249" s="394"/>
      <c r="G249" s="394"/>
      <c r="H249" s="391">
        <f t="shared" si="52"/>
        <v>0</v>
      </c>
      <c r="I249" s="394"/>
      <c r="J249" s="392">
        <f t="shared" si="53"/>
        <v>0</v>
      </c>
      <c r="K249" s="394"/>
      <c r="L249" s="456"/>
      <c r="M249" s="480">
        <f t="shared" si="54"/>
        <v>0</v>
      </c>
      <c r="N249" s="480"/>
      <c r="O249" s="320"/>
      <c r="P249" s="320"/>
      <c r="Q249" s="278"/>
      <c r="R249" s="320">
        <f t="shared" si="49"/>
        <v>0</v>
      </c>
      <c r="S249" s="320"/>
      <c r="T249" s="320">
        <f t="shared" si="50"/>
        <v>0</v>
      </c>
      <c r="U249" s="320">
        <f t="shared" si="55"/>
        <v>0</v>
      </c>
      <c r="V249" s="410">
        <f t="shared" si="56"/>
        <v>0</v>
      </c>
      <c r="Y249" s="468" t="e">
        <f t="shared" si="51"/>
        <v>#DIV/0!</v>
      </c>
    </row>
    <row r="250" spans="1:26" hidden="1" x14ac:dyDescent="0.25">
      <c r="A250" s="310" t="s">
        <v>631</v>
      </c>
      <c r="B250" s="454">
        <v>0</v>
      </c>
      <c r="C250" s="455"/>
      <c r="D250" s="394"/>
      <c r="E250" s="479"/>
      <c r="F250" s="394"/>
      <c r="G250" s="394"/>
      <c r="H250" s="391">
        <f t="shared" si="52"/>
        <v>0</v>
      </c>
      <c r="I250" s="394"/>
      <c r="J250" s="392">
        <f t="shared" si="53"/>
        <v>0</v>
      </c>
      <c r="K250" s="394"/>
      <c r="L250" s="456"/>
      <c r="M250" s="480">
        <f t="shared" si="54"/>
        <v>0</v>
      </c>
      <c r="N250" s="480"/>
      <c r="O250" s="320"/>
      <c r="P250" s="320"/>
      <c r="Q250" s="278"/>
      <c r="R250" s="320">
        <f t="shared" si="49"/>
        <v>0</v>
      </c>
      <c r="S250" s="320"/>
      <c r="T250" s="320">
        <f t="shared" si="50"/>
        <v>0</v>
      </c>
      <c r="U250" s="320">
        <f t="shared" si="55"/>
        <v>0</v>
      </c>
      <c r="V250" s="410">
        <f t="shared" si="56"/>
        <v>0</v>
      </c>
      <c r="Y250" s="468" t="e">
        <f t="shared" si="51"/>
        <v>#DIV/0!</v>
      </c>
    </row>
    <row r="251" spans="1:26" hidden="1" x14ac:dyDescent="0.25">
      <c r="A251" s="310" t="s">
        <v>90</v>
      </c>
      <c r="B251" s="454">
        <v>0</v>
      </c>
      <c r="C251" s="455"/>
      <c r="D251" s="394"/>
      <c r="E251" s="479"/>
      <c r="F251" s="394"/>
      <c r="G251" s="394"/>
      <c r="H251" s="391">
        <f t="shared" si="52"/>
        <v>0</v>
      </c>
      <c r="I251" s="394"/>
      <c r="J251" s="392">
        <f t="shared" si="53"/>
        <v>0</v>
      </c>
      <c r="K251" s="394"/>
      <c r="L251" s="456"/>
      <c r="M251" s="480">
        <f t="shared" si="54"/>
        <v>0</v>
      </c>
      <c r="N251" s="480"/>
      <c r="O251" s="320"/>
      <c r="P251" s="320"/>
      <c r="Q251" s="278"/>
      <c r="R251" s="320">
        <f t="shared" si="49"/>
        <v>0</v>
      </c>
      <c r="S251" s="320"/>
      <c r="T251" s="320">
        <f t="shared" si="50"/>
        <v>0</v>
      </c>
      <c r="U251" s="320">
        <f t="shared" si="55"/>
        <v>0</v>
      </c>
      <c r="V251" s="410">
        <f t="shared" si="56"/>
        <v>0</v>
      </c>
      <c r="Y251" s="468" t="e">
        <f t="shared" si="51"/>
        <v>#DIV/0!</v>
      </c>
    </row>
    <row r="252" spans="1:26" hidden="1" x14ac:dyDescent="0.25">
      <c r="A252" s="310" t="s">
        <v>641</v>
      </c>
      <c r="B252" s="454">
        <v>0</v>
      </c>
      <c r="C252" s="455"/>
      <c r="D252" s="394"/>
      <c r="E252" s="479"/>
      <c r="F252" s="394"/>
      <c r="G252" s="394"/>
      <c r="H252" s="391">
        <f t="shared" si="52"/>
        <v>0</v>
      </c>
      <c r="I252" s="394"/>
      <c r="J252" s="392">
        <f t="shared" si="53"/>
        <v>0</v>
      </c>
      <c r="K252" s="394"/>
      <c r="L252" s="456"/>
      <c r="M252" s="480">
        <f t="shared" si="54"/>
        <v>0</v>
      </c>
      <c r="N252" s="480"/>
      <c r="O252" s="320"/>
      <c r="P252" s="320"/>
      <c r="Q252" s="278"/>
      <c r="R252" s="320">
        <f t="shared" si="49"/>
        <v>0</v>
      </c>
      <c r="S252" s="320"/>
      <c r="T252" s="320">
        <f t="shared" si="50"/>
        <v>0</v>
      </c>
      <c r="U252" s="320">
        <f t="shared" si="55"/>
        <v>0</v>
      </c>
      <c r="V252" s="410">
        <f t="shared" si="56"/>
        <v>0</v>
      </c>
      <c r="Y252" s="468" t="e">
        <f t="shared" si="51"/>
        <v>#DIV/0!</v>
      </c>
    </row>
    <row r="253" spans="1:26" hidden="1" x14ac:dyDescent="0.25">
      <c r="A253" s="310" t="s">
        <v>641</v>
      </c>
      <c r="B253" s="454">
        <v>0</v>
      </c>
      <c r="C253" s="455"/>
      <c r="D253" s="394"/>
      <c r="E253" s="479"/>
      <c r="F253" s="394"/>
      <c r="G253" s="394"/>
      <c r="H253" s="391">
        <f t="shared" si="52"/>
        <v>0</v>
      </c>
      <c r="I253" s="394"/>
      <c r="J253" s="392">
        <f t="shared" si="53"/>
        <v>0</v>
      </c>
      <c r="K253" s="394"/>
      <c r="L253" s="456"/>
      <c r="M253" s="480">
        <f t="shared" si="54"/>
        <v>0</v>
      </c>
      <c r="N253" s="480"/>
      <c r="O253" s="320"/>
      <c r="P253" s="320"/>
      <c r="Q253" s="278"/>
      <c r="R253" s="320">
        <f t="shared" si="49"/>
        <v>0</v>
      </c>
      <c r="S253" s="320"/>
      <c r="T253" s="320">
        <f t="shared" si="50"/>
        <v>0</v>
      </c>
      <c r="U253" s="320">
        <f t="shared" si="55"/>
        <v>0</v>
      </c>
      <c r="V253" s="410">
        <f t="shared" si="56"/>
        <v>0</v>
      </c>
      <c r="Y253" s="468" t="e">
        <f t="shared" si="51"/>
        <v>#DIV/0!</v>
      </c>
    </row>
    <row r="254" spans="1:26" hidden="1" x14ac:dyDescent="0.25">
      <c r="A254" s="310" t="s">
        <v>652</v>
      </c>
      <c r="B254" s="454">
        <v>0</v>
      </c>
      <c r="C254" s="455"/>
      <c r="D254" s="394"/>
      <c r="E254" s="479"/>
      <c r="F254" s="394"/>
      <c r="G254" s="394"/>
      <c r="H254" s="391">
        <f t="shared" si="52"/>
        <v>0</v>
      </c>
      <c r="I254" s="394"/>
      <c r="J254" s="392">
        <f t="shared" si="53"/>
        <v>0</v>
      </c>
      <c r="K254" s="394"/>
      <c r="L254" s="456"/>
      <c r="M254" s="480">
        <f t="shared" si="54"/>
        <v>0</v>
      </c>
      <c r="N254" s="480"/>
      <c r="O254" s="320"/>
      <c r="P254" s="320"/>
      <c r="Q254" s="278"/>
      <c r="R254" s="320">
        <f t="shared" si="49"/>
        <v>0</v>
      </c>
      <c r="S254" s="320"/>
      <c r="T254" s="320">
        <f t="shared" si="50"/>
        <v>0</v>
      </c>
      <c r="U254" s="320">
        <f t="shared" si="55"/>
        <v>0</v>
      </c>
      <c r="V254" s="410">
        <f t="shared" si="56"/>
        <v>0</v>
      </c>
      <c r="Y254" s="468" t="e">
        <f t="shared" si="51"/>
        <v>#DIV/0!</v>
      </c>
    </row>
    <row r="255" spans="1:26" hidden="1" x14ac:dyDescent="0.25">
      <c r="A255" s="310" t="s">
        <v>659</v>
      </c>
      <c r="B255" s="454">
        <v>0</v>
      </c>
      <c r="C255" s="455"/>
      <c r="D255" s="394"/>
      <c r="E255" s="479"/>
      <c r="F255" s="394"/>
      <c r="G255" s="394"/>
      <c r="H255" s="391">
        <f t="shared" si="52"/>
        <v>0</v>
      </c>
      <c r="I255" s="394"/>
      <c r="J255" s="392">
        <f t="shared" si="53"/>
        <v>0</v>
      </c>
      <c r="K255" s="394"/>
      <c r="L255" s="456"/>
      <c r="M255" s="480">
        <f t="shared" si="54"/>
        <v>0</v>
      </c>
      <c r="N255" s="480"/>
      <c r="O255" s="320"/>
      <c r="P255" s="320"/>
      <c r="Q255" s="278"/>
      <c r="R255" s="320">
        <f t="shared" si="49"/>
        <v>0</v>
      </c>
      <c r="S255" s="320"/>
      <c r="T255" s="320">
        <f t="shared" si="50"/>
        <v>0</v>
      </c>
      <c r="U255" s="320">
        <f t="shared" si="55"/>
        <v>0</v>
      </c>
      <c r="V255" s="410">
        <f t="shared" si="56"/>
        <v>0</v>
      </c>
      <c r="Y255" s="468" t="e">
        <f t="shared" si="51"/>
        <v>#DIV/0!</v>
      </c>
    </row>
    <row r="256" spans="1:26" x14ac:dyDescent="0.25">
      <c r="A256" s="310" t="s">
        <v>658</v>
      </c>
      <c r="B256" s="454">
        <v>890000</v>
      </c>
      <c r="C256" s="455"/>
      <c r="D256" s="394">
        <v>890000</v>
      </c>
      <c r="E256" s="479">
        <v>934000</v>
      </c>
      <c r="F256" s="394"/>
      <c r="G256" s="394"/>
      <c r="H256" s="391">
        <f t="shared" si="52"/>
        <v>934000</v>
      </c>
      <c r="I256" s="394"/>
      <c r="J256" s="392">
        <f t="shared" si="53"/>
        <v>934000</v>
      </c>
      <c r="K256" s="394">
        <v>967000</v>
      </c>
      <c r="L256" s="456">
        <v>1018000</v>
      </c>
      <c r="M256" s="480">
        <f t="shared" si="54"/>
        <v>934000</v>
      </c>
      <c r="N256" s="480"/>
      <c r="O256" s="320">
        <v>930000</v>
      </c>
      <c r="P256" s="320"/>
      <c r="Q256" s="278">
        <v>-930000</v>
      </c>
      <c r="R256" s="320">
        <f t="shared" si="49"/>
        <v>0</v>
      </c>
      <c r="S256" s="320"/>
      <c r="T256" s="320">
        <f t="shared" si="50"/>
        <v>930000</v>
      </c>
      <c r="U256" s="320">
        <f>+WORKINGS!G13</f>
        <v>957000</v>
      </c>
      <c r="V256" s="410">
        <v>1033000</v>
      </c>
      <c r="Y256" s="468">
        <f t="shared" si="51"/>
        <v>1</v>
      </c>
    </row>
    <row r="257" spans="1:25" hidden="1" x14ac:dyDescent="0.25">
      <c r="A257" s="310" t="s">
        <v>51</v>
      </c>
      <c r="B257" s="454">
        <v>0</v>
      </c>
      <c r="C257" s="455"/>
      <c r="D257" s="394"/>
      <c r="E257" s="479"/>
      <c r="F257" s="394"/>
      <c r="G257" s="394"/>
      <c r="H257" s="391">
        <f t="shared" si="52"/>
        <v>0</v>
      </c>
      <c r="I257" s="394"/>
      <c r="J257" s="392">
        <f t="shared" si="53"/>
        <v>0</v>
      </c>
      <c r="K257" s="394"/>
      <c r="L257" s="456"/>
      <c r="M257" s="480">
        <f t="shared" si="54"/>
        <v>0</v>
      </c>
      <c r="N257" s="480"/>
      <c r="O257" s="320"/>
      <c r="P257" s="320"/>
      <c r="Q257" s="278"/>
      <c r="R257" s="320">
        <f t="shared" si="49"/>
        <v>0</v>
      </c>
      <c r="S257" s="320"/>
      <c r="T257" s="320">
        <f t="shared" si="50"/>
        <v>0</v>
      </c>
      <c r="U257" s="320">
        <f t="shared" si="55"/>
        <v>0</v>
      </c>
      <c r="V257" s="410">
        <f t="shared" si="56"/>
        <v>0</v>
      </c>
      <c r="Y257" s="468" t="e">
        <f t="shared" si="51"/>
        <v>#DIV/0!</v>
      </c>
    </row>
    <row r="258" spans="1:25" x14ac:dyDescent="0.25">
      <c r="A258" s="310" t="s">
        <v>655</v>
      </c>
      <c r="B258" s="454">
        <v>45000000</v>
      </c>
      <c r="C258" s="455"/>
      <c r="D258" s="394">
        <v>45000000</v>
      </c>
      <c r="E258" s="479">
        <v>21000000</v>
      </c>
      <c r="F258" s="394"/>
      <c r="G258" s="394"/>
      <c r="H258" s="391">
        <f t="shared" si="52"/>
        <v>21000000</v>
      </c>
      <c r="I258" s="394"/>
      <c r="J258" s="392">
        <f t="shared" si="53"/>
        <v>21000000</v>
      </c>
      <c r="K258" s="394">
        <v>1000000</v>
      </c>
      <c r="L258" s="456">
        <v>1000000</v>
      </c>
      <c r="M258" s="480">
        <f t="shared" si="54"/>
        <v>21000000</v>
      </c>
      <c r="N258" s="480"/>
      <c r="O258" s="320">
        <v>8000000</v>
      </c>
      <c r="P258" s="320"/>
      <c r="Q258" s="278">
        <v>0</v>
      </c>
      <c r="R258" s="320">
        <f t="shared" si="49"/>
        <v>8000000</v>
      </c>
      <c r="S258" s="320"/>
      <c r="T258" s="320">
        <f t="shared" si="50"/>
        <v>8000000</v>
      </c>
      <c r="U258" s="320">
        <f t="shared" si="55"/>
        <v>8472000</v>
      </c>
      <c r="V258" s="410">
        <f t="shared" si="56"/>
        <v>8472000</v>
      </c>
      <c r="Y258" s="468">
        <f t="shared" si="51"/>
        <v>0</v>
      </c>
    </row>
    <row r="259" spans="1:25" hidden="1" x14ac:dyDescent="0.25">
      <c r="A259" s="310" t="s">
        <v>660</v>
      </c>
      <c r="B259" s="454">
        <v>0</v>
      </c>
      <c r="C259" s="455"/>
      <c r="D259" s="394"/>
      <c r="E259" s="394"/>
      <c r="F259" s="394"/>
      <c r="G259" s="394"/>
      <c r="H259" s="391">
        <f t="shared" si="52"/>
        <v>0</v>
      </c>
      <c r="I259" s="394"/>
      <c r="J259" s="392">
        <f t="shared" si="53"/>
        <v>0</v>
      </c>
      <c r="K259" s="394"/>
      <c r="L259" s="456"/>
      <c r="M259" s="480">
        <f t="shared" si="54"/>
        <v>0</v>
      </c>
      <c r="N259" s="480"/>
      <c r="O259" s="320"/>
      <c r="P259" s="320"/>
      <c r="Q259" s="278"/>
      <c r="R259" s="320">
        <f t="shared" si="49"/>
        <v>0</v>
      </c>
      <c r="S259" s="320"/>
      <c r="T259" s="320">
        <f t="shared" si="50"/>
        <v>0</v>
      </c>
      <c r="U259" s="320">
        <f t="shared" si="55"/>
        <v>0</v>
      </c>
      <c r="V259" s="410">
        <f t="shared" si="56"/>
        <v>0</v>
      </c>
    </row>
    <row r="260" spans="1:25" hidden="1" x14ac:dyDescent="0.25">
      <c r="A260" s="310" t="s">
        <v>654</v>
      </c>
      <c r="B260" s="454">
        <v>0</v>
      </c>
      <c r="C260" s="455"/>
      <c r="D260" s="394"/>
      <c r="E260" s="394"/>
      <c r="F260" s="394"/>
      <c r="G260" s="394"/>
      <c r="H260" s="391">
        <f t="shared" si="52"/>
        <v>0</v>
      </c>
      <c r="I260" s="394"/>
      <c r="J260" s="392">
        <f t="shared" si="53"/>
        <v>0</v>
      </c>
      <c r="K260" s="394"/>
      <c r="L260" s="456"/>
      <c r="M260" s="480">
        <f t="shared" si="54"/>
        <v>0</v>
      </c>
      <c r="N260" s="480"/>
      <c r="O260" s="320"/>
      <c r="P260" s="320"/>
      <c r="Q260" s="278"/>
      <c r="R260" s="320">
        <f t="shared" si="49"/>
        <v>0</v>
      </c>
      <c r="S260" s="320"/>
      <c r="T260" s="320">
        <f t="shared" si="50"/>
        <v>0</v>
      </c>
      <c r="U260" s="320">
        <f t="shared" si="55"/>
        <v>0</v>
      </c>
      <c r="V260" s="410">
        <f t="shared" si="56"/>
        <v>0</v>
      </c>
    </row>
    <row r="261" spans="1:25" hidden="1" x14ac:dyDescent="0.25">
      <c r="A261" s="310" t="s">
        <v>696</v>
      </c>
      <c r="B261" s="454">
        <v>0</v>
      </c>
      <c r="C261" s="455"/>
      <c r="D261" s="394"/>
      <c r="E261" s="394"/>
      <c r="F261" s="394"/>
      <c r="G261" s="394"/>
      <c r="H261" s="391">
        <f t="shared" si="52"/>
        <v>0</v>
      </c>
      <c r="I261" s="394"/>
      <c r="J261" s="392">
        <f t="shared" si="53"/>
        <v>0</v>
      </c>
      <c r="K261" s="394"/>
      <c r="L261" s="456"/>
      <c r="M261" s="480">
        <f t="shared" si="54"/>
        <v>0</v>
      </c>
      <c r="N261" s="480"/>
      <c r="O261" s="320"/>
      <c r="P261" s="320"/>
      <c r="Q261" s="278"/>
      <c r="R261" s="320">
        <f t="shared" si="49"/>
        <v>0</v>
      </c>
      <c r="S261" s="320"/>
      <c r="T261" s="320">
        <f t="shared" si="50"/>
        <v>0</v>
      </c>
      <c r="U261" s="320">
        <f t="shared" si="55"/>
        <v>0</v>
      </c>
      <c r="V261" s="410">
        <f t="shared" si="56"/>
        <v>0</v>
      </c>
    </row>
    <row r="262" spans="1:25" hidden="1" x14ac:dyDescent="0.25">
      <c r="A262" s="310" t="s">
        <v>665</v>
      </c>
      <c r="B262" s="454">
        <v>0</v>
      </c>
      <c r="C262" s="455"/>
      <c r="D262" s="394"/>
      <c r="E262" s="394"/>
      <c r="F262" s="394"/>
      <c r="G262" s="394"/>
      <c r="H262" s="391">
        <f t="shared" si="52"/>
        <v>0</v>
      </c>
      <c r="I262" s="394"/>
      <c r="J262" s="392">
        <f t="shared" si="53"/>
        <v>0</v>
      </c>
      <c r="K262" s="394"/>
      <c r="L262" s="456"/>
      <c r="M262" s="480">
        <f t="shared" si="54"/>
        <v>0</v>
      </c>
      <c r="N262" s="480"/>
      <c r="O262" s="320"/>
      <c r="P262" s="320"/>
      <c r="Q262" s="278"/>
      <c r="R262" s="320">
        <f t="shared" si="49"/>
        <v>0</v>
      </c>
      <c r="S262" s="320"/>
      <c r="T262" s="320">
        <f t="shared" si="50"/>
        <v>0</v>
      </c>
      <c r="U262" s="320">
        <f t="shared" si="55"/>
        <v>0</v>
      </c>
      <c r="V262" s="410">
        <f t="shared" si="56"/>
        <v>0</v>
      </c>
    </row>
    <row r="263" spans="1:25" hidden="1" x14ac:dyDescent="0.25">
      <c r="A263" s="310" t="s">
        <v>666</v>
      </c>
      <c r="B263" s="454">
        <v>0</v>
      </c>
      <c r="C263" s="455"/>
      <c r="D263" s="394"/>
      <c r="E263" s="394"/>
      <c r="F263" s="394"/>
      <c r="G263" s="394"/>
      <c r="H263" s="391">
        <f t="shared" si="52"/>
        <v>0</v>
      </c>
      <c r="I263" s="394"/>
      <c r="J263" s="392">
        <f t="shared" si="53"/>
        <v>0</v>
      </c>
      <c r="K263" s="394"/>
      <c r="L263" s="456"/>
      <c r="M263" s="480">
        <f t="shared" si="54"/>
        <v>0</v>
      </c>
      <c r="N263" s="480"/>
      <c r="O263" s="320"/>
      <c r="P263" s="320"/>
      <c r="Q263" s="278"/>
      <c r="R263" s="320">
        <f t="shared" si="49"/>
        <v>0</v>
      </c>
      <c r="S263" s="320"/>
      <c r="T263" s="320">
        <f t="shared" si="50"/>
        <v>0</v>
      </c>
      <c r="U263" s="320">
        <f t="shared" si="55"/>
        <v>0</v>
      </c>
      <c r="V263" s="410">
        <f t="shared" si="56"/>
        <v>0</v>
      </c>
    </row>
    <row r="264" spans="1:25" hidden="1" x14ac:dyDescent="0.25">
      <c r="A264" s="310" t="s">
        <v>661</v>
      </c>
      <c r="B264" s="454">
        <v>0</v>
      </c>
      <c r="C264" s="455"/>
      <c r="D264" s="394"/>
      <c r="E264" s="394"/>
      <c r="F264" s="394"/>
      <c r="G264" s="394"/>
      <c r="H264" s="391">
        <f t="shared" si="52"/>
        <v>0</v>
      </c>
      <c r="I264" s="394"/>
      <c r="J264" s="392">
        <f t="shared" si="53"/>
        <v>0</v>
      </c>
      <c r="K264" s="394"/>
      <c r="L264" s="456"/>
      <c r="M264" s="480">
        <f t="shared" si="54"/>
        <v>0</v>
      </c>
      <c r="N264" s="480"/>
      <c r="O264" s="320"/>
      <c r="P264" s="320"/>
      <c r="Q264" s="278"/>
      <c r="R264" s="320">
        <f t="shared" si="49"/>
        <v>0</v>
      </c>
      <c r="S264" s="320"/>
      <c r="T264" s="320">
        <f t="shared" si="50"/>
        <v>0</v>
      </c>
      <c r="U264" s="320">
        <f t="shared" si="55"/>
        <v>0</v>
      </c>
      <c r="V264" s="410">
        <f t="shared" si="56"/>
        <v>0</v>
      </c>
    </row>
    <row r="265" spans="1:25" hidden="1" x14ac:dyDescent="0.25">
      <c r="A265" s="310" t="s">
        <v>662</v>
      </c>
      <c r="B265" s="454">
        <v>0</v>
      </c>
      <c r="C265" s="455"/>
      <c r="D265" s="394"/>
      <c r="E265" s="394"/>
      <c r="F265" s="394"/>
      <c r="G265" s="394"/>
      <c r="H265" s="391">
        <f t="shared" si="52"/>
        <v>0</v>
      </c>
      <c r="I265" s="394"/>
      <c r="J265" s="392">
        <f t="shared" si="53"/>
        <v>0</v>
      </c>
      <c r="K265" s="394"/>
      <c r="L265" s="456"/>
      <c r="M265" s="480">
        <f t="shared" si="54"/>
        <v>0</v>
      </c>
      <c r="N265" s="480"/>
      <c r="O265" s="320"/>
      <c r="P265" s="320"/>
      <c r="Q265" s="278"/>
      <c r="R265" s="320">
        <f t="shared" si="49"/>
        <v>0</v>
      </c>
      <c r="S265" s="320"/>
      <c r="T265" s="320">
        <f t="shared" si="50"/>
        <v>0</v>
      </c>
      <c r="U265" s="320">
        <f t="shared" si="55"/>
        <v>0</v>
      </c>
      <c r="V265" s="410">
        <f t="shared" si="56"/>
        <v>0</v>
      </c>
    </row>
    <row r="266" spans="1:25" hidden="1" x14ac:dyDescent="0.25">
      <c r="A266" s="310" t="s">
        <v>679</v>
      </c>
      <c r="B266" s="454">
        <v>0</v>
      </c>
      <c r="C266" s="455"/>
      <c r="D266" s="394"/>
      <c r="E266" s="394"/>
      <c r="F266" s="394"/>
      <c r="G266" s="394"/>
      <c r="H266" s="391">
        <f t="shared" si="52"/>
        <v>0</v>
      </c>
      <c r="I266" s="394"/>
      <c r="J266" s="392">
        <f t="shared" si="53"/>
        <v>0</v>
      </c>
      <c r="K266" s="394"/>
      <c r="L266" s="456"/>
      <c r="M266" s="480">
        <f t="shared" si="54"/>
        <v>0</v>
      </c>
      <c r="N266" s="480"/>
      <c r="O266" s="320"/>
      <c r="P266" s="320"/>
      <c r="Q266" s="278"/>
      <c r="R266" s="320">
        <f t="shared" si="49"/>
        <v>0</v>
      </c>
      <c r="S266" s="320"/>
      <c r="T266" s="320">
        <f t="shared" si="50"/>
        <v>0</v>
      </c>
      <c r="U266" s="320">
        <f t="shared" si="55"/>
        <v>0</v>
      </c>
      <c r="V266" s="410">
        <f t="shared" si="56"/>
        <v>0</v>
      </c>
    </row>
    <row r="267" spans="1:25" hidden="1" x14ac:dyDescent="0.25">
      <c r="A267" s="310" t="s">
        <v>664</v>
      </c>
      <c r="B267" s="454">
        <v>0</v>
      </c>
      <c r="C267" s="455"/>
      <c r="D267" s="394"/>
      <c r="E267" s="394"/>
      <c r="F267" s="394"/>
      <c r="G267" s="394"/>
      <c r="H267" s="391">
        <f t="shared" si="52"/>
        <v>0</v>
      </c>
      <c r="I267" s="394"/>
      <c r="J267" s="392">
        <f t="shared" si="53"/>
        <v>0</v>
      </c>
      <c r="K267" s="394"/>
      <c r="L267" s="456"/>
      <c r="M267" s="480">
        <f t="shared" si="54"/>
        <v>0</v>
      </c>
      <c r="N267" s="480"/>
      <c r="O267" s="320"/>
      <c r="P267" s="320"/>
      <c r="Q267" s="278"/>
      <c r="R267" s="320">
        <f t="shared" si="49"/>
        <v>0</v>
      </c>
      <c r="S267" s="320"/>
      <c r="T267" s="320">
        <f t="shared" si="50"/>
        <v>0</v>
      </c>
      <c r="U267" s="320">
        <f t="shared" si="55"/>
        <v>0</v>
      </c>
      <c r="V267" s="410">
        <f t="shared" si="56"/>
        <v>0</v>
      </c>
    </row>
    <row r="268" spans="1:25" hidden="1" x14ac:dyDescent="0.25">
      <c r="A268" s="310" t="s">
        <v>59</v>
      </c>
      <c r="B268" s="454">
        <v>0</v>
      </c>
      <c r="C268" s="455"/>
      <c r="D268" s="394"/>
      <c r="E268" s="394"/>
      <c r="F268" s="394"/>
      <c r="G268" s="394"/>
      <c r="H268" s="391">
        <f t="shared" si="52"/>
        <v>0</v>
      </c>
      <c r="I268" s="394"/>
      <c r="J268" s="392">
        <f t="shared" si="53"/>
        <v>0</v>
      </c>
      <c r="K268" s="394"/>
      <c r="L268" s="456"/>
      <c r="M268" s="480">
        <f t="shared" si="54"/>
        <v>0</v>
      </c>
      <c r="N268" s="480"/>
      <c r="O268" s="320"/>
      <c r="P268" s="320"/>
      <c r="Q268" s="278"/>
      <c r="R268" s="320">
        <f t="shared" si="49"/>
        <v>0</v>
      </c>
      <c r="S268" s="320"/>
      <c r="T268" s="320">
        <f t="shared" si="50"/>
        <v>0</v>
      </c>
      <c r="U268" s="320">
        <f t="shared" si="55"/>
        <v>0</v>
      </c>
      <c r="V268" s="410">
        <f t="shared" si="56"/>
        <v>0</v>
      </c>
    </row>
    <row r="269" spans="1:25" hidden="1" x14ac:dyDescent="0.25">
      <c r="A269" s="310" t="s">
        <v>668</v>
      </c>
      <c r="B269" s="454">
        <v>0</v>
      </c>
      <c r="C269" s="455"/>
      <c r="D269" s="394"/>
      <c r="E269" s="394"/>
      <c r="F269" s="394"/>
      <c r="G269" s="394"/>
      <c r="H269" s="391">
        <f t="shared" si="52"/>
        <v>0</v>
      </c>
      <c r="I269" s="394"/>
      <c r="J269" s="392">
        <f t="shared" si="53"/>
        <v>0</v>
      </c>
      <c r="K269" s="394"/>
      <c r="L269" s="456"/>
      <c r="M269" s="480">
        <f t="shared" si="54"/>
        <v>0</v>
      </c>
      <c r="N269" s="480"/>
      <c r="O269" s="320"/>
      <c r="P269" s="320"/>
      <c r="Q269" s="278"/>
      <c r="R269" s="320">
        <f t="shared" si="49"/>
        <v>0</v>
      </c>
      <c r="S269" s="320"/>
      <c r="T269" s="320">
        <f t="shared" si="50"/>
        <v>0</v>
      </c>
      <c r="U269" s="320">
        <f t="shared" si="55"/>
        <v>0</v>
      </c>
      <c r="V269" s="410">
        <f t="shared" si="56"/>
        <v>0</v>
      </c>
    </row>
    <row r="270" spans="1:25" hidden="1" x14ac:dyDescent="0.25">
      <c r="A270" s="310" t="s">
        <v>669</v>
      </c>
      <c r="B270" s="454">
        <v>0</v>
      </c>
      <c r="C270" s="455"/>
      <c r="D270" s="394"/>
      <c r="E270" s="394"/>
      <c r="F270" s="394"/>
      <c r="G270" s="394"/>
      <c r="H270" s="391">
        <f t="shared" si="52"/>
        <v>0</v>
      </c>
      <c r="I270" s="394"/>
      <c r="J270" s="392">
        <f t="shared" si="53"/>
        <v>0</v>
      </c>
      <c r="K270" s="394"/>
      <c r="L270" s="456"/>
      <c r="M270" s="480">
        <f t="shared" si="54"/>
        <v>0</v>
      </c>
      <c r="N270" s="480"/>
      <c r="O270" s="320"/>
      <c r="P270" s="320"/>
      <c r="Q270" s="278"/>
      <c r="R270" s="320">
        <f t="shared" si="49"/>
        <v>0</v>
      </c>
      <c r="S270" s="320"/>
      <c r="T270" s="320">
        <f t="shared" si="50"/>
        <v>0</v>
      </c>
      <c r="U270" s="320">
        <f t="shared" si="55"/>
        <v>0</v>
      </c>
      <c r="V270" s="410">
        <f t="shared" si="56"/>
        <v>0</v>
      </c>
    </row>
    <row r="271" spans="1:25" hidden="1" x14ac:dyDescent="0.25">
      <c r="A271" s="310" t="s">
        <v>677</v>
      </c>
      <c r="B271" s="454">
        <v>0</v>
      </c>
      <c r="C271" s="455"/>
      <c r="D271" s="394"/>
      <c r="E271" s="394"/>
      <c r="F271" s="394"/>
      <c r="G271" s="394"/>
      <c r="H271" s="391">
        <f t="shared" si="52"/>
        <v>0</v>
      </c>
      <c r="I271" s="394"/>
      <c r="J271" s="392">
        <f t="shared" si="53"/>
        <v>0</v>
      </c>
      <c r="K271" s="394"/>
      <c r="L271" s="456"/>
      <c r="M271" s="480">
        <f t="shared" si="54"/>
        <v>0</v>
      </c>
      <c r="N271" s="480"/>
      <c r="O271" s="320"/>
      <c r="P271" s="320"/>
      <c r="Q271" s="278"/>
      <c r="R271" s="320">
        <f t="shared" si="49"/>
        <v>0</v>
      </c>
      <c r="S271" s="320"/>
      <c r="T271" s="320">
        <f t="shared" si="50"/>
        <v>0</v>
      </c>
      <c r="U271" s="320">
        <f t="shared" si="55"/>
        <v>0</v>
      </c>
      <c r="V271" s="410">
        <f t="shared" si="56"/>
        <v>0</v>
      </c>
    </row>
    <row r="272" spans="1:25" hidden="1" x14ac:dyDescent="0.25">
      <c r="A272" s="310" t="s">
        <v>670</v>
      </c>
      <c r="B272" s="454">
        <v>0</v>
      </c>
      <c r="C272" s="455"/>
      <c r="D272" s="394"/>
      <c r="E272" s="394"/>
      <c r="F272" s="394"/>
      <c r="G272" s="394"/>
      <c r="H272" s="391">
        <f t="shared" si="52"/>
        <v>0</v>
      </c>
      <c r="I272" s="394"/>
      <c r="J272" s="392">
        <f t="shared" si="53"/>
        <v>0</v>
      </c>
      <c r="K272" s="394"/>
      <c r="L272" s="456"/>
      <c r="M272" s="480">
        <f t="shared" si="54"/>
        <v>0</v>
      </c>
      <c r="N272" s="480"/>
      <c r="O272" s="320"/>
      <c r="P272" s="320"/>
      <c r="Q272" s="278"/>
      <c r="R272" s="320">
        <f t="shared" si="49"/>
        <v>0</v>
      </c>
      <c r="S272" s="320"/>
      <c r="T272" s="320">
        <f t="shared" si="50"/>
        <v>0</v>
      </c>
      <c r="U272" s="320">
        <f t="shared" si="55"/>
        <v>0</v>
      </c>
      <c r="V272" s="410">
        <f t="shared" si="56"/>
        <v>0</v>
      </c>
    </row>
    <row r="273" spans="1:22" hidden="1" x14ac:dyDescent="0.25">
      <c r="A273" s="310" t="s">
        <v>671</v>
      </c>
      <c r="B273" s="454">
        <v>0</v>
      </c>
      <c r="C273" s="455"/>
      <c r="D273" s="394"/>
      <c r="E273" s="394"/>
      <c r="F273" s="394"/>
      <c r="G273" s="394"/>
      <c r="H273" s="391">
        <f t="shared" si="52"/>
        <v>0</v>
      </c>
      <c r="I273" s="394"/>
      <c r="J273" s="392">
        <f t="shared" si="53"/>
        <v>0</v>
      </c>
      <c r="K273" s="394"/>
      <c r="L273" s="456"/>
      <c r="M273" s="480">
        <f t="shared" si="54"/>
        <v>0</v>
      </c>
      <c r="N273" s="480"/>
      <c r="O273" s="320"/>
      <c r="P273" s="320"/>
      <c r="Q273" s="278"/>
      <c r="R273" s="320">
        <f t="shared" si="49"/>
        <v>0</v>
      </c>
      <c r="S273" s="320"/>
      <c r="T273" s="320">
        <f t="shared" si="50"/>
        <v>0</v>
      </c>
      <c r="U273" s="320">
        <f t="shared" si="55"/>
        <v>0</v>
      </c>
      <c r="V273" s="410">
        <f t="shared" si="56"/>
        <v>0</v>
      </c>
    </row>
    <row r="274" spans="1:22" hidden="1" x14ac:dyDescent="0.25">
      <c r="A274" s="310" t="s">
        <v>672</v>
      </c>
      <c r="B274" s="454">
        <v>0</v>
      </c>
      <c r="C274" s="455"/>
      <c r="D274" s="394"/>
      <c r="E274" s="394"/>
      <c r="F274" s="394"/>
      <c r="G274" s="394"/>
      <c r="H274" s="391">
        <f t="shared" si="52"/>
        <v>0</v>
      </c>
      <c r="I274" s="394"/>
      <c r="J274" s="392">
        <f t="shared" si="53"/>
        <v>0</v>
      </c>
      <c r="K274" s="394"/>
      <c r="L274" s="456"/>
      <c r="M274" s="480">
        <f t="shared" si="54"/>
        <v>0</v>
      </c>
      <c r="N274" s="480"/>
      <c r="O274" s="320"/>
      <c r="P274" s="320"/>
      <c r="Q274" s="278"/>
      <c r="R274" s="320">
        <f t="shared" si="49"/>
        <v>0</v>
      </c>
      <c r="S274" s="320"/>
      <c r="T274" s="320">
        <f t="shared" si="50"/>
        <v>0</v>
      </c>
      <c r="U274" s="320">
        <f t="shared" si="55"/>
        <v>0</v>
      </c>
      <c r="V274" s="410">
        <f t="shared" si="56"/>
        <v>0</v>
      </c>
    </row>
    <row r="275" spans="1:22" hidden="1" x14ac:dyDescent="0.25">
      <c r="A275" s="310" t="s">
        <v>633</v>
      </c>
      <c r="B275" s="454">
        <v>0</v>
      </c>
      <c r="C275" s="455"/>
      <c r="D275" s="394"/>
      <c r="E275" s="394"/>
      <c r="F275" s="394"/>
      <c r="G275" s="394"/>
      <c r="H275" s="391">
        <f t="shared" si="52"/>
        <v>0</v>
      </c>
      <c r="I275" s="394"/>
      <c r="J275" s="392">
        <f t="shared" si="53"/>
        <v>0</v>
      </c>
      <c r="K275" s="394"/>
      <c r="L275" s="456"/>
      <c r="M275" s="480">
        <f t="shared" si="54"/>
        <v>0</v>
      </c>
      <c r="N275" s="480"/>
      <c r="O275" s="320"/>
      <c r="P275" s="320"/>
      <c r="Q275" s="278"/>
      <c r="R275" s="320">
        <f t="shared" si="49"/>
        <v>0</v>
      </c>
      <c r="S275" s="320"/>
      <c r="T275" s="320">
        <f t="shared" si="50"/>
        <v>0</v>
      </c>
      <c r="U275" s="320">
        <f t="shared" si="55"/>
        <v>0</v>
      </c>
      <c r="V275" s="410">
        <f t="shared" si="56"/>
        <v>0</v>
      </c>
    </row>
    <row r="276" spans="1:22" hidden="1" x14ac:dyDescent="0.25">
      <c r="A276" s="310" t="s">
        <v>673</v>
      </c>
      <c r="B276" s="454">
        <v>0</v>
      </c>
      <c r="C276" s="455"/>
      <c r="D276" s="394"/>
      <c r="E276" s="394"/>
      <c r="F276" s="394"/>
      <c r="G276" s="394"/>
      <c r="H276" s="391">
        <f t="shared" si="52"/>
        <v>0</v>
      </c>
      <c r="I276" s="394"/>
      <c r="J276" s="392">
        <f t="shared" si="53"/>
        <v>0</v>
      </c>
      <c r="K276" s="394"/>
      <c r="L276" s="456"/>
      <c r="M276" s="480">
        <f t="shared" si="54"/>
        <v>0</v>
      </c>
      <c r="N276" s="480"/>
      <c r="O276" s="320"/>
      <c r="P276" s="320"/>
      <c r="Q276" s="278"/>
      <c r="R276" s="320">
        <f t="shared" si="49"/>
        <v>0</v>
      </c>
      <c r="S276" s="320"/>
      <c r="T276" s="320">
        <f t="shared" si="50"/>
        <v>0</v>
      </c>
      <c r="U276" s="320">
        <f t="shared" si="55"/>
        <v>0</v>
      </c>
      <c r="V276" s="410">
        <f t="shared" si="56"/>
        <v>0</v>
      </c>
    </row>
    <row r="277" spans="1:22" hidden="1" x14ac:dyDescent="0.25">
      <c r="A277" s="310" t="s">
        <v>676</v>
      </c>
      <c r="B277" s="454">
        <v>0</v>
      </c>
      <c r="C277" s="455"/>
      <c r="D277" s="394"/>
      <c r="E277" s="394"/>
      <c r="F277" s="394"/>
      <c r="G277" s="394"/>
      <c r="H277" s="391">
        <f t="shared" si="52"/>
        <v>0</v>
      </c>
      <c r="I277" s="394"/>
      <c r="J277" s="392">
        <f t="shared" si="53"/>
        <v>0</v>
      </c>
      <c r="K277" s="394"/>
      <c r="L277" s="456"/>
      <c r="M277" s="480">
        <f t="shared" si="54"/>
        <v>0</v>
      </c>
      <c r="N277" s="480"/>
      <c r="O277" s="320"/>
      <c r="P277" s="320"/>
      <c r="Q277" s="278"/>
      <c r="R277" s="320">
        <f t="shared" si="49"/>
        <v>0</v>
      </c>
      <c r="S277" s="320"/>
      <c r="T277" s="320">
        <f t="shared" si="50"/>
        <v>0</v>
      </c>
      <c r="U277" s="320">
        <f t="shared" si="55"/>
        <v>0</v>
      </c>
      <c r="V277" s="410">
        <f t="shared" si="56"/>
        <v>0</v>
      </c>
    </row>
    <row r="278" spans="1:22" hidden="1" x14ac:dyDescent="0.25">
      <c r="A278" s="310" t="s">
        <v>678</v>
      </c>
      <c r="B278" s="454">
        <v>0</v>
      </c>
      <c r="C278" s="455"/>
      <c r="D278" s="394"/>
      <c r="E278" s="394"/>
      <c r="F278" s="394"/>
      <c r="G278" s="394"/>
      <c r="H278" s="391">
        <f t="shared" si="52"/>
        <v>0</v>
      </c>
      <c r="I278" s="394"/>
      <c r="J278" s="392">
        <f t="shared" si="53"/>
        <v>0</v>
      </c>
      <c r="K278" s="394"/>
      <c r="L278" s="456"/>
      <c r="M278" s="480">
        <f t="shared" si="54"/>
        <v>0</v>
      </c>
      <c r="N278" s="480"/>
      <c r="O278" s="320"/>
      <c r="P278" s="320"/>
      <c r="Q278" s="278"/>
      <c r="R278" s="320">
        <f t="shared" si="49"/>
        <v>0</v>
      </c>
      <c r="S278" s="320"/>
      <c r="T278" s="320">
        <f t="shared" si="50"/>
        <v>0</v>
      </c>
      <c r="U278" s="320">
        <f t="shared" si="55"/>
        <v>0</v>
      </c>
      <c r="V278" s="410">
        <f t="shared" si="56"/>
        <v>0</v>
      </c>
    </row>
    <row r="279" spans="1:22" hidden="1" x14ac:dyDescent="0.25">
      <c r="A279" s="310" t="s">
        <v>651</v>
      </c>
      <c r="B279" s="454">
        <v>0</v>
      </c>
      <c r="C279" s="455"/>
      <c r="D279" s="394"/>
      <c r="E279" s="394"/>
      <c r="F279" s="394"/>
      <c r="G279" s="394"/>
      <c r="H279" s="391">
        <f t="shared" si="52"/>
        <v>0</v>
      </c>
      <c r="I279" s="394"/>
      <c r="J279" s="392">
        <f t="shared" si="53"/>
        <v>0</v>
      </c>
      <c r="K279" s="394"/>
      <c r="L279" s="456"/>
      <c r="M279" s="480">
        <f t="shared" si="54"/>
        <v>0</v>
      </c>
      <c r="N279" s="480"/>
      <c r="O279" s="320"/>
      <c r="P279" s="320"/>
      <c r="Q279" s="278"/>
      <c r="R279" s="320">
        <f t="shared" ref="R279:R288" si="57">SUM(O279:Q279)</f>
        <v>0</v>
      </c>
      <c r="S279" s="320"/>
      <c r="T279" s="320">
        <f t="shared" ref="T279:T288" si="58">+O279+P279+S279</f>
        <v>0</v>
      </c>
      <c r="U279" s="320">
        <f t="shared" si="55"/>
        <v>0</v>
      </c>
      <c r="V279" s="410">
        <f t="shared" si="56"/>
        <v>0</v>
      </c>
    </row>
    <row r="280" spans="1:22" hidden="1" x14ac:dyDescent="0.25">
      <c r="A280" s="310" t="s">
        <v>32</v>
      </c>
      <c r="B280" s="454">
        <v>0</v>
      </c>
      <c r="C280" s="455"/>
      <c r="D280" s="394"/>
      <c r="E280" s="394"/>
      <c r="F280" s="394"/>
      <c r="G280" s="394"/>
      <c r="H280" s="391">
        <f t="shared" si="52"/>
        <v>0</v>
      </c>
      <c r="I280" s="394"/>
      <c r="J280" s="392">
        <f t="shared" si="53"/>
        <v>0</v>
      </c>
      <c r="K280" s="394"/>
      <c r="L280" s="456"/>
      <c r="M280" s="480">
        <f t="shared" si="54"/>
        <v>0</v>
      </c>
      <c r="N280" s="480"/>
      <c r="O280" s="320"/>
      <c r="P280" s="320"/>
      <c r="Q280" s="278"/>
      <c r="R280" s="320">
        <f t="shared" si="57"/>
        <v>0</v>
      </c>
      <c r="S280" s="320"/>
      <c r="T280" s="320">
        <f t="shared" si="58"/>
        <v>0</v>
      </c>
      <c r="U280" s="320">
        <f t="shared" si="55"/>
        <v>0</v>
      </c>
      <c r="V280" s="410">
        <f t="shared" si="56"/>
        <v>0</v>
      </c>
    </row>
    <row r="281" spans="1:22" hidden="1" x14ac:dyDescent="0.25">
      <c r="A281" s="310" t="s">
        <v>72</v>
      </c>
      <c r="B281" s="454">
        <v>0</v>
      </c>
      <c r="C281" s="455"/>
      <c r="D281" s="394"/>
      <c r="E281" s="394"/>
      <c r="F281" s="394"/>
      <c r="G281" s="394"/>
      <c r="H281" s="391">
        <f t="shared" ref="H281:H287" si="59">+E281+F281-G281</f>
        <v>0</v>
      </c>
      <c r="I281" s="394"/>
      <c r="J281" s="392">
        <f t="shared" ref="J281:J288" si="60">SUM(H281:I281)</f>
        <v>0</v>
      </c>
      <c r="K281" s="394"/>
      <c r="L281" s="456"/>
      <c r="M281" s="480">
        <f t="shared" ref="M281:M288" si="61">+G281+J281</f>
        <v>0</v>
      </c>
      <c r="N281" s="480"/>
      <c r="O281" s="320"/>
      <c r="P281" s="320"/>
      <c r="Q281" s="278"/>
      <c r="R281" s="320">
        <f t="shared" si="57"/>
        <v>0</v>
      </c>
      <c r="S281" s="320"/>
      <c r="T281" s="320">
        <f t="shared" si="58"/>
        <v>0</v>
      </c>
      <c r="U281" s="320">
        <f t="shared" ref="U281:U287" si="62">+O281*1.059</f>
        <v>0</v>
      </c>
      <c r="V281" s="410">
        <f t="shared" ref="V281:V287" si="63">+U281</f>
        <v>0</v>
      </c>
    </row>
    <row r="282" spans="1:22" hidden="1" x14ac:dyDescent="0.25">
      <c r="A282" s="310" t="s">
        <v>682</v>
      </c>
      <c r="B282" s="454">
        <v>0</v>
      </c>
      <c r="C282" s="455"/>
      <c r="D282" s="394"/>
      <c r="E282" s="394"/>
      <c r="F282" s="394"/>
      <c r="G282" s="394"/>
      <c r="H282" s="391">
        <f t="shared" si="59"/>
        <v>0</v>
      </c>
      <c r="I282" s="394"/>
      <c r="J282" s="392">
        <f t="shared" si="60"/>
        <v>0</v>
      </c>
      <c r="K282" s="394"/>
      <c r="L282" s="456"/>
      <c r="M282" s="480">
        <f t="shared" si="61"/>
        <v>0</v>
      </c>
      <c r="N282" s="480"/>
      <c r="O282" s="320"/>
      <c r="P282" s="320"/>
      <c r="Q282" s="278"/>
      <c r="R282" s="320">
        <f t="shared" si="57"/>
        <v>0</v>
      </c>
      <c r="S282" s="320"/>
      <c r="T282" s="320">
        <f t="shared" si="58"/>
        <v>0</v>
      </c>
      <c r="U282" s="320">
        <f t="shared" si="62"/>
        <v>0</v>
      </c>
      <c r="V282" s="410">
        <f t="shared" si="63"/>
        <v>0</v>
      </c>
    </row>
    <row r="283" spans="1:22" hidden="1" x14ac:dyDescent="0.25">
      <c r="A283" s="310" t="s">
        <v>656</v>
      </c>
      <c r="B283" s="454">
        <v>0</v>
      </c>
      <c r="C283" s="455"/>
      <c r="D283" s="394"/>
      <c r="E283" s="394"/>
      <c r="F283" s="394"/>
      <c r="G283" s="394"/>
      <c r="H283" s="391">
        <f t="shared" si="59"/>
        <v>0</v>
      </c>
      <c r="I283" s="394"/>
      <c r="J283" s="392">
        <f t="shared" si="60"/>
        <v>0</v>
      </c>
      <c r="K283" s="394"/>
      <c r="L283" s="456"/>
      <c r="M283" s="480">
        <f t="shared" si="61"/>
        <v>0</v>
      </c>
      <c r="N283" s="480"/>
      <c r="O283" s="320"/>
      <c r="P283" s="320"/>
      <c r="Q283" s="278"/>
      <c r="R283" s="320">
        <f t="shared" si="57"/>
        <v>0</v>
      </c>
      <c r="S283" s="320"/>
      <c r="T283" s="320">
        <f t="shared" si="58"/>
        <v>0</v>
      </c>
      <c r="U283" s="320">
        <f t="shared" si="62"/>
        <v>0</v>
      </c>
      <c r="V283" s="410">
        <f t="shared" si="63"/>
        <v>0</v>
      </c>
    </row>
    <row r="284" spans="1:22" hidden="1" x14ac:dyDescent="0.25">
      <c r="A284" s="310" t="s">
        <v>681</v>
      </c>
      <c r="B284" s="454">
        <v>0</v>
      </c>
      <c r="C284" s="455"/>
      <c r="D284" s="394"/>
      <c r="E284" s="394"/>
      <c r="F284" s="394"/>
      <c r="G284" s="394"/>
      <c r="H284" s="391">
        <f t="shared" si="59"/>
        <v>0</v>
      </c>
      <c r="I284" s="394"/>
      <c r="J284" s="392">
        <f t="shared" si="60"/>
        <v>0</v>
      </c>
      <c r="K284" s="394"/>
      <c r="L284" s="456"/>
      <c r="M284" s="480">
        <f t="shared" si="61"/>
        <v>0</v>
      </c>
      <c r="N284" s="480"/>
      <c r="O284" s="320"/>
      <c r="P284" s="320"/>
      <c r="Q284" s="278"/>
      <c r="R284" s="320">
        <f t="shared" si="57"/>
        <v>0</v>
      </c>
      <c r="S284" s="320"/>
      <c r="T284" s="320">
        <f t="shared" si="58"/>
        <v>0</v>
      </c>
      <c r="U284" s="320">
        <f t="shared" si="62"/>
        <v>0</v>
      </c>
      <c r="V284" s="410">
        <f t="shared" si="63"/>
        <v>0</v>
      </c>
    </row>
    <row r="285" spans="1:22" hidden="1" x14ac:dyDescent="0.25">
      <c r="A285" s="310" t="s">
        <v>629</v>
      </c>
      <c r="B285" s="454">
        <v>0</v>
      </c>
      <c r="C285" s="455"/>
      <c r="D285" s="394"/>
      <c r="E285" s="394"/>
      <c r="F285" s="394"/>
      <c r="G285" s="394"/>
      <c r="H285" s="391">
        <f t="shared" si="59"/>
        <v>0</v>
      </c>
      <c r="I285" s="394"/>
      <c r="J285" s="392">
        <f t="shared" si="60"/>
        <v>0</v>
      </c>
      <c r="K285" s="394"/>
      <c r="L285" s="456"/>
      <c r="M285" s="480">
        <f t="shared" si="61"/>
        <v>0</v>
      </c>
      <c r="N285" s="480"/>
      <c r="O285" s="320"/>
      <c r="P285" s="320"/>
      <c r="Q285" s="278"/>
      <c r="R285" s="320">
        <f t="shared" si="57"/>
        <v>0</v>
      </c>
      <c r="S285" s="320"/>
      <c r="T285" s="320">
        <f t="shared" si="58"/>
        <v>0</v>
      </c>
      <c r="U285" s="320">
        <f t="shared" si="62"/>
        <v>0</v>
      </c>
      <c r="V285" s="410">
        <f t="shared" si="63"/>
        <v>0</v>
      </c>
    </row>
    <row r="286" spans="1:22" hidden="1" x14ac:dyDescent="0.25">
      <c r="A286" s="310" t="s">
        <v>629</v>
      </c>
      <c r="B286" s="454">
        <v>0</v>
      </c>
      <c r="C286" s="455"/>
      <c r="D286" s="394"/>
      <c r="E286" s="394"/>
      <c r="F286" s="394"/>
      <c r="G286" s="394"/>
      <c r="H286" s="391">
        <f t="shared" si="59"/>
        <v>0</v>
      </c>
      <c r="I286" s="394"/>
      <c r="J286" s="392">
        <f t="shared" si="60"/>
        <v>0</v>
      </c>
      <c r="K286" s="394"/>
      <c r="L286" s="456"/>
      <c r="M286" s="480">
        <f t="shared" si="61"/>
        <v>0</v>
      </c>
      <c r="N286" s="480"/>
      <c r="O286" s="320"/>
      <c r="P286" s="320"/>
      <c r="Q286" s="278"/>
      <c r="R286" s="320">
        <f t="shared" si="57"/>
        <v>0</v>
      </c>
      <c r="S286" s="320"/>
      <c r="T286" s="320">
        <f t="shared" si="58"/>
        <v>0</v>
      </c>
      <c r="U286" s="320">
        <f t="shared" si="62"/>
        <v>0</v>
      </c>
      <c r="V286" s="410">
        <f t="shared" si="63"/>
        <v>0</v>
      </c>
    </row>
    <row r="287" spans="1:22" hidden="1" x14ac:dyDescent="0.25">
      <c r="A287" s="310" t="s">
        <v>680</v>
      </c>
      <c r="B287" s="454">
        <v>0</v>
      </c>
      <c r="C287" s="455"/>
      <c r="D287" s="394"/>
      <c r="E287" s="394"/>
      <c r="F287" s="394"/>
      <c r="G287" s="394"/>
      <c r="H287" s="391">
        <f t="shared" si="59"/>
        <v>0</v>
      </c>
      <c r="I287" s="394"/>
      <c r="J287" s="392">
        <f t="shared" si="60"/>
        <v>0</v>
      </c>
      <c r="K287" s="394"/>
      <c r="L287" s="456"/>
      <c r="M287" s="480">
        <f t="shared" si="61"/>
        <v>0</v>
      </c>
      <c r="N287" s="480"/>
      <c r="O287" s="320"/>
      <c r="P287" s="320"/>
      <c r="Q287" s="278"/>
      <c r="R287" s="320">
        <f t="shared" si="57"/>
        <v>0</v>
      </c>
      <c r="S287" s="320"/>
      <c r="T287" s="320">
        <f t="shared" si="58"/>
        <v>0</v>
      </c>
      <c r="U287" s="320">
        <f t="shared" si="62"/>
        <v>0</v>
      </c>
      <c r="V287" s="410">
        <f t="shared" si="63"/>
        <v>0</v>
      </c>
    </row>
    <row r="288" spans="1:22" ht="15.75" thickBot="1" x14ac:dyDescent="0.3">
      <c r="A288" s="324" t="s">
        <v>918</v>
      </c>
      <c r="B288" s="481">
        <v>0</v>
      </c>
      <c r="C288" s="461"/>
      <c r="D288" s="401"/>
      <c r="E288" s="401"/>
      <c r="F288" s="401"/>
      <c r="G288" s="401"/>
      <c r="H288" s="398"/>
      <c r="I288" s="401"/>
      <c r="J288" s="399">
        <f t="shared" si="60"/>
        <v>0</v>
      </c>
      <c r="K288" s="401"/>
      <c r="L288" s="462"/>
      <c r="M288" s="482">
        <f t="shared" si="61"/>
        <v>0</v>
      </c>
      <c r="N288" s="482"/>
      <c r="O288" s="332"/>
      <c r="P288" s="332"/>
      <c r="Q288" s="279"/>
      <c r="R288" s="332">
        <f t="shared" si="57"/>
        <v>0</v>
      </c>
      <c r="S288" s="332"/>
      <c r="T288" s="332">
        <f t="shared" si="58"/>
        <v>0</v>
      </c>
      <c r="U288" s="420"/>
      <c r="V288" s="421"/>
    </row>
    <row r="289" spans="1:22" ht="15.75" thickTop="1" x14ac:dyDescent="0.25">
      <c r="A289" s="298" t="s">
        <v>686</v>
      </c>
      <c r="B289" s="464">
        <f t="shared" ref="B289:V289" si="64">SUM(B215:B288)</f>
        <v>211388948.32999998</v>
      </c>
      <c r="C289" s="448">
        <f t="shared" si="64"/>
        <v>5968948.3300000001</v>
      </c>
      <c r="D289" s="464">
        <f t="shared" si="64"/>
        <v>151532233.21000001</v>
      </c>
      <c r="E289" s="464">
        <f t="shared" si="64"/>
        <v>195891000</v>
      </c>
      <c r="F289" s="464">
        <f t="shared" si="64"/>
        <v>0</v>
      </c>
      <c r="G289" s="464">
        <f t="shared" si="64"/>
        <v>130363698</v>
      </c>
      <c r="H289" s="404">
        <f t="shared" si="64"/>
        <v>65527301.999999993</v>
      </c>
      <c r="I289" s="464">
        <f t="shared" si="64"/>
        <v>0</v>
      </c>
      <c r="J289" s="404">
        <f t="shared" si="64"/>
        <v>65527301.999999993</v>
      </c>
      <c r="K289" s="464">
        <f t="shared" si="64"/>
        <v>204863022.21000001</v>
      </c>
      <c r="L289" s="464">
        <f t="shared" si="64"/>
        <v>206215776</v>
      </c>
      <c r="M289" s="404">
        <f t="shared" si="64"/>
        <v>195891000</v>
      </c>
      <c r="N289" s="404">
        <f t="shared" si="64"/>
        <v>131014355</v>
      </c>
      <c r="O289" s="404">
        <f t="shared" si="64"/>
        <v>224137500</v>
      </c>
      <c r="P289" s="404"/>
      <c r="Q289" s="404">
        <f t="shared" si="64"/>
        <v>-171680890</v>
      </c>
      <c r="R289" s="404">
        <f t="shared" si="64"/>
        <v>52456610</v>
      </c>
      <c r="S289" s="404">
        <f t="shared" si="64"/>
        <v>2000000</v>
      </c>
      <c r="T289" s="404">
        <f t="shared" si="64"/>
        <v>226137500</v>
      </c>
      <c r="U289" s="404">
        <f t="shared" si="64"/>
        <v>235105779.78</v>
      </c>
      <c r="V289" s="404">
        <f t="shared" si="64"/>
        <v>229769940.70000002</v>
      </c>
    </row>
    <row r="290" spans="1:22" x14ac:dyDescent="0.25">
      <c r="M290" s="468"/>
      <c r="N290" s="468"/>
    </row>
    <row r="291" spans="1:22" ht="15.75" thickBot="1" x14ac:dyDescent="0.3">
      <c r="A291" s="373" t="s">
        <v>687</v>
      </c>
      <c r="B291" s="465">
        <f t="shared" ref="B291:V291" si="65">+B289-B212</f>
        <v>193484593.04419422</v>
      </c>
      <c r="C291" s="465">
        <f t="shared" si="65"/>
        <v>5168948.33</v>
      </c>
      <c r="D291" s="465">
        <f t="shared" si="65"/>
        <v>139907655.27000001</v>
      </c>
      <c r="E291" s="465">
        <f t="shared" si="65"/>
        <v>176096850.75318685</v>
      </c>
      <c r="F291" s="465">
        <f t="shared" si="65"/>
        <v>0</v>
      </c>
      <c r="G291" s="465">
        <f t="shared" si="65"/>
        <v>119967830.09999999</v>
      </c>
      <c r="H291" s="407">
        <f t="shared" si="65"/>
        <v>56129020.65318685</v>
      </c>
      <c r="I291" s="465">
        <f t="shared" si="65"/>
        <v>200000</v>
      </c>
      <c r="J291" s="408">
        <f t="shared" si="65"/>
        <v>56329020.65318685</v>
      </c>
      <c r="K291" s="465">
        <f t="shared" si="65"/>
        <v>184081040.78018862</v>
      </c>
      <c r="L291" s="465">
        <f t="shared" si="65"/>
        <v>184397552.04312491</v>
      </c>
      <c r="M291" s="408">
        <f t="shared" si="65"/>
        <v>176296850.75318685</v>
      </c>
      <c r="N291" s="408">
        <f t="shared" si="65"/>
        <v>117065349</v>
      </c>
      <c r="O291" s="408">
        <f t="shared" si="65"/>
        <v>202571754.67932022</v>
      </c>
      <c r="P291" s="408">
        <f t="shared" si="65"/>
        <v>0</v>
      </c>
      <c r="Q291" s="408">
        <f t="shared" si="65"/>
        <v>-159006160</v>
      </c>
      <c r="R291" s="408">
        <f t="shared" si="65"/>
        <v>43565594.679320209</v>
      </c>
      <c r="S291" s="408">
        <f t="shared" si="65"/>
        <v>1900000</v>
      </c>
      <c r="T291" s="408">
        <f t="shared" si="65"/>
        <v>204471754.67932022</v>
      </c>
      <c r="U291" s="408">
        <f t="shared" si="65"/>
        <v>212267655.48540011</v>
      </c>
      <c r="V291" s="408">
        <f t="shared" si="65"/>
        <v>205630043.32060793</v>
      </c>
    </row>
    <row r="292" spans="1:22" ht="15.75" thickTop="1" x14ac:dyDescent="0.25"/>
    <row r="293" spans="1:22" x14ac:dyDescent="0.25">
      <c r="E293" s="477"/>
    </row>
    <row r="295" spans="1:22" x14ac:dyDescent="0.25">
      <c r="E295" s="477"/>
      <c r="G295" s="477"/>
    </row>
  </sheetData>
  <pageMargins left="0.70866141732283472" right="0.70866141732283472" top="0.74803149606299213" bottom="0.74803149606299213" header="0.31496062992125984" footer="0.31496062992125984"/>
  <pageSetup paperSize="9" scale="5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94"/>
  <sheetViews>
    <sheetView view="pageBreakPreview" zoomScaleNormal="100" zoomScaleSheetLayoutView="100" workbookViewId="0">
      <selection activeCell="AA12" sqref="AA12"/>
    </sheetView>
  </sheetViews>
  <sheetFormatPr defaultRowHeight="15" x14ac:dyDescent="0.25"/>
  <cols>
    <col min="1" max="1" width="41" style="290" bestFit="1" customWidth="1"/>
    <col min="2" max="2" width="15" style="286" hidden="1" customWidth="1"/>
    <col min="3" max="3" width="14" style="286" hidden="1" customWidth="1"/>
    <col min="4" max="7" width="15" style="286" hidden="1" customWidth="1"/>
    <col min="8" max="8" width="15" style="288" hidden="1" customWidth="1"/>
    <col min="9" max="9" width="15" style="286" hidden="1" customWidth="1"/>
    <col min="10" max="10" width="15" style="289" hidden="1" customWidth="1"/>
    <col min="11" max="12" width="15" style="286" hidden="1" customWidth="1"/>
    <col min="13" max="14" width="15" style="290" hidden="1" customWidth="1"/>
    <col min="15" max="15" width="14.5703125" style="291" bestFit="1" customWidth="1"/>
    <col min="16" max="20" width="14.5703125" style="291" customWidth="1"/>
    <col min="21" max="21" width="15.85546875" style="290" customWidth="1"/>
    <col min="22" max="22" width="16.28515625" style="290" customWidth="1"/>
    <col min="23" max="23" width="2" style="290" customWidth="1"/>
    <col min="24" max="16384" width="9.140625" style="290"/>
  </cols>
  <sheetData>
    <row r="1" spans="1:25" x14ac:dyDescent="0.25">
      <c r="A1" s="285" t="s">
        <v>693</v>
      </c>
    </row>
    <row r="2" spans="1:25" x14ac:dyDescent="0.25">
      <c r="A2" s="285" t="s">
        <v>927</v>
      </c>
    </row>
    <row r="3" spans="1:25" x14ac:dyDescent="0.25">
      <c r="A3" s="285" t="s">
        <v>865</v>
      </c>
    </row>
    <row r="4" spans="1:25" ht="15.75" thickBot="1" x14ac:dyDescent="0.3"/>
    <row r="5" spans="1:25" ht="46.5" thickTop="1" thickBot="1" x14ac:dyDescent="0.3">
      <c r="A5" s="292" t="s">
        <v>167</v>
      </c>
      <c r="B5" s="293" t="s">
        <v>171</v>
      </c>
      <c r="C5" s="293" t="s">
        <v>169</v>
      </c>
      <c r="D5" s="295" t="s">
        <v>170</v>
      </c>
      <c r="E5" s="295" t="s">
        <v>854</v>
      </c>
      <c r="F5" s="295" t="s">
        <v>855</v>
      </c>
      <c r="G5" s="295" t="s">
        <v>856</v>
      </c>
      <c r="H5" s="296" t="s">
        <v>857</v>
      </c>
      <c r="I5" s="295" t="s">
        <v>858</v>
      </c>
      <c r="J5" s="297" t="s">
        <v>859</v>
      </c>
      <c r="K5" s="295" t="s">
        <v>692</v>
      </c>
      <c r="L5" s="295" t="s">
        <v>694</v>
      </c>
      <c r="M5" s="297" t="s">
        <v>859</v>
      </c>
      <c r="N5" s="297" t="s">
        <v>917</v>
      </c>
      <c r="O5" s="297" t="s">
        <v>941</v>
      </c>
      <c r="P5" s="297" t="s">
        <v>855</v>
      </c>
      <c r="Q5" s="297" t="s">
        <v>942</v>
      </c>
      <c r="R5" s="297" t="s">
        <v>943</v>
      </c>
      <c r="S5" s="297" t="s">
        <v>944</v>
      </c>
      <c r="T5" s="297" t="s">
        <v>945</v>
      </c>
      <c r="U5" s="297" t="s">
        <v>946</v>
      </c>
      <c r="V5" s="297" t="s">
        <v>947</v>
      </c>
    </row>
    <row r="6" spans="1:25" ht="15.75" thickTop="1" x14ac:dyDescent="0.25"/>
    <row r="7" spans="1:25" ht="15.75" thickBot="1" x14ac:dyDescent="0.3">
      <c r="A7" s="298" t="s">
        <v>142</v>
      </c>
    </row>
    <row r="8" spans="1:25" ht="15.75" thickTop="1" x14ac:dyDescent="0.25">
      <c r="A8" s="299" t="s">
        <v>143</v>
      </c>
      <c r="B8" s="300">
        <v>6636895.4079988804</v>
      </c>
      <c r="C8" s="301"/>
      <c r="D8" s="304">
        <v>4391260.38</v>
      </c>
      <c r="E8" s="303">
        <f>+'New Employees'!D120*1.07</f>
        <v>7549840.5104854666</v>
      </c>
      <c r="F8" s="304"/>
      <c r="G8" s="304">
        <v>3493227.02</v>
      </c>
      <c r="H8" s="305">
        <f>E8+F8-G8</f>
        <v>4056613.4904854666</v>
      </c>
      <c r="I8" s="304"/>
      <c r="J8" s="306">
        <f>SUM(H8:I8)</f>
        <v>4056613.4904854666</v>
      </c>
      <c r="K8" s="304">
        <f t="shared" ref="K8:K29" si="0">+E8*1.05</f>
        <v>7927332.5360097401</v>
      </c>
      <c r="L8" s="307">
        <f t="shared" ref="L8:L29" si="1">+K8*1.05</f>
        <v>8323699.1628102278</v>
      </c>
      <c r="M8" s="308">
        <f>+G8+J8</f>
        <v>7549840.5104854666</v>
      </c>
      <c r="N8" s="308">
        <f>+[2]CORP!$G$8</f>
        <v>5582564</v>
      </c>
      <c r="O8" s="309">
        <f>+M8*1.08+1298148.56</f>
        <v>9451976.311324304</v>
      </c>
      <c r="P8" s="309"/>
      <c r="Q8" s="275">
        <v>-4783369</v>
      </c>
      <c r="R8" s="309">
        <f>SUM(O8:Q8)</f>
        <v>4668607.311324304</v>
      </c>
      <c r="S8" s="309"/>
      <c r="T8" s="309">
        <f>+O8+P8+S8</f>
        <v>9451976.311324304</v>
      </c>
      <c r="U8" s="309">
        <f>+O8*1.059</f>
        <v>10009642.913692437</v>
      </c>
      <c r="V8" s="409">
        <f>+U8*1.057</f>
        <v>10580192.559772905</v>
      </c>
      <c r="Y8" s="468">
        <f>-Q8/T8</f>
        <v>0.50607077741711015</v>
      </c>
    </row>
    <row r="9" spans="1:25" x14ac:dyDescent="0.25">
      <c r="A9" s="502" t="s">
        <v>144</v>
      </c>
      <c r="B9" s="311">
        <v>364528.96344964002</v>
      </c>
      <c r="C9" s="312"/>
      <c r="D9" s="315">
        <v>323953.65000000002</v>
      </c>
      <c r="E9" s="314">
        <f>+'New Employees'!E120*1.07</f>
        <v>427409.52621833689</v>
      </c>
      <c r="F9" s="315"/>
      <c r="G9" s="315">
        <v>291048.61</v>
      </c>
      <c r="H9" s="498">
        <f t="shared" ref="H9:H29" si="2">E9+F9-G9</f>
        <v>136360.9162183369</v>
      </c>
      <c r="I9" s="315"/>
      <c r="J9" s="498">
        <f>SUM(H9:I9)</f>
        <v>136360.9162183369</v>
      </c>
      <c r="K9" s="315">
        <f t="shared" si="0"/>
        <v>448780.00252925378</v>
      </c>
      <c r="L9" s="318">
        <f t="shared" si="1"/>
        <v>471219.0026557165</v>
      </c>
      <c r="M9" s="500">
        <f>+G9+J9</f>
        <v>427409.52621833689</v>
      </c>
      <c r="N9" s="500">
        <f>+[2]CORP!$G9</f>
        <v>401076</v>
      </c>
      <c r="O9" s="315">
        <f>+M9*1.08</f>
        <v>461602.28831580386</v>
      </c>
      <c r="P9" s="315"/>
      <c r="Q9" s="276">
        <v>-385382</v>
      </c>
      <c r="R9" s="315">
        <f>SUM(O9:Q9)</f>
        <v>76220.28831580386</v>
      </c>
      <c r="S9" s="315">
        <v>118479.36</v>
      </c>
      <c r="T9" s="315">
        <f>+O9+P9+S9</f>
        <v>580081.64831580385</v>
      </c>
      <c r="U9" s="315">
        <f>+O9*1.059</f>
        <v>488836.82332643628</v>
      </c>
      <c r="V9" s="501">
        <f>+U9*1.057</f>
        <v>516700.5222560431</v>
      </c>
      <c r="Y9" s="468">
        <f t="shared" ref="Y9:Y28" si="3">-Q9/T9</f>
        <v>0.66435820046869187</v>
      </c>
    </row>
    <row r="10" spans="1:25" x14ac:dyDescent="0.25">
      <c r="A10" s="310" t="s">
        <v>145</v>
      </c>
      <c r="B10" s="311">
        <v>145466.20072326314</v>
      </c>
      <c r="C10" s="312"/>
      <c r="D10" s="483">
        <v>45364</v>
      </c>
      <c r="E10" s="322">
        <f>+'New Employees'!P120*1.07</f>
        <v>165475.95639420202</v>
      </c>
      <c r="F10" s="323"/>
      <c r="G10" s="323">
        <v>0</v>
      </c>
      <c r="H10" s="316">
        <f t="shared" si="2"/>
        <v>165475.95639420202</v>
      </c>
      <c r="I10" s="323"/>
      <c r="J10" s="317">
        <f t="shared" ref="J10:J30" si="4">SUM(H10:I10)</f>
        <v>165475.95639420202</v>
      </c>
      <c r="K10" s="315">
        <f t="shared" si="0"/>
        <v>173749.75421391212</v>
      </c>
      <c r="L10" s="318">
        <f t="shared" si="1"/>
        <v>182437.24192460775</v>
      </c>
      <c r="M10" s="319">
        <f t="shared" ref="M10:M29" si="5">+G10+J10</f>
        <v>165475.95639420202</v>
      </c>
      <c r="N10" s="319">
        <f>+[2]CORP!$G10</f>
        <v>0</v>
      </c>
      <c r="O10" s="320">
        <f>+M10*1.08</f>
        <v>178714.03290573819</v>
      </c>
      <c r="P10" s="320"/>
      <c r="Q10" s="278">
        <v>0</v>
      </c>
      <c r="R10" s="320">
        <f t="shared" ref="R10:R30" si="6">SUM(O10:Q10)</f>
        <v>178714.03290573819</v>
      </c>
      <c r="S10" s="320"/>
      <c r="T10" s="320">
        <f t="shared" ref="T10:T30" si="7">+O10+P10+S10</f>
        <v>178714.03290573819</v>
      </c>
      <c r="U10" s="320">
        <f t="shared" ref="U10:U29" si="8">+O10*1.059</f>
        <v>189258.16084717674</v>
      </c>
      <c r="V10" s="410">
        <f t="shared" ref="V10:V29" si="9">+U10*1.057</f>
        <v>200045.87601546579</v>
      </c>
      <c r="Y10" s="468">
        <f t="shared" si="3"/>
        <v>0</v>
      </c>
    </row>
    <row r="11" spans="1:25" hidden="1" x14ac:dyDescent="0.25">
      <c r="A11" s="310" t="s">
        <v>146</v>
      </c>
      <c r="B11" s="311">
        <v>0</v>
      </c>
      <c r="C11" s="312"/>
      <c r="D11" s="483"/>
      <c r="E11" s="322"/>
      <c r="F11" s="323"/>
      <c r="G11" s="323"/>
      <c r="H11" s="316">
        <f t="shared" si="2"/>
        <v>0</v>
      </c>
      <c r="I11" s="323"/>
      <c r="J11" s="317">
        <f t="shared" si="4"/>
        <v>0</v>
      </c>
      <c r="K11" s="315">
        <f t="shared" si="0"/>
        <v>0</v>
      </c>
      <c r="L11" s="318">
        <f t="shared" si="1"/>
        <v>0</v>
      </c>
      <c r="M11" s="319">
        <f t="shared" si="5"/>
        <v>0</v>
      </c>
      <c r="N11" s="319">
        <f>+[2]CORP!$G11</f>
        <v>0</v>
      </c>
      <c r="O11" s="320">
        <f t="shared" ref="O11:O29" si="10">+M11*1.043</f>
        <v>0</v>
      </c>
      <c r="P11" s="320"/>
      <c r="Q11" s="278"/>
      <c r="R11" s="320">
        <f t="shared" si="6"/>
        <v>0</v>
      </c>
      <c r="S11" s="320"/>
      <c r="T11" s="320">
        <f t="shared" si="7"/>
        <v>0</v>
      </c>
      <c r="U11" s="320">
        <f t="shared" si="8"/>
        <v>0</v>
      </c>
      <c r="V11" s="410">
        <f t="shared" si="9"/>
        <v>0</v>
      </c>
      <c r="Y11" s="468" t="e">
        <f t="shared" si="3"/>
        <v>#DIV/0!</v>
      </c>
    </row>
    <row r="12" spans="1:25" x14ac:dyDescent="0.25">
      <c r="A12" s="310" t="s">
        <v>147</v>
      </c>
      <c r="B12" s="311">
        <v>1137711.2</v>
      </c>
      <c r="C12" s="312"/>
      <c r="D12" s="483">
        <v>253840.2</v>
      </c>
      <c r="E12" s="322">
        <f>+'New Employees'!G120*1.07</f>
        <v>1543374.4490184002</v>
      </c>
      <c r="F12" s="323"/>
      <c r="G12" s="323">
        <v>186337.8</v>
      </c>
      <c r="H12" s="316">
        <f t="shared" si="2"/>
        <v>1357036.6490184001</v>
      </c>
      <c r="I12" s="323">
        <v>-600000</v>
      </c>
      <c r="J12" s="317">
        <f t="shared" si="4"/>
        <v>757036.64901840012</v>
      </c>
      <c r="K12" s="315">
        <f t="shared" si="0"/>
        <v>1620543.1714693203</v>
      </c>
      <c r="L12" s="318">
        <f t="shared" si="1"/>
        <v>1701570.3300427864</v>
      </c>
      <c r="M12" s="319">
        <f t="shared" si="5"/>
        <v>943374.44901840016</v>
      </c>
      <c r="N12" s="319">
        <f>+[2]CORP!$G12</f>
        <v>296518</v>
      </c>
      <c r="O12" s="320">
        <f>+M12*1.08</f>
        <v>1018844.4049398722</v>
      </c>
      <c r="P12" s="320"/>
      <c r="Q12" s="278">
        <v>-270708</v>
      </c>
      <c r="R12" s="320">
        <f t="shared" si="6"/>
        <v>748136.40493987221</v>
      </c>
      <c r="S12" s="320">
        <v>-60000</v>
      </c>
      <c r="T12" s="320">
        <f t="shared" si="7"/>
        <v>958844.40493987221</v>
      </c>
      <c r="U12" s="320">
        <f t="shared" si="8"/>
        <v>1078956.2248313245</v>
      </c>
      <c r="V12" s="410">
        <f t="shared" si="9"/>
        <v>1140456.72964671</v>
      </c>
      <c r="Y12" s="468">
        <f t="shared" si="3"/>
        <v>0.28232735009490484</v>
      </c>
    </row>
    <row r="13" spans="1:25" hidden="1" x14ac:dyDescent="0.25">
      <c r="A13" s="310" t="s">
        <v>148</v>
      </c>
      <c r="B13" s="311">
        <v>0</v>
      </c>
      <c r="C13" s="312"/>
      <c r="D13" s="483"/>
      <c r="E13" s="322"/>
      <c r="F13" s="323"/>
      <c r="G13" s="323"/>
      <c r="H13" s="316">
        <f t="shared" si="2"/>
        <v>0</v>
      </c>
      <c r="I13" s="323"/>
      <c r="J13" s="317">
        <f t="shared" si="4"/>
        <v>0</v>
      </c>
      <c r="K13" s="315">
        <f t="shared" si="0"/>
        <v>0</v>
      </c>
      <c r="L13" s="318">
        <f t="shared" si="1"/>
        <v>0</v>
      </c>
      <c r="M13" s="319">
        <f t="shared" si="5"/>
        <v>0</v>
      </c>
      <c r="N13" s="319">
        <f>+[2]CORP!$G13</f>
        <v>0</v>
      </c>
      <c r="O13" s="320">
        <f t="shared" si="10"/>
        <v>0</v>
      </c>
      <c r="P13" s="320"/>
      <c r="Q13" s="278"/>
      <c r="R13" s="320">
        <f t="shared" si="6"/>
        <v>0</v>
      </c>
      <c r="S13" s="320"/>
      <c r="T13" s="320">
        <f t="shared" si="7"/>
        <v>0</v>
      </c>
      <c r="U13" s="320">
        <f t="shared" si="8"/>
        <v>0</v>
      </c>
      <c r="V13" s="410">
        <f t="shared" si="9"/>
        <v>0</v>
      </c>
      <c r="Y13" s="468" t="e">
        <f t="shared" si="3"/>
        <v>#DIV/0!</v>
      </c>
    </row>
    <row r="14" spans="1:25" x14ac:dyDescent="0.25">
      <c r="A14" s="310" t="s">
        <v>149</v>
      </c>
      <c r="B14" s="311">
        <v>614341.42093958403</v>
      </c>
      <c r="C14" s="312"/>
      <c r="D14" s="483">
        <v>500563.32</v>
      </c>
      <c r="E14" s="322">
        <f>+'New Employees'!I120*1.07</f>
        <v>728566.08807314897</v>
      </c>
      <c r="F14" s="323"/>
      <c r="G14" s="323">
        <v>380097.22</v>
      </c>
      <c r="H14" s="316">
        <f t="shared" si="2"/>
        <v>348468.868073149</v>
      </c>
      <c r="I14" s="323"/>
      <c r="J14" s="317">
        <f t="shared" si="4"/>
        <v>348468.868073149</v>
      </c>
      <c r="K14" s="315">
        <f t="shared" si="0"/>
        <v>764994.39247680642</v>
      </c>
      <c r="L14" s="318">
        <f t="shared" si="1"/>
        <v>803244.11210064671</v>
      </c>
      <c r="M14" s="319">
        <f t="shared" si="5"/>
        <v>728566.08807314897</v>
      </c>
      <c r="N14" s="319">
        <f>+[2]CORP!$G14</f>
        <v>608763</v>
      </c>
      <c r="O14" s="320">
        <f t="shared" ref="O14:O21" si="11">+M14*1.08</f>
        <v>786851.37511900091</v>
      </c>
      <c r="P14" s="320"/>
      <c r="Q14" s="278">
        <v>-448198</v>
      </c>
      <c r="R14" s="320">
        <f t="shared" si="6"/>
        <v>338653.37511900091</v>
      </c>
      <c r="S14" s="320"/>
      <c r="T14" s="320">
        <f t="shared" si="7"/>
        <v>786851.37511900091</v>
      </c>
      <c r="U14" s="320">
        <f t="shared" si="8"/>
        <v>833275.60625102196</v>
      </c>
      <c r="V14" s="410">
        <f t="shared" si="9"/>
        <v>880772.31580733019</v>
      </c>
      <c r="Y14" s="468">
        <f t="shared" si="3"/>
        <v>0.5696094766717742</v>
      </c>
    </row>
    <row r="15" spans="1:25" x14ac:dyDescent="0.25">
      <c r="A15" s="310" t="s">
        <v>150</v>
      </c>
      <c r="B15" s="311">
        <v>61732.152000000002</v>
      </c>
      <c r="C15" s="312"/>
      <c r="D15" s="483">
        <v>36874.33</v>
      </c>
      <c r="E15" s="322">
        <f>+'New Employees'!J120*1.07</f>
        <v>73392.669600000023</v>
      </c>
      <c r="F15" s="323"/>
      <c r="G15" s="323">
        <v>28587.02</v>
      </c>
      <c r="H15" s="316">
        <f t="shared" si="2"/>
        <v>44805.649600000019</v>
      </c>
      <c r="I15" s="323"/>
      <c r="J15" s="317">
        <f t="shared" si="4"/>
        <v>44805.649600000019</v>
      </c>
      <c r="K15" s="315">
        <f t="shared" si="0"/>
        <v>77062.303080000027</v>
      </c>
      <c r="L15" s="318">
        <f t="shared" si="1"/>
        <v>80915.418234000026</v>
      </c>
      <c r="M15" s="319">
        <f t="shared" si="5"/>
        <v>73392.669600000023</v>
      </c>
      <c r="N15" s="319">
        <f>+[2]CORP!$G15</f>
        <v>45739</v>
      </c>
      <c r="O15" s="320">
        <f t="shared" si="11"/>
        <v>79264.083168000026</v>
      </c>
      <c r="P15" s="320"/>
      <c r="Q15" s="278">
        <v>-32152</v>
      </c>
      <c r="R15" s="320">
        <f t="shared" si="6"/>
        <v>47112.083168000026</v>
      </c>
      <c r="S15" s="320"/>
      <c r="T15" s="320">
        <f t="shared" si="7"/>
        <v>79264.083168000026</v>
      </c>
      <c r="U15" s="320">
        <f t="shared" si="8"/>
        <v>83940.664074912027</v>
      </c>
      <c r="V15" s="410">
        <f t="shared" si="9"/>
        <v>88725.281927182004</v>
      </c>
      <c r="Y15" s="468">
        <f t="shared" si="3"/>
        <v>0.40563138706662283</v>
      </c>
    </row>
    <row r="16" spans="1:25" x14ac:dyDescent="0.25">
      <c r="A16" s="310" t="s">
        <v>151</v>
      </c>
      <c r="B16" s="311">
        <v>656152.13420935208</v>
      </c>
      <c r="C16" s="312"/>
      <c r="D16" s="483">
        <v>145135.67000000001</v>
      </c>
      <c r="E16" s="322">
        <f>+'New Employees'!K120*1.07</f>
        <v>769337.14719300636</v>
      </c>
      <c r="F16" s="323"/>
      <c r="G16" s="323">
        <v>105161.93</v>
      </c>
      <c r="H16" s="316">
        <f t="shared" si="2"/>
        <v>664175.21719300631</v>
      </c>
      <c r="I16" s="323"/>
      <c r="J16" s="317">
        <f t="shared" si="4"/>
        <v>664175.21719300631</v>
      </c>
      <c r="K16" s="315">
        <f t="shared" si="0"/>
        <v>807804.00455265667</v>
      </c>
      <c r="L16" s="318">
        <f t="shared" si="1"/>
        <v>848194.20478028955</v>
      </c>
      <c r="M16" s="319">
        <f t="shared" si="5"/>
        <v>769337.14719300624</v>
      </c>
      <c r="N16" s="319">
        <f>+[2]CORP!$G16</f>
        <v>181021</v>
      </c>
      <c r="O16" s="320">
        <f t="shared" si="11"/>
        <v>830884.11896844674</v>
      </c>
      <c r="P16" s="320"/>
      <c r="Q16" s="278">
        <v>-177831</v>
      </c>
      <c r="R16" s="320">
        <f t="shared" si="6"/>
        <v>653053.11896844674</v>
      </c>
      <c r="S16" s="320">
        <f>-118479.36-30000</f>
        <v>-148479.35999999999</v>
      </c>
      <c r="T16" s="320">
        <f t="shared" si="7"/>
        <v>682404.75896844675</v>
      </c>
      <c r="U16" s="320">
        <f t="shared" si="8"/>
        <v>879906.28198758501</v>
      </c>
      <c r="V16" s="410">
        <f t="shared" si="9"/>
        <v>930060.94006087736</v>
      </c>
      <c r="Y16" s="468">
        <f t="shared" si="3"/>
        <v>0.26059460703178156</v>
      </c>
    </row>
    <row r="17" spans="1:25" x14ac:dyDescent="0.25">
      <c r="A17" s="502" t="s">
        <v>152</v>
      </c>
      <c r="B17" s="311">
        <v>60000</v>
      </c>
      <c r="C17" s="312"/>
      <c r="D17" s="483">
        <v>44380.9</v>
      </c>
      <c r="E17" s="322">
        <v>60000</v>
      </c>
      <c r="F17" s="323"/>
      <c r="G17" s="323">
        <v>27065.8</v>
      </c>
      <c r="H17" s="498">
        <f t="shared" si="2"/>
        <v>32934.199999999997</v>
      </c>
      <c r="I17" s="323"/>
      <c r="J17" s="498">
        <f t="shared" si="4"/>
        <v>32934.199999999997</v>
      </c>
      <c r="K17" s="315">
        <f t="shared" si="0"/>
        <v>63000</v>
      </c>
      <c r="L17" s="318">
        <f t="shared" si="1"/>
        <v>66150</v>
      </c>
      <c r="M17" s="500">
        <f t="shared" si="5"/>
        <v>60000</v>
      </c>
      <c r="N17" s="500">
        <f>+[2]CORP!$G17</f>
        <v>43305</v>
      </c>
      <c r="O17" s="315">
        <f t="shared" si="11"/>
        <v>64800.000000000007</v>
      </c>
      <c r="P17" s="315"/>
      <c r="Q17" s="276">
        <v>39627</v>
      </c>
      <c r="R17" s="315">
        <f t="shared" si="6"/>
        <v>104427</v>
      </c>
      <c r="S17" s="315"/>
      <c r="T17" s="315">
        <f t="shared" si="7"/>
        <v>64800.000000000007</v>
      </c>
      <c r="U17" s="315">
        <f t="shared" si="8"/>
        <v>68623.199999999997</v>
      </c>
      <c r="V17" s="501">
        <f t="shared" si="9"/>
        <v>72534.722399999999</v>
      </c>
      <c r="Y17" s="468">
        <f t="shared" si="3"/>
        <v>-0.61152777777777767</v>
      </c>
    </row>
    <row r="18" spans="1:25" x14ac:dyDescent="0.25">
      <c r="A18" s="502" t="s">
        <v>153</v>
      </c>
      <c r="B18" s="311">
        <v>100000</v>
      </c>
      <c r="C18" s="312"/>
      <c r="D18" s="483">
        <v>10588.74</v>
      </c>
      <c r="E18" s="322">
        <v>100000</v>
      </c>
      <c r="F18" s="323"/>
      <c r="G18" s="323">
        <v>46133.38</v>
      </c>
      <c r="H18" s="498">
        <f t="shared" si="2"/>
        <v>53866.62</v>
      </c>
      <c r="I18" s="323"/>
      <c r="J18" s="498">
        <f t="shared" si="4"/>
        <v>53866.62</v>
      </c>
      <c r="K18" s="315">
        <f t="shared" si="0"/>
        <v>105000</v>
      </c>
      <c r="L18" s="318">
        <f t="shared" si="1"/>
        <v>110250</v>
      </c>
      <c r="M18" s="500">
        <f t="shared" si="5"/>
        <v>100000</v>
      </c>
      <c r="N18" s="500">
        <f>+[2]CORP!$G18</f>
        <v>78267</v>
      </c>
      <c r="O18" s="315">
        <f t="shared" si="11"/>
        <v>108000</v>
      </c>
      <c r="P18" s="315"/>
      <c r="Q18" s="276">
        <v>-64962</v>
      </c>
      <c r="R18" s="315">
        <f t="shared" si="6"/>
        <v>43038</v>
      </c>
      <c r="S18" s="315">
        <v>60000</v>
      </c>
      <c r="T18" s="315">
        <f t="shared" si="7"/>
        <v>168000</v>
      </c>
      <c r="U18" s="315">
        <f t="shared" si="8"/>
        <v>114372</v>
      </c>
      <c r="V18" s="501">
        <f t="shared" si="9"/>
        <v>120891.204</v>
      </c>
      <c r="Y18" s="468">
        <f t="shared" si="3"/>
        <v>0.38667857142857143</v>
      </c>
    </row>
    <row r="19" spans="1:25" x14ac:dyDescent="0.25">
      <c r="A19" s="310" t="s">
        <v>154</v>
      </c>
      <c r="B19" s="311">
        <v>66368.954079988805</v>
      </c>
      <c r="C19" s="312"/>
      <c r="D19" s="483">
        <v>222.85</v>
      </c>
      <c r="E19" s="322">
        <f>+'New Employees'!M120*1.07</f>
        <v>75498.405104854653</v>
      </c>
      <c r="F19" s="323"/>
      <c r="G19" s="323">
        <v>1579.74</v>
      </c>
      <c r="H19" s="316">
        <f t="shared" si="2"/>
        <v>73918.665104854648</v>
      </c>
      <c r="I19" s="323"/>
      <c r="J19" s="317">
        <f t="shared" si="4"/>
        <v>73918.665104854648</v>
      </c>
      <c r="K19" s="315">
        <f t="shared" si="0"/>
        <v>79273.325360097384</v>
      </c>
      <c r="L19" s="318">
        <f t="shared" si="1"/>
        <v>83236.99162810226</v>
      </c>
      <c r="M19" s="319">
        <f t="shared" si="5"/>
        <v>75498.405104854653</v>
      </c>
      <c r="N19" s="319">
        <f>+[2]CORP!$G19</f>
        <v>2454</v>
      </c>
      <c r="O19" s="320">
        <f t="shared" si="11"/>
        <v>81538.277513243025</v>
      </c>
      <c r="P19" s="320"/>
      <c r="Q19" s="278">
        <v>-2262</v>
      </c>
      <c r="R19" s="320">
        <f t="shared" si="6"/>
        <v>79276.277513243025</v>
      </c>
      <c r="S19" s="320"/>
      <c r="T19" s="320">
        <f t="shared" si="7"/>
        <v>81538.277513243025</v>
      </c>
      <c r="U19" s="320">
        <f t="shared" si="8"/>
        <v>86349.035886524362</v>
      </c>
      <c r="V19" s="410">
        <f t="shared" si="9"/>
        <v>91270.930932056246</v>
      </c>
      <c r="Y19" s="468">
        <f t="shared" si="3"/>
        <v>2.7741572044278438E-2</v>
      </c>
    </row>
    <row r="20" spans="1:25" x14ac:dyDescent="0.25">
      <c r="A20" s="310" t="s">
        <v>155</v>
      </c>
      <c r="B20" s="311">
        <v>56135.103552000008</v>
      </c>
      <c r="C20" s="312"/>
      <c r="D20" s="483">
        <v>36165.769999999997</v>
      </c>
      <c r="E20" s="322">
        <f>+'New Employees'!H120*1.07</f>
        <v>67345.113624960009</v>
      </c>
      <c r="F20" s="323"/>
      <c r="G20" s="323">
        <v>26502.69</v>
      </c>
      <c r="H20" s="316">
        <f t="shared" si="2"/>
        <v>40842.423624960007</v>
      </c>
      <c r="I20" s="323"/>
      <c r="J20" s="317">
        <f t="shared" si="4"/>
        <v>40842.423624960007</v>
      </c>
      <c r="K20" s="315">
        <f t="shared" si="0"/>
        <v>70712.369306208013</v>
      </c>
      <c r="L20" s="318">
        <f t="shared" si="1"/>
        <v>74247.987771518412</v>
      </c>
      <c r="M20" s="319">
        <f t="shared" si="5"/>
        <v>67345.113624960009</v>
      </c>
      <c r="N20" s="319">
        <f>+[2]CORP!$G20</f>
        <v>42167</v>
      </c>
      <c r="O20" s="320">
        <f t="shared" si="11"/>
        <v>72732.722714956821</v>
      </c>
      <c r="P20" s="320"/>
      <c r="Q20" s="278">
        <v>-37079</v>
      </c>
      <c r="R20" s="320">
        <f t="shared" si="6"/>
        <v>35653.722714956821</v>
      </c>
      <c r="S20" s="320"/>
      <c r="T20" s="320">
        <f t="shared" si="7"/>
        <v>72732.722714956821</v>
      </c>
      <c r="U20" s="320">
        <f t="shared" si="8"/>
        <v>77023.953355139267</v>
      </c>
      <c r="V20" s="410">
        <f t="shared" si="9"/>
        <v>81414.318696382194</v>
      </c>
      <c r="Y20" s="468">
        <f t="shared" si="3"/>
        <v>0.50979804709517695</v>
      </c>
    </row>
    <row r="21" spans="1:25" x14ac:dyDescent="0.25">
      <c r="A21" s="310" t="s">
        <v>156</v>
      </c>
      <c r="B21" s="311">
        <v>787382.56105122238</v>
      </c>
      <c r="C21" s="312"/>
      <c r="D21" s="483">
        <v>512918.84</v>
      </c>
      <c r="E21" s="322">
        <f>+'New Employees'!F120*1.07</f>
        <v>923204.57663160749</v>
      </c>
      <c r="F21" s="323"/>
      <c r="G21" s="323">
        <v>386816.8</v>
      </c>
      <c r="H21" s="316">
        <f t="shared" si="2"/>
        <v>536387.77663160744</v>
      </c>
      <c r="I21" s="323"/>
      <c r="J21" s="317">
        <f t="shared" si="4"/>
        <v>536387.77663160744</v>
      </c>
      <c r="K21" s="315">
        <f t="shared" si="0"/>
        <v>969364.80546318786</v>
      </c>
      <c r="L21" s="318">
        <f t="shared" si="1"/>
        <v>1017833.0457363473</v>
      </c>
      <c r="M21" s="319">
        <f t="shared" si="5"/>
        <v>923204.57663160749</v>
      </c>
      <c r="N21" s="319">
        <f>+[2]CORP!$G21</f>
        <v>619487</v>
      </c>
      <c r="O21" s="320">
        <f t="shared" si="11"/>
        <v>997060.94276213611</v>
      </c>
      <c r="P21" s="320"/>
      <c r="Q21" s="278">
        <v>-552731</v>
      </c>
      <c r="R21" s="320">
        <f t="shared" si="6"/>
        <v>444329.94276213611</v>
      </c>
      <c r="S21" s="320"/>
      <c r="T21" s="320">
        <f t="shared" si="7"/>
        <v>997060.94276213611</v>
      </c>
      <c r="U21" s="320">
        <f t="shared" si="8"/>
        <v>1055887.5383851021</v>
      </c>
      <c r="V21" s="410">
        <f t="shared" si="9"/>
        <v>1116073.1280730527</v>
      </c>
      <c r="Y21" s="468">
        <f t="shared" si="3"/>
        <v>0.55436029664223074</v>
      </c>
    </row>
    <row r="22" spans="1:25" x14ac:dyDescent="0.25">
      <c r="A22" s="310" t="s">
        <v>157</v>
      </c>
      <c r="B22" s="311">
        <v>0</v>
      </c>
      <c r="C22" s="312"/>
      <c r="D22" s="483"/>
      <c r="E22" s="322"/>
      <c r="F22" s="323"/>
      <c r="G22" s="323"/>
      <c r="H22" s="316">
        <f t="shared" si="2"/>
        <v>0</v>
      </c>
      <c r="I22" s="323"/>
      <c r="J22" s="317">
        <f t="shared" si="4"/>
        <v>0</v>
      </c>
      <c r="K22" s="315">
        <f t="shared" si="0"/>
        <v>0</v>
      </c>
      <c r="L22" s="318">
        <f t="shared" si="1"/>
        <v>0</v>
      </c>
      <c r="M22" s="319">
        <f t="shared" si="5"/>
        <v>0</v>
      </c>
      <c r="N22" s="319">
        <f>+[2]CORP!$G22</f>
        <v>0</v>
      </c>
      <c r="O22" s="320">
        <f t="shared" si="10"/>
        <v>0</v>
      </c>
      <c r="P22" s="320"/>
      <c r="Q22" s="278"/>
      <c r="R22" s="320">
        <f t="shared" si="6"/>
        <v>0</v>
      </c>
      <c r="S22" s="320">
        <v>30000</v>
      </c>
      <c r="T22" s="320">
        <f t="shared" si="7"/>
        <v>30000</v>
      </c>
      <c r="U22" s="320">
        <f t="shared" si="8"/>
        <v>0</v>
      </c>
      <c r="V22" s="410">
        <f t="shared" si="9"/>
        <v>0</v>
      </c>
      <c r="Y22" s="468">
        <f t="shared" si="3"/>
        <v>0</v>
      </c>
    </row>
    <row r="23" spans="1:25" x14ac:dyDescent="0.25">
      <c r="A23" s="310" t="s">
        <v>158</v>
      </c>
      <c r="B23" s="311">
        <v>66368.954079988805</v>
      </c>
      <c r="C23" s="312"/>
      <c r="D23" s="483">
        <v>0</v>
      </c>
      <c r="E23" s="322">
        <f>+'New Employees'!N120*1.07</f>
        <v>75498.405104854653</v>
      </c>
      <c r="F23" s="323"/>
      <c r="G23" s="323">
        <v>8354.85</v>
      </c>
      <c r="H23" s="316">
        <f t="shared" si="2"/>
        <v>67143.555104854648</v>
      </c>
      <c r="I23" s="323"/>
      <c r="J23" s="317">
        <f t="shared" si="4"/>
        <v>67143.555104854648</v>
      </c>
      <c r="K23" s="315">
        <f t="shared" si="0"/>
        <v>79273.325360097384</v>
      </c>
      <c r="L23" s="318">
        <f t="shared" si="1"/>
        <v>83236.99162810226</v>
      </c>
      <c r="M23" s="319">
        <f t="shared" si="5"/>
        <v>75498.405104854653</v>
      </c>
      <c r="N23" s="319">
        <f>+[2]CORP!$G23</f>
        <v>8355</v>
      </c>
      <c r="O23" s="320">
        <f>+M23*1.08</f>
        <v>81538.277513243025</v>
      </c>
      <c r="P23" s="320"/>
      <c r="Q23" s="278">
        <v>-29150</v>
      </c>
      <c r="R23" s="320">
        <f t="shared" si="6"/>
        <v>52388.277513243025</v>
      </c>
      <c r="S23" s="320"/>
      <c r="T23" s="320">
        <f t="shared" si="7"/>
        <v>81538.277513243025</v>
      </c>
      <c r="U23" s="320">
        <f t="shared" si="8"/>
        <v>86349.035886524362</v>
      </c>
      <c r="V23" s="410">
        <f t="shared" si="9"/>
        <v>91270.930932056246</v>
      </c>
      <c r="Y23" s="468">
        <f t="shared" si="3"/>
        <v>0.35750080684823893</v>
      </c>
    </row>
    <row r="24" spans="1:25" x14ac:dyDescent="0.25">
      <c r="A24" s="310" t="s">
        <v>159</v>
      </c>
      <c r="B24" s="311">
        <v>116383.4</v>
      </c>
      <c r="C24" s="312"/>
      <c r="D24" s="483">
        <v>0</v>
      </c>
      <c r="E24" s="322">
        <v>116383.4</v>
      </c>
      <c r="F24" s="323"/>
      <c r="G24" s="323">
        <v>0</v>
      </c>
      <c r="H24" s="316">
        <f t="shared" si="2"/>
        <v>116383.4</v>
      </c>
      <c r="I24" s="323"/>
      <c r="J24" s="317">
        <f t="shared" si="4"/>
        <v>116383.4</v>
      </c>
      <c r="K24" s="315">
        <f t="shared" si="0"/>
        <v>122202.56999999999</v>
      </c>
      <c r="L24" s="318">
        <f t="shared" si="1"/>
        <v>128312.6985</v>
      </c>
      <c r="M24" s="319">
        <f t="shared" si="5"/>
        <v>116383.4</v>
      </c>
      <c r="N24" s="319">
        <f>+[2]CORP!$G24</f>
        <v>146625</v>
      </c>
      <c r="O24" s="320">
        <f>+M24*1.08</f>
        <v>125694.072</v>
      </c>
      <c r="P24" s="320"/>
      <c r="Q24" s="278">
        <v>0</v>
      </c>
      <c r="R24" s="320">
        <f t="shared" si="6"/>
        <v>125694.072</v>
      </c>
      <c r="S24" s="320"/>
      <c r="T24" s="320">
        <f t="shared" si="7"/>
        <v>125694.072</v>
      </c>
      <c r="U24" s="320">
        <f t="shared" si="8"/>
        <v>133110.02224799999</v>
      </c>
      <c r="V24" s="410">
        <f t="shared" si="9"/>
        <v>140697.29351613598</v>
      </c>
      <c r="Y24" s="468">
        <f t="shared" si="3"/>
        <v>0</v>
      </c>
    </row>
    <row r="25" spans="1:25" x14ac:dyDescent="0.25">
      <c r="A25" s="310" t="s">
        <v>160</v>
      </c>
      <c r="B25" s="311">
        <v>66368.954079988805</v>
      </c>
      <c r="C25" s="312"/>
      <c r="D25" s="483">
        <v>0</v>
      </c>
      <c r="E25" s="322">
        <f>+'New Employees'!O120*1.07</f>
        <v>75498.405104854653</v>
      </c>
      <c r="F25" s="323"/>
      <c r="G25" s="323">
        <v>0</v>
      </c>
      <c r="H25" s="316">
        <f t="shared" si="2"/>
        <v>75498.405104854653</v>
      </c>
      <c r="I25" s="323"/>
      <c r="J25" s="317">
        <f t="shared" si="4"/>
        <v>75498.405104854653</v>
      </c>
      <c r="K25" s="315">
        <f t="shared" si="0"/>
        <v>79273.325360097384</v>
      </c>
      <c r="L25" s="318">
        <f t="shared" si="1"/>
        <v>83236.99162810226</v>
      </c>
      <c r="M25" s="319">
        <f t="shared" si="5"/>
        <v>75498.405104854653</v>
      </c>
      <c r="N25" s="319">
        <f>+[2]CORP!$G25</f>
        <v>36000</v>
      </c>
      <c r="O25" s="320">
        <f>+M25*1.08</f>
        <v>81538.277513243025</v>
      </c>
      <c r="P25" s="320"/>
      <c r="Q25" s="278">
        <v>-26643</v>
      </c>
      <c r="R25" s="320">
        <f t="shared" si="6"/>
        <v>54895.277513243025</v>
      </c>
      <c r="S25" s="320"/>
      <c r="T25" s="320">
        <f t="shared" si="7"/>
        <v>81538.277513243025</v>
      </c>
      <c r="U25" s="320">
        <f t="shared" si="8"/>
        <v>86349.035886524362</v>
      </c>
      <c r="V25" s="410">
        <f t="shared" si="9"/>
        <v>91270.930932056246</v>
      </c>
      <c r="Y25" s="468">
        <f t="shared" si="3"/>
        <v>0.32675451104142816</v>
      </c>
    </row>
    <row r="26" spans="1:25" hidden="1" x14ac:dyDescent="0.25">
      <c r="A26" s="310" t="s">
        <v>161</v>
      </c>
      <c r="B26" s="311">
        <v>0</v>
      </c>
      <c r="C26" s="312"/>
      <c r="D26" s="483"/>
      <c r="E26" s="322"/>
      <c r="F26" s="323"/>
      <c r="G26" s="323"/>
      <c r="H26" s="316">
        <f t="shared" si="2"/>
        <v>0</v>
      </c>
      <c r="I26" s="323"/>
      <c r="J26" s="317">
        <f t="shared" si="4"/>
        <v>0</v>
      </c>
      <c r="K26" s="315">
        <f t="shared" si="0"/>
        <v>0</v>
      </c>
      <c r="L26" s="318">
        <f t="shared" si="1"/>
        <v>0</v>
      </c>
      <c r="M26" s="319">
        <f t="shared" si="5"/>
        <v>0</v>
      </c>
      <c r="N26" s="319">
        <f>+[2]CORP!$G26</f>
        <v>0</v>
      </c>
      <c r="O26" s="320">
        <f t="shared" si="10"/>
        <v>0</v>
      </c>
      <c r="P26" s="320"/>
      <c r="Q26" s="278"/>
      <c r="R26" s="320">
        <f t="shared" si="6"/>
        <v>0</v>
      </c>
      <c r="S26" s="320"/>
      <c r="T26" s="320">
        <f t="shared" si="7"/>
        <v>0</v>
      </c>
      <c r="U26" s="320">
        <f t="shared" si="8"/>
        <v>0</v>
      </c>
      <c r="V26" s="410">
        <f t="shared" si="9"/>
        <v>0</v>
      </c>
      <c r="Y26" s="468" t="e">
        <f t="shared" si="3"/>
        <v>#DIV/0!</v>
      </c>
    </row>
    <row r="27" spans="1:25" hidden="1" x14ac:dyDescent="0.25">
      <c r="A27" s="310" t="s">
        <v>162</v>
      </c>
      <c r="B27" s="311">
        <v>0</v>
      </c>
      <c r="C27" s="312"/>
      <c r="D27" s="483"/>
      <c r="E27" s="322"/>
      <c r="F27" s="323"/>
      <c r="G27" s="323"/>
      <c r="H27" s="316">
        <f t="shared" si="2"/>
        <v>0</v>
      </c>
      <c r="I27" s="323"/>
      <c r="J27" s="317">
        <f t="shared" si="4"/>
        <v>0</v>
      </c>
      <c r="K27" s="315">
        <f t="shared" si="0"/>
        <v>0</v>
      </c>
      <c r="L27" s="318">
        <f t="shared" si="1"/>
        <v>0</v>
      </c>
      <c r="M27" s="319">
        <f t="shared" si="5"/>
        <v>0</v>
      </c>
      <c r="N27" s="319">
        <f>+[2]CORP!$G27</f>
        <v>0</v>
      </c>
      <c r="O27" s="320">
        <f t="shared" si="10"/>
        <v>0</v>
      </c>
      <c r="P27" s="320"/>
      <c r="Q27" s="278"/>
      <c r="R27" s="320">
        <f t="shared" si="6"/>
        <v>0</v>
      </c>
      <c r="S27" s="320"/>
      <c r="T27" s="320">
        <f t="shared" si="7"/>
        <v>0</v>
      </c>
      <c r="U27" s="320">
        <f t="shared" si="8"/>
        <v>0</v>
      </c>
      <c r="V27" s="410">
        <f t="shared" si="9"/>
        <v>0</v>
      </c>
      <c r="Y27" s="468" t="e">
        <f t="shared" si="3"/>
        <v>#DIV/0!</v>
      </c>
    </row>
    <row r="28" spans="1:25" x14ac:dyDescent="0.25">
      <c r="A28" s="310" t="s">
        <v>163</v>
      </c>
      <c r="B28" s="311">
        <v>755326</v>
      </c>
      <c r="C28" s="312"/>
      <c r="D28" s="483">
        <v>1641782.73</v>
      </c>
      <c r="E28" s="322">
        <v>755326</v>
      </c>
      <c r="F28" s="323"/>
      <c r="G28" s="323">
        <v>0</v>
      </c>
      <c r="H28" s="316">
        <f t="shared" si="2"/>
        <v>755326</v>
      </c>
      <c r="I28" s="323"/>
      <c r="J28" s="317">
        <f t="shared" si="4"/>
        <v>755326</v>
      </c>
      <c r="K28" s="315">
        <f t="shared" si="0"/>
        <v>793092.3</v>
      </c>
      <c r="L28" s="318">
        <f t="shared" si="1"/>
        <v>832746.91500000004</v>
      </c>
      <c r="M28" s="319">
        <f t="shared" si="5"/>
        <v>755326</v>
      </c>
      <c r="N28" s="319">
        <f>+[2]CORP!$G28</f>
        <v>0</v>
      </c>
      <c r="O28" s="320">
        <f>+M28*1.08</f>
        <v>815752.08000000007</v>
      </c>
      <c r="P28" s="320"/>
      <c r="Q28" s="278">
        <v>0</v>
      </c>
      <c r="R28" s="320">
        <f t="shared" si="6"/>
        <v>815752.08000000007</v>
      </c>
      <c r="S28" s="320"/>
      <c r="T28" s="320">
        <f t="shared" si="7"/>
        <v>815752.08000000007</v>
      </c>
      <c r="U28" s="320">
        <f t="shared" si="8"/>
        <v>863881.45272000006</v>
      </c>
      <c r="V28" s="410">
        <f t="shared" si="9"/>
        <v>913122.69552504004</v>
      </c>
      <c r="Y28" s="468">
        <f t="shared" si="3"/>
        <v>0</v>
      </c>
    </row>
    <row r="29" spans="1:25" hidden="1" x14ac:dyDescent="0.25">
      <c r="A29" s="310" t="s">
        <v>164</v>
      </c>
      <c r="B29" s="311">
        <v>0</v>
      </c>
      <c r="C29" s="312"/>
      <c r="D29" s="483"/>
      <c r="E29" s="323"/>
      <c r="F29" s="323"/>
      <c r="G29" s="323"/>
      <c r="H29" s="316">
        <f t="shared" si="2"/>
        <v>0</v>
      </c>
      <c r="I29" s="323"/>
      <c r="J29" s="317">
        <f t="shared" si="4"/>
        <v>0</v>
      </c>
      <c r="K29" s="315">
        <f t="shared" si="0"/>
        <v>0</v>
      </c>
      <c r="L29" s="318">
        <f t="shared" si="1"/>
        <v>0</v>
      </c>
      <c r="M29" s="319">
        <f t="shared" si="5"/>
        <v>0</v>
      </c>
      <c r="N29" s="319"/>
      <c r="O29" s="320">
        <f t="shared" si="10"/>
        <v>0</v>
      </c>
      <c r="P29" s="320"/>
      <c r="Q29" s="278"/>
      <c r="R29" s="320">
        <f t="shared" si="6"/>
        <v>0</v>
      </c>
      <c r="S29" s="320"/>
      <c r="T29" s="320">
        <f t="shared" si="7"/>
        <v>0</v>
      </c>
      <c r="U29" s="320">
        <f t="shared" si="8"/>
        <v>0</v>
      </c>
      <c r="V29" s="410">
        <f t="shared" si="9"/>
        <v>0</v>
      </c>
    </row>
    <row r="30" spans="1:25" ht="15.75" thickBot="1" x14ac:dyDescent="0.3">
      <c r="A30" s="324" t="s">
        <v>165</v>
      </c>
      <c r="B30" s="325"/>
      <c r="C30" s="326"/>
      <c r="D30" s="325"/>
      <c r="E30" s="325"/>
      <c r="F30" s="325"/>
      <c r="G30" s="325"/>
      <c r="H30" s="329">
        <f>E30+F30-G30</f>
        <v>0</v>
      </c>
      <c r="I30" s="325"/>
      <c r="J30" s="330">
        <f t="shared" si="4"/>
        <v>0</v>
      </c>
      <c r="K30" s="325"/>
      <c r="L30" s="325"/>
      <c r="M30" s="331">
        <f>+G30+J30</f>
        <v>0</v>
      </c>
      <c r="N30" s="331">
        <v>0</v>
      </c>
      <c r="O30" s="332">
        <v>0</v>
      </c>
      <c r="P30" s="332"/>
      <c r="Q30" s="279">
        <v>0</v>
      </c>
      <c r="R30" s="332">
        <f t="shared" si="6"/>
        <v>0</v>
      </c>
      <c r="S30" s="332"/>
      <c r="T30" s="332">
        <f t="shared" si="7"/>
        <v>0</v>
      </c>
      <c r="U30" s="332">
        <f>+O30*1.059</f>
        <v>0</v>
      </c>
      <c r="V30" s="411">
        <f>+U30*1.057</f>
        <v>0</v>
      </c>
    </row>
    <row r="31" spans="1:25" ht="15.75" thickTop="1" x14ac:dyDescent="0.25">
      <c r="A31" s="333" t="s">
        <v>166</v>
      </c>
      <c r="B31" s="334">
        <f t="shared" ref="B31:L31" si="12">SUM(B8:B30)</f>
        <v>11691161.40616391</v>
      </c>
      <c r="C31" s="334">
        <f t="shared" si="12"/>
        <v>0</v>
      </c>
      <c r="D31" s="334">
        <f t="shared" si="12"/>
        <v>7943051.3800000008</v>
      </c>
      <c r="E31" s="334">
        <f t="shared" si="12"/>
        <v>13506150.652553696</v>
      </c>
      <c r="F31" s="334">
        <f t="shared" si="12"/>
        <v>0</v>
      </c>
      <c r="G31" s="334">
        <f t="shared" si="12"/>
        <v>4980912.8599999985</v>
      </c>
      <c r="H31" s="337">
        <f t="shared" si="12"/>
        <v>8525237.7925536931</v>
      </c>
      <c r="I31" s="334">
        <f t="shared" si="12"/>
        <v>-600000</v>
      </c>
      <c r="J31" s="337">
        <f>SUM(J8:J30)</f>
        <v>7925237.792553694</v>
      </c>
      <c r="K31" s="334">
        <f t="shared" si="12"/>
        <v>14181458.185181377</v>
      </c>
      <c r="L31" s="334">
        <f t="shared" si="12"/>
        <v>14890531.094440449</v>
      </c>
      <c r="M31" s="337">
        <f>SUM(M8:M30)</f>
        <v>12906150.652553694</v>
      </c>
      <c r="N31" s="337">
        <f t="shared" ref="N31:V31" si="13">SUM(N8:N30)</f>
        <v>8092341</v>
      </c>
      <c r="O31" s="337">
        <f>SUM(O8:O30)</f>
        <v>15236791.264757989</v>
      </c>
      <c r="P31" s="337"/>
      <c r="Q31" s="337">
        <f t="shared" ref="Q31:R31" si="14">SUM(Q8:Q30)</f>
        <v>-6770840</v>
      </c>
      <c r="R31" s="337">
        <f t="shared" si="14"/>
        <v>8465951.2647579871</v>
      </c>
      <c r="S31" s="337">
        <f t="shared" ref="S31" si="15">SUM(S8:S30)</f>
        <v>0</v>
      </c>
      <c r="T31" s="337">
        <f t="shared" ref="T31" si="16">SUM(T8:T30)</f>
        <v>15236791.264757989</v>
      </c>
      <c r="U31" s="337">
        <f t="shared" si="13"/>
        <v>16135761.949378707</v>
      </c>
      <c r="V31" s="337">
        <f t="shared" si="13"/>
        <v>17055500.380493294</v>
      </c>
    </row>
    <row r="33" spans="1:25" ht="15.75" thickBot="1" x14ac:dyDescent="0.3">
      <c r="A33" s="285" t="s">
        <v>0</v>
      </c>
    </row>
    <row r="34" spans="1:25" ht="15.75" thickTop="1" x14ac:dyDescent="0.25">
      <c r="A34" s="338" t="s">
        <v>1</v>
      </c>
      <c r="B34" s="339">
        <v>0</v>
      </c>
      <c r="C34" s="301"/>
      <c r="D34" s="341"/>
      <c r="E34" s="341"/>
      <c r="F34" s="341"/>
      <c r="G34" s="341"/>
      <c r="H34" s="305">
        <f>+E34+F34-G34</f>
        <v>0</v>
      </c>
      <c r="I34" s="341"/>
      <c r="J34" s="342">
        <f>SUM(H34:I34)</f>
        <v>0</v>
      </c>
      <c r="K34" s="341"/>
      <c r="L34" s="307"/>
      <c r="M34" s="343">
        <f>+G34+J34</f>
        <v>0</v>
      </c>
      <c r="N34" s="308"/>
      <c r="O34" s="309"/>
      <c r="P34" s="309"/>
      <c r="Q34" s="275"/>
      <c r="R34" s="309">
        <f t="shared" ref="R34:R97" si="17">SUM(O34:Q34)</f>
        <v>0</v>
      </c>
      <c r="S34" s="309"/>
      <c r="T34" s="309">
        <f t="shared" ref="T34:T97" si="18">+O34+P34+S34</f>
        <v>0</v>
      </c>
      <c r="U34" s="309">
        <f>+O34*1.059</f>
        <v>0</v>
      </c>
      <c r="V34" s="409">
        <f>+U34*1.057</f>
        <v>0</v>
      </c>
    </row>
    <row r="35" spans="1:25" hidden="1" x14ac:dyDescent="0.25">
      <c r="A35" s="344" t="s">
        <v>2</v>
      </c>
      <c r="B35" s="311">
        <v>0</v>
      </c>
      <c r="C35" s="345"/>
      <c r="D35" s="315"/>
      <c r="E35" s="315"/>
      <c r="F35" s="315"/>
      <c r="G35" s="315"/>
      <c r="H35" s="316">
        <f t="shared" ref="H35:H98" si="19">+E35+F35-G35</f>
        <v>0</v>
      </c>
      <c r="I35" s="315"/>
      <c r="J35" s="317">
        <f>SUM(H35:I35)</f>
        <v>0</v>
      </c>
      <c r="K35" s="315"/>
      <c r="L35" s="318"/>
      <c r="M35" s="346">
        <f>+G35+J35</f>
        <v>0</v>
      </c>
      <c r="N35" s="319"/>
      <c r="O35" s="320"/>
      <c r="P35" s="320"/>
      <c r="Q35" s="278"/>
      <c r="R35" s="320">
        <f t="shared" si="17"/>
        <v>0</v>
      </c>
      <c r="S35" s="320"/>
      <c r="T35" s="320">
        <f t="shared" si="18"/>
        <v>0</v>
      </c>
      <c r="U35" s="320">
        <f t="shared" ref="U35:U44" si="20">+O35*1.059</f>
        <v>0</v>
      </c>
      <c r="V35" s="410">
        <f t="shared" ref="V35:V41" si="21">+U35*1.057</f>
        <v>0</v>
      </c>
    </row>
    <row r="36" spans="1:25" hidden="1" x14ac:dyDescent="0.25">
      <c r="A36" s="344" t="s">
        <v>88</v>
      </c>
      <c r="B36" s="311">
        <v>0</v>
      </c>
      <c r="C36" s="345"/>
      <c r="D36" s="315"/>
      <c r="E36" s="315"/>
      <c r="F36" s="315"/>
      <c r="G36" s="315"/>
      <c r="H36" s="316">
        <f t="shared" si="19"/>
        <v>0</v>
      </c>
      <c r="I36" s="315"/>
      <c r="J36" s="317">
        <f t="shared" ref="J36:J99" si="22">SUM(H36:I36)</f>
        <v>0</v>
      </c>
      <c r="K36" s="315"/>
      <c r="L36" s="318"/>
      <c r="M36" s="346">
        <f t="shared" ref="M36:M99" si="23">+G36+J36</f>
        <v>0</v>
      </c>
      <c r="N36" s="319"/>
      <c r="O36" s="320"/>
      <c r="P36" s="320"/>
      <c r="Q36" s="278"/>
      <c r="R36" s="320">
        <f t="shared" si="17"/>
        <v>0</v>
      </c>
      <c r="S36" s="320"/>
      <c r="T36" s="320">
        <f t="shared" si="18"/>
        <v>0</v>
      </c>
      <c r="U36" s="320">
        <f t="shared" si="20"/>
        <v>0</v>
      </c>
      <c r="V36" s="410">
        <f t="shared" si="21"/>
        <v>0</v>
      </c>
    </row>
    <row r="37" spans="1:25" hidden="1" x14ac:dyDescent="0.25">
      <c r="A37" s="344" t="s">
        <v>39</v>
      </c>
      <c r="B37" s="311">
        <v>0</v>
      </c>
      <c r="C37" s="345"/>
      <c r="D37" s="315"/>
      <c r="E37" s="315"/>
      <c r="F37" s="315"/>
      <c r="G37" s="315"/>
      <c r="H37" s="316">
        <f t="shared" si="19"/>
        <v>0</v>
      </c>
      <c r="I37" s="315"/>
      <c r="J37" s="317">
        <f t="shared" si="22"/>
        <v>0</v>
      </c>
      <c r="K37" s="315"/>
      <c r="L37" s="318"/>
      <c r="M37" s="346">
        <f t="shared" si="23"/>
        <v>0</v>
      </c>
      <c r="N37" s="319"/>
      <c r="O37" s="320"/>
      <c r="P37" s="320"/>
      <c r="Q37" s="278"/>
      <c r="R37" s="320">
        <f t="shared" si="17"/>
        <v>0</v>
      </c>
      <c r="S37" s="320"/>
      <c r="T37" s="320">
        <f t="shared" si="18"/>
        <v>0</v>
      </c>
      <c r="U37" s="320">
        <f t="shared" si="20"/>
        <v>0</v>
      </c>
      <c r="V37" s="410">
        <f t="shared" si="21"/>
        <v>0</v>
      </c>
    </row>
    <row r="38" spans="1:25" x14ac:dyDescent="0.25">
      <c r="A38" s="344" t="str">
        <f>+Smry!A38</f>
        <v>RECORDS MANAGEMENT</v>
      </c>
      <c r="B38" s="311" t="s">
        <v>921</v>
      </c>
      <c r="C38" s="345"/>
      <c r="D38" s="315"/>
      <c r="E38" s="315"/>
      <c r="F38" s="315"/>
      <c r="G38" s="315"/>
      <c r="H38" s="316">
        <f t="shared" si="19"/>
        <v>0</v>
      </c>
      <c r="I38" s="315"/>
      <c r="J38" s="317">
        <f t="shared" si="22"/>
        <v>0</v>
      </c>
      <c r="K38" s="315"/>
      <c r="L38" s="318"/>
      <c r="M38" s="346">
        <f t="shared" si="23"/>
        <v>0</v>
      </c>
      <c r="N38" s="319"/>
      <c r="O38" s="320">
        <v>300000</v>
      </c>
      <c r="P38" s="320"/>
      <c r="Q38" s="278">
        <v>-7000</v>
      </c>
      <c r="R38" s="320">
        <f t="shared" si="17"/>
        <v>293000</v>
      </c>
      <c r="S38" s="320"/>
      <c r="T38" s="320">
        <f t="shared" si="18"/>
        <v>300000</v>
      </c>
      <c r="U38" s="320">
        <f t="shared" si="20"/>
        <v>317700</v>
      </c>
      <c r="V38" s="410">
        <f t="shared" si="21"/>
        <v>335808.89999999997</v>
      </c>
      <c r="Y38" s="468">
        <f t="shared" ref="Y38:Y101" si="24">-Q38/T38</f>
        <v>2.3333333333333334E-2</v>
      </c>
    </row>
    <row r="39" spans="1:25" hidden="1" x14ac:dyDescent="0.25">
      <c r="A39" s="344" t="s">
        <v>5</v>
      </c>
      <c r="B39" s="311">
        <v>0</v>
      </c>
      <c r="C39" s="345"/>
      <c r="D39" s="315"/>
      <c r="E39" s="315"/>
      <c r="F39" s="315"/>
      <c r="G39" s="315"/>
      <c r="H39" s="316">
        <f t="shared" si="19"/>
        <v>0</v>
      </c>
      <c r="I39" s="315"/>
      <c r="J39" s="317">
        <f t="shared" si="22"/>
        <v>0</v>
      </c>
      <c r="K39" s="315"/>
      <c r="L39" s="318"/>
      <c r="M39" s="346">
        <f t="shared" si="23"/>
        <v>0</v>
      </c>
      <c r="N39" s="319"/>
      <c r="O39" s="320"/>
      <c r="P39" s="320"/>
      <c r="Q39" s="278"/>
      <c r="R39" s="320">
        <f t="shared" si="17"/>
        <v>0</v>
      </c>
      <c r="S39" s="320"/>
      <c r="T39" s="320">
        <f t="shared" si="18"/>
        <v>0</v>
      </c>
      <c r="U39" s="320">
        <f t="shared" si="20"/>
        <v>0</v>
      </c>
      <c r="V39" s="410">
        <f t="shared" si="21"/>
        <v>0</v>
      </c>
      <c r="Y39" s="468" t="e">
        <f t="shared" si="24"/>
        <v>#DIV/0!</v>
      </c>
    </row>
    <row r="40" spans="1:25" hidden="1" x14ac:dyDescent="0.25">
      <c r="A40" s="344" t="s">
        <v>17</v>
      </c>
      <c r="B40" s="311">
        <v>0</v>
      </c>
      <c r="C40" s="345"/>
      <c r="D40" s="315"/>
      <c r="E40" s="315"/>
      <c r="F40" s="315"/>
      <c r="G40" s="315"/>
      <c r="H40" s="316">
        <f t="shared" si="19"/>
        <v>0</v>
      </c>
      <c r="I40" s="315"/>
      <c r="J40" s="317">
        <f t="shared" si="22"/>
        <v>0</v>
      </c>
      <c r="K40" s="315"/>
      <c r="L40" s="318"/>
      <c r="M40" s="346">
        <f t="shared" si="23"/>
        <v>0</v>
      </c>
      <c r="N40" s="319"/>
      <c r="O40" s="320"/>
      <c r="P40" s="320"/>
      <c r="Q40" s="278"/>
      <c r="R40" s="320">
        <f t="shared" si="17"/>
        <v>0</v>
      </c>
      <c r="S40" s="320"/>
      <c r="T40" s="320">
        <f t="shared" si="18"/>
        <v>0</v>
      </c>
      <c r="U40" s="320">
        <f t="shared" si="20"/>
        <v>0</v>
      </c>
      <c r="V40" s="410">
        <f t="shared" si="21"/>
        <v>0</v>
      </c>
      <c r="Y40" s="468" t="e">
        <f t="shared" si="24"/>
        <v>#DIV/0!</v>
      </c>
    </row>
    <row r="41" spans="1:25" x14ac:dyDescent="0.25">
      <c r="A41" s="344" t="str">
        <f>+Smry!A41</f>
        <v>ORGANISATIONAL DEVELOPMENT</v>
      </c>
      <c r="B41" s="311" t="s">
        <v>922</v>
      </c>
      <c r="C41" s="345"/>
      <c r="D41" s="315"/>
      <c r="E41" s="315"/>
      <c r="F41" s="315"/>
      <c r="G41" s="315"/>
      <c r="H41" s="316">
        <f t="shared" si="19"/>
        <v>0</v>
      </c>
      <c r="I41" s="315"/>
      <c r="J41" s="317">
        <f t="shared" si="22"/>
        <v>0</v>
      </c>
      <c r="K41" s="315"/>
      <c r="L41" s="318"/>
      <c r="M41" s="346">
        <f t="shared" si="23"/>
        <v>0</v>
      </c>
      <c r="N41" s="319"/>
      <c r="O41" s="320">
        <v>300000</v>
      </c>
      <c r="P41" s="320"/>
      <c r="Q41" s="278">
        <v>0</v>
      </c>
      <c r="R41" s="320">
        <f t="shared" si="17"/>
        <v>300000</v>
      </c>
      <c r="S41" s="320">
        <v>-200000</v>
      </c>
      <c r="T41" s="320">
        <f t="shared" si="18"/>
        <v>100000</v>
      </c>
      <c r="U41" s="320">
        <f t="shared" si="20"/>
        <v>317700</v>
      </c>
      <c r="V41" s="410">
        <f t="shared" si="21"/>
        <v>335808.89999999997</v>
      </c>
      <c r="Y41" s="468">
        <f t="shared" si="24"/>
        <v>0</v>
      </c>
    </row>
    <row r="42" spans="1:25" x14ac:dyDescent="0.25">
      <c r="A42" s="344" t="s">
        <v>10</v>
      </c>
      <c r="B42" s="311">
        <v>287469.48</v>
      </c>
      <c r="C42" s="345">
        <v>-150000</v>
      </c>
      <c r="D42" s="315">
        <v>108984</v>
      </c>
      <c r="E42" s="315">
        <v>437469.48</v>
      </c>
      <c r="F42" s="315"/>
      <c r="G42" s="315">
        <v>78771</v>
      </c>
      <c r="H42" s="316">
        <f t="shared" si="19"/>
        <v>358698.48</v>
      </c>
      <c r="I42" s="315"/>
      <c r="J42" s="317">
        <f t="shared" si="22"/>
        <v>358698.48</v>
      </c>
      <c r="K42" s="315">
        <v>460655.35999999999</v>
      </c>
      <c r="L42" s="318">
        <v>483227.47</v>
      </c>
      <c r="M42" s="346">
        <f t="shared" si="23"/>
        <v>437469.48</v>
      </c>
      <c r="N42" s="319">
        <v>117616</v>
      </c>
      <c r="O42" s="320">
        <v>400000</v>
      </c>
      <c r="P42" s="320"/>
      <c r="Q42" s="278">
        <v>-53825</v>
      </c>
      <c r="R42" s="320">
        <f t="shared" si="17"/>
        <v>346175</v>
      </c>
      <c r="S42" s="320"/>
      <c r="T42" s="320">
        <f t="shared" si="18"/>
        <v>400000</v>
      </c>
      <c r="U42" s="320">
        <f t="shared" si="20"/>
        <v>423600</v>
      </c>
      <c r="V42" s="410">
        <f>+U42*1.057</f>
        <v>447745.19999999995</v>
      </c>
      <c r="Y42" s="468">
        <f t="shared" si="24"/>
        <v>0.1345625</v>
      </c>
    </row>
    <row r="43" spans="1:25" hidden="1" x14ac:dyDescent="0.25">
      <c r="A43" s="344" t="s">
        <v>92</v>
      </c>
      <c r="B43" s="311">
        <v>0</v>
      </c>
      <c r="C43" s="345"/>
      <c r="D43" s="315"/>
      <c r="E43" s="315"/>
      <c r="F43" s="315"/>
      <c r="G43" s="315"/>
      <c r="H43" s="316">
        <f t="shared" si="19"/>
        <v>0</v>
      </c>
      <c r="I43" s="315"/>
      <c r="J43" s="317">
        <f t="shared" si="22"/>
        <v>0</v>
      </c>
      <c r="K43" s="315"/>
      <c r="L43" s="318"/>
      <c r="M43" s="346">
        <f t="shared" si="23"/>
        <v>0</v>
      </c>
      <c r="N43" s="319"/>
      <c r="O43" s="320"/>
      <c r="P43" s="320"/>
      <c r="Q43" s="278"/>
      <c r="R43" s="320">
        <f t="shared" si="17"/>
        <v>0</v>
      </c>
      <c r="S43" s="320"/>
      <c r="T43" s="320">
        <f t="shared" si="18"/>
        <v>0</v>
      </c>
      <c r="U43" s="320">
        <f t="shared" si="20"/>
        <v>0</v>
      </c>
      <c r="V43" s="410">
        <f>+U43*1.057</f>
        <v>0</v>
      </c>
      <c r="Y43" s="468" t="e">
        <f t="shared" si="24"/>
        <v>#DIV/0!</v>
      </c>
    </row>
    <row r="44" spans="1:25" x14ac:dyDescent="0.25">
      <c r="A44" s="344" t="s">
        <v>11</v>
      </c>
      <c r="B44" s="311">
        <v>66971.16</v>
      </c>
      <c r="C44" s="345"/>
      <c r="D44" s="315">
        <v>37600.699999999997</v>
      </c>
      <c r="E44" s="315">
        <v>66971.16</v>
      </c>
      <c r="F44" s="315">
        <v>150000</v>
      </c>
      <c r="G44" s="315">
        <v>24538.68</v>
      </c>
      <c r="H44" s="316">
        <f t="shared" si="19"/>
        <v>192432.48</v>
      </c>
      <c r="I44" s="315"/>
      <c r="J44" s="317">
        <f t="shared" si="22"/>
        <v>192432.48</v>
      </c>
      <c r="K44" s="315">
        <v>70520.63</v>
      </c>
      <c r="L44" s="318">
        <v>73976.14</v>
      </c>
      <c r="M44" s="346">
        <f t="shared" si="23"/>
        <v>216971.16</v>
      </c>
      <c r="N44" s="319">
        <v>30660</v>
      </c>
      <c r="O44" s="320">
        <v>200000</v>
      </c>
      <c r="P44" s="320"/>
      <c r="Q44" s="278">
        <v>-49356</v>
      </c>
      <c r="R44" s="320">
        <f t="shared" si="17"/>
        <v>150644</v>
      </c>
      <c r="S44" s="320"/>
      <c r="T44" s="320">
        <f t="shared" si="18"/>
        <v>200000</v>
      </c>
      <c r="U44" s="320">
        <f t="shared" si="20"/>
        <v>211800</v>
      </c>
      <c r="V44" s="410">
        <f t="shared" ref="V44:V107" si="25">+U44*1.057</f>
        <v>223872.59999999998</v>
      </c>
      <c r="Y44" s="468">
        <f t="shared" si="24"/>
        <v>0.24678</v>
      </c>
    </row>
    <row r="45" spans="1:25" hidden="1" x14ac:dyDescent="0.25">
      <c r="A45" s="344" t="s">
        <v>29</v>
      </c>
      <c r="B45" s="311">
        <v>0</v>
      </c>
      <c r="C45" s="345"/>
      <c r="D45" s="315"/>
      <c r="E45" s="315"/>
      <c r="F45" s="315"/>
      <c r="G45" s="315"/>
      <c r="H45" s="316">
        <f t="shared" si="19"/>
        <v>0</v>
      </c>
      <c r="I45" s="315"/>
      <c r="J45" s="317">
        <f t="shared" si="22"/>
        <v>0</v>
      </c>
      <c r="K45" s="315"/>
      <c r="L45" s="318"/>
      <c r="M45" s="346">
        <f t="shared" si="23"/>
        <v>0</v>
      </c>
      <c r="N45" s="319"/>
      <c r="O45" s="320"/>
      <c r="P45" s="320"/>
      <c r="Q45" s="278"/>
      <c r="R45" s="320">
        <f t="shared" si="17"/>
        <v>0</v>
      </c>
      <c r="S45" s="320"/>
      <c r="T45" s="320">
        <f t="shared" si="18"/>
        <v>0</v>
      </c>
      <c r="U45" s="320">
        <f t="shared" ref="U45:U107" si="26">+O45*1.059</f>
        <v>0</v>
      </c>
      <c r="V45" s="410">
        <f t="shared" si="25"/>
        <v>0</v>
      </c>
      <c r="Y45" s="468" t="e">
        <f t="shared" si="24"/>
        <v>#DIV/0!</v>
      </c>
    </row>
    <row r="46" spans="1:25" x14ac:dyDescent="0.25">
      <c r="A46" s="344" t="str">
        <f>+Smry!A46</f>
        <v>OCCUPATIONAL HEALTH AND SAFETY</v>
      </c>
      <c r="B46" s="311" t="s">
        <v>923</v>
      </c>
      <c r="C46" s="345"/>
      <c r="D46" s="315"/>
      <c r="E46" s="315"/>
      <c r="F46" s="315"/>
      <c r="G46" s="315"/>
      <c r="H46" s="316">
        <f t="shared" si="19"/>
        <v>0</v>
      </c>
      <c r="I46" s="315"/>
      <c r="J46" s="317">
        <f t="shared" si="22"/>
        <v>0</v>
      </c>
      <c r="K46" s="315"/>
      <c r="L46" s="318"/>
      <c r="M46" s="346">
        <f t="shared" si="23"/>
        <v>0</v>
      </c>
      <c r="N46" s="319"/>
      <c r="O46" s="320">
        <v>200000</v>
      </c>
      <c r="P46" s="320"/>
      <c r="Q46" s="278">
        <v>-16200</v>
      </c>
      <c r="R46" s="320">
        <f t="shared" si="17"/>
        <v>183800</v>
      </c>
      <c r="S46" s="320"/>
      <c r="T46" s="320">
        <f t="shared" si="18"/>
        <v>200000</v>
      </c>
      <c r="U46" s="320">
        <f t="shared" si="26"/>
        <v>211800</v>
      </c>
      <c r="V46" s="410">
        <f t="shared" si="25"/>
        <v>223872.59999999998</v>
      </c>
      <c r="Y46" s="468">
        <f t="shared" si="24"/>
        <v>8.1000000000000003E-2</v>
      </c>
    </row>
    <row r="47" spans="1:25" x14ac:dyDescent="0.25">
      <c r="A47" s="344" t="s">
        <v>20</v>
      </c>
      <c r="B47" s="311">
        <v>10000</v>
      </c>
      <c r="C47" s="345"/>
      <c r="D47" s="315">
        <v>1473</v>
      </c>
      <c r="E47" s="315">
        <v>10000</v>
      </c>
      <c r="F47" s="315"/>
      <c r="G47" s="315">
        <v>132</v>
      </c>
      <c r="H47" s="316">
        <f t="shared" si="19"/>
        <v>9868</v>
      </c>
      <c r="I47" s="315">
        <v>150000</v>
      </c>
      <c r="J47" s="317">
        <f t="shared" si="22"/>
        <v>159868</v>
      </c>
      <c r="K47" s="315">
        <v>0</v>
      </c>
      <c r="L47" s="318">
        <v>0</v>
      </c>
      <c r="M47" s="346">
        <f t="shared" si="23"/>
        <v>160000</v>
      </c>
      <c r="N47" s="319">
        <v>1023</v>
      </c>
      <c r="O47" s="320">
        <v>150000</v>
      </c>
      <c r="P47" s="320"/>
      <c r="Q47" s="278">
        <v>-35147</v>
      </c>
      <c r="R47" s="320">
        <f t="shared" si="17"/>
        <v>114853</v>
      </c>
      <c r="S47" s="320"/>
      <c r="T47" s="320">
        <f t="shared" si="18"/>
        <v>150000</v>
      </c>
      <c r="U47" s="320">
        <f t="shared" si="26"/>
        <v>158850</v>
      </c>
      <c r="V47" s="410">
        <f t="shared" si="25"/>
        <v>167904.44999999998</v>
      </c>
      <c r="Y47" s="468">
        <f t="shared" si="24"/>
        <v>0.23431333333333335</v>
      </c>
    </row>
    <row r="48" spans="1:25" hidden="1" x14ac:dyDescent="0.25">
      <c r="A48" s="344" t="s">
        <v>15</v>
      </c>
      <c r="B48" s="311" t="s">
        <v>926</v>
      </c>
      <c r="C48" s="345"/>
      <c r="D48" s="315"/>
      <c r="E48" s="315"/>
      <c r="F48" s="315"/>
      <c r="G48" s="315"/>
      <c r="H48" s="316">
        <f t="shared" si="19"/>
        <v>0</v>
      </c>
      <c r="I48" s="315"/>
      <c r="J48" s="317">
        <f t="shared" si="22"/>
        <v>0</v>
      </c>
      <c r="K48" s="315"/>
      <c r="L48" s="318"/>
      <c r="M48" s="346">
        <f t="shared" si="23"/>
        <v>0</v>
      </c>
      <c r="N48" s="319"/>
      <c r="O48" s="320"/>
      <c r="P48" s="320"/>
      <c r="Q48" s="278"/>
      <c r="R48" s="320">
        <f t="shared" si="17"/>
        <v>0</v>
      </c>
      <c r="S48" s="320"/>
      <c r="T48" s="320">
        <f t="shared" si="18"/>
        <v>0</v>
      </c>
      <c r="U48" s="320">
        <f t="shared" si="26"/>
        <v>0</v>
      </c>
      <c r="V48" s="410">
        <f t="shared" si="25"/>
        <v>0</v>
      </c>
      <c r="Y48" s="468" t="e">
        <f t="shared" si="24"/>
        <v>#DIV/0!</v>
      </c>
    </row>
    <row r="49" spans="1:25" hidden="1" x14ac:dyDescent="0.25">
      <c r="A49" s="344" t="s">
        <v>18</v>
      </c>
      <c r="B49" s="311">
        <v>0</v>
      </c>
      <c r="C49" s="345"/>
      <c r="D49" s="315"/>
      <c r="E49" s="315"/>
      <c r="F49" s="315"/>
      <c r="G49" s="315"/>
      <c r="H49" s="316">
        <f t="shared" si="19"/>
        <v>0</v>
      </c>
      <c r="I49" s="315"/>
      <c r="J49" s="317">
        <f t="shared" si="22"/>
        <v>0</v>
      </c>
      <c r="K49" s="315"/>
      <c r="L49" s="318"/>
      <c r="M49" s="346">
        <f t="shared" si="23"/>
        <v>0</v>
      </c>
      <c r="N49" s="319"/>
      <c r="O49" s="320"/>
      <c r="P49" s="320"/>
      <c r="Q49" s="278"/>
      <c r="R49" s="320">
        <f t="shared" si="17"/>
        <v>0</v>
      </c>
      <c r="S49" s="320"/>
      <c r="T49" s="320">
        <f t="shared" si="18"/>
        <v>0</v>
      </c>
      <c r="U49" s="320">
        <f t="shared" si="26"/>
        <v>0</v>
      </c>
      <c r="V49" s="410">
        <f t="shared" si="25"/>
        <v>0</v>
      </c>
      <c r="Y49" s="468" t="e">
        <f t="shared" si="24"/>
        <v>#DIV/0!</v>
      </c>
    </row>
    <row r="50" spans="1:25" hidden="1" x14ac:dyDescent="0.25">
      <c r="A50" s="344" t="s">
        <v>77</v>
      </c>
      <c r="B50" s="311">
        <v>0</v>
      </c>
      <c r="C50" s="345"/>
      <c r="D50" s="315"/>
      <c r="E50" s="315"/>
      <c r="F50" s="315"/>
      <c r="G50" s="315"/>
      <c r="H50" s="316">
        <f t="shared" si="19"/>
        <v>0</v>
      </c>
      <c r="I50" s="315"/>
      <c r="J50" s="317">
        <f t="shared" si="22"/>
        <v>0</v>
      </c>
      <c r="K50" s="315"/>
      <c r="L50" s="318"/>
      <c r="M50" s="346">
        <f t="shared" si="23"/>
        <v>0</v>
      </c>
      <c r="N50" s="319"/>
      <c r="O50" s="320"/>
      <c r="P50" s="320"/>
      <c r="Q50" s="278"/>
      <c r="R50" s="320">
        <f t="shared" si="17"/>
        <v>0</v>
      </c>
      <c r="S50" s="320"/>
      <c r="T50" s="320">
        <f t="shared" si="18"/>
        <v>0</v>
      </c>
      <c r="U50" s="320">
        <f t="shared" si="26"/>
        <v>0</v>
      </c>
      <c r="V50" s="410">
        <f t="shared" si="25"/>
        <v>0</v>
      </c>
      <c r="Y50" s="468" t="e">
        <f t="shared" si="24"/>
        <v>#DIV/0!</v>
      </c>
    </row>
    <row r="51" spans="1:25" hidden="1" x14ac:dyDescent="0.25">
      <c r="A51" s="344" t="s">
        <v>24</v>
      </c>
      <c r="B51" s="311">
        <v>0</v>
      </c>
      <c r="C51" s="345"/>
      <c r="D51" s="315"/>
      <c r="E51" s="315"/>
      <c r="F51" s="315"/>
      <c r="G51" s="315"/>
      <c r="H51" s="316">
        <f t="shared" si="19"/>
        <v>0</v>
      </c>
      <c r="I51" s="315"/>
      <c r="J51" s="317">
        <f t="shared" si="22"/>
        <v>0</v>
      </c>
      <c r="K51" s="315"/>
      <c r="L51" s="318"/>
      <c r="M51" s="346">
        <f t="shared" si="23"/>
        <v>0</v>
      </c>
      <c r="N51" s="319"/>
      <c r="O51" s="320"/>
      <c r="P51" s="320"/>
      <c r="Q51" s="278"/>
      <c r="R51" s="320">
        <f t="shared" si="17"/>
        <v>0</v>
      </c>
      <c r="S51" s="320"/>
      <c r="T51" s="320">
        <f t="shared" si="18"/>
        <v>0</v>
      </c>
      <c r="U51" s="320">
        <f t="shared" si="26"/>
        <v>0</v>
      </c>
      <c r="V51" s="410">
        <f t="shared" si="25"/>
        <v>0</v>
      </c>
      <c r="Y51" s="468" t="e">
        <f t="shared" si="24"/>
        <v>#DIV/0!</v>
      </c>
    </row>
    <row r="52" spans="1:25" hidden="1" x14ac:dyDescent="0.25">
      <c r="A52" s="344" t="s">
        <v>56</v>
      </c>
      <c r="B52" s="311">
        <v>0</v>
      </c>
      <c r="C52" s="345"/>
      <c r="D52" s="315"/>
      <c r="E52" s="315"/>
      <c r="F52" s="315"/>
      <c r="G52" s="315"/>
      <c r="H52" s="316">
        <f t="shared" si="19"/>
        <v>0</v>
      </c>
      <c r="I52" s="315"/>
      <c r="J52" s="317">
        <f t="shared" si="22"/>
        <v>0</v>
      </c>
      <c r="K52" s="315"/>
      <c r="L52" s="318"/>
      <c r="M52" s="346">
        <f t="shared" si="23"/>
        <v>0</v>
      </c>
      <c r="N52" s="319"/>
      <c r="O52" s="320"/>
      <c r="P52" s="320"/>
      <c r="Q52" s="278"/>
      <c r="R52" s="320">
        <f t="shared" si="17"/>
        <v>0</v>
      </c>
      <c r="S52" s="320"/>
      <c r="T52" s="320">
        <f t="shared" si="18"/>
        <v>0</v>
      </c>
      <c r="U52" s="320">
        <f t="shared" si="26"/>
        <v>0</v>
      </c>
      <c r="V52" s="410">
        <f t="shared" si="25"/>
        <v>0</v>
      </c>
      <c r="Y52" s="468" t="e">
        <f t="shared" si="24"/>
        <v>#DIV/0!</v>
      </c>
    </row>
    <row r="53" spans="1:25" hidden="1" x14ac:dyDescent="0.25">
      <c r="A53" s="344" t="s">
        <v>57</v>
      </c>
      <c r="B53" s="311">
        <v>0</v>
      </c>
      <c r="C53" s="345"/>
      <c r="D53" s="315"/>
      <c r="E53" s="315"/>
      <c r="F53" s="315"/>
      <c r="G53" s="315"/>
      <c r="H53" s="316">
        <f t="shared" si="19"/>
        <v>0</v>
      </c>
      <c r="I53" s="315"/>
      <c r="J53" s="317">
        <f t="shared" si="22"/>
        <v>0</v>
      </c>
      <c r="K53" s="315"/>
      <c r="L53" s="318"/>
      <c r="M53" s="346">
        <f t="shared" si="23"/>
        <v>0</v>
      </c>
      <c r="N53" s="319"/>
      <c r="O53" s="320"/>
      <c r="P53" s="320"/>
      <c r="Q53" s="278"/>
      <c r="R53" s="320">
        <f t="shared" si="17"/>
        <v>0</v>
      </c>
      <c r="S53" s="320"/>
      <c r="T53" s="320">
        <f t="shared" si="18"/>
        <v>0</v>
      </c>
      <c r="U53" s="320">
        <f t="shared" si="26"/>
        <v>0</v>
      </c>
      <c r="V53" s="410">
        <f t="shared" si="25"/>
        <v>0</v>
      </c>
      <c r="Y53" s="468" t="e">
        <f t="shared" si="24"/>
        <v>#DIV/0!</v>
      </c>
    </row>
    <row r="54" spans="1:25" hidden="1" x14ac:dyDescent="0.25">
      <c r="A54" s="344" t="s">
        <v>69</v>
      </c>
      <c r="B54" s="311">
        <v>0</v>
      </c>
      <c r="C54" s="345"/>
      <c r="D54" s="315"/>
      <c r="E54" s="315"/>
      <c r="F54" s="315"/>
      <c r="G54" s="315"/>
      <c r="H54" s="316">
        <f t="shared" si="19"/>
        <v>0</v>
      </c>
      <c r="I54" s="315"/>
      <c r="J54" s="317">
        <f t="shared" si="22"/>
        <v>0</v>
      </c>
      <c r="K54" s="315"/>
      <c r="L54" s="318"/>
      <c r="M54" s="346">
        <f t="shared" si="23"/>
        <v>0</v>
      </c>
      <c r="N54" s="319"/>
      <c r="O54" s="320"/>
      <c r="P54" s="320"/>
      <c r="Q54" s="278"/>
      <c r="R54" s="320">
        <f t="shared" si="17"/>
        <v>0</v>
      </c>
      <c r="S54" s="320"/>
      <c r="T54" s="320">
        <f t="shared" si="18"/>
        <v>0</v>
      </c>
      <c r="U54" s="320">
        <f t="shared" si="26"/>
        <v>0</v>
      </c>
      <c r="V54" s="410">
        <f t="shared" si="25"/>
        <v>0</v>
      </c>
      <c r="Y54" s="468" t="e">
        <f t="shared" si="24"/>
        <v>#DIV/0!</v>
      </c>
    </row>
    <row r="55" spans="1:25" hidden="1" x14ac:dyDescent="0.25">
      <c r="A55" s="344" t="s">
        <v>36</v>
      </c>
      <c r="B55" s="311">
        <v>0</v>
      </c>
      <c r="C55" s="345"/>
      <c r="D55" s="315"/>
      <c r="E55" s="315"/>
      <c r="F55" s="315"/>
      <c r="G55" s="315"/>
      <c r="H55" s="316">
        <f t="shared" si="19"/>
        <v>0</v>
      </c>
      <c r="I55" s="315"/>
      <c r="J55" s="317">
        <f t="shared" si="22"/>
        <v>0</v>
      </c>
      <c r="K55" s="315"/>
      <c r="L55" s="318"/>
      <c r="M55" s="346">
        <f t="shared" si="23"/>
        <v>0</v>
      </c>
      <c r="N55" s="319"/>
      <c r="O55" s="320"/>
      <c r="P55" s="320"/>
      <c r="Q55" s="278"/>
      <c r="R55" s="320">
        <f t="shared" si="17"/>
        <v>0</v>
      </c>
      <c r="S55" s="320"/>
      <c r="T55" s="320">
        <f t="shared" si="18"/>
        <v>0</v>
      </c>
      <c r="U55" s="320">
        <f t="shared" si="26"/>
        <v>0</v>
      </c>
      <c r="V55" s="410">
        <f t="shared" si="25"/>
        <v>0</v>
      </c>
      <c r="Y55" s="468" t="e">
        <f t="shared" si="24"/>
        <v>#DIV/0!</v>
      </c>
    </row>
    <row r="56" spans="1:25" hidden="1" x14ac:dyDescent="0.25">
      <c r="A56" s="344" t="s">
        <v>47</v>
      </c>
      <c r="B56" s="311">
        <v>0</v>
      </c>
      <c r="C56" s="345"/>
      <c r="D56" s="315"/>
      <c r="E56" s="315"/>
      <c r="F56" s="315"/>
      <c r="G56" s="315"/>
      <c r="H56" s="316">
        <f t="shared" si="19"/>
        <v>0</v>
      </c>
      <c r="I56" s="315"/>
      <c r="J56" s="317">
        <f t="shared" si="22"/>
        <v>0</v>
      </c>
      <c r="K56" s="315"/>
      <c r="L56" s="318"/>
      <c r="M56" s="346">
        <f t="shared" si="23"/>
        <v>0</v>
      </c>
      <c r="N56" s="319"/>
      <c r="O56" s="320"/>
      <c r="P56" s="320"/>
      <c r="Q56" s="278"/>
      <c r="R56" s="320">
        <f t="shared" si="17"/>
        <v>0</v>
      </c>
      <c r="S56" s="320"/>
      <c r="T56" s="320">
        <f t="shared" si="18"/>
        <v>0</v>
      </c>
      <c r="U56" s="320">
        <f t="shared" si="26"/>
        <v>0</v>
      </c>
      <c r="V56" s="410">
        <f t="shared" si="25"/>
        <v>0</v>
      </c>
      <c r="Y56" s="468" t="e">
        <f t="shared" si="24"/>
        <v>#DIV/0!</v>
      </c>
    </row>
    <row r="57" spans="1:25" hidden="1" x14ac:dyDescent="0.25">
      <c r="A57" s="344" t="s">
        <v>13</v>
      </c>
      <c r="B57" s="311">
        <v>0</v>
      </c>
      <c r="C57" s="345"/>
      <c r="D57" s="315"/>
      <c r="E57" s="315"/>
      <c r="F57" s="315"/>
      <c r="G57" s="315"/>
      <c r="H57" s="316">
        <f t="shared" si="19"/>
        <v>0</v>
      </c>
      <c r="I57" s="315"/>
      <c r="J57" s="317">
        <f t="shared" si="22"/>
        <v>0</v>
      </c>
      <c r="K57" s="315"/>
      <c r="L57" s="318"/>
      <c r="M57" s="346">
        <f t="shared" si="23"/>
        <v>0</v>
      </c>
      <c r="N57" s="319"/>
      <c r="O57" s="320"/>
      <c r="P57" s="320"/>
      <c r="Q57" s="278"/>
      <c r="R57" s="320">
        <f t="shared" si="17"/>
        <v>0</v>
      </c>
      <c r="S57" s="320"/>
      <c r="T57" s="320">
        <f t="shared" si="18"/>
        <v>0</v>
      </c>
      <c r="U57" s="320">
        <f t="shared" si="26"/>
        <v>0</v>
      </c>
      <c r="V57" s="410">
        <f t="shared" si="25"/>
        <v>0</v>
      </c>
      <c r="Y57" s="468" t="e">
        <f t="shared" si="24"/>
        <v>#DIV/0!</v>
      </c>
    </row>
    <row r="58" spans="1:25" x14ac:dyDescent="0.25">
      <c r="A58" s="497" t="s">
        <v>73</v>
      </c>
      <c r="B58" s="311">
        <v>300000</v>
      </c>
      <c r="C58" s="345"/>
      <c r="D58" s="315">
        <v>175167</v>
      </c>
      <c r="E58" s="315">
        <v>300000</v>
      </c>
      <c r="F58" s="315"/>
      <c r="G58" s="315">
        <v>40750</v>
      </c>
      <c r="H58" s="498">
        <f t="shared" si="19"/>
        <v>259250</v>
      </c>
      <c r="I58" s="315"/>
      <c r="J58" s="498">
        <f t="shared" si="22"/>
        <v>259250</v>
      </c>
      <c r="K58" s="315">
        <v>0</v>
      </c>
      <c r="L58" s="318">
        <v>0</v>
      </c>
      <c r="M58" s="499">
        <f t="shared" si="23"/>
        <v>300000</v>
      </c>
      <c r="N58" s="500">
        <v>52250</v>
      </c>
      <c r="O58" s="315">
        <v>200000</v>
      </c>
      <c r="P58" s="315"/>
      <c r="Q58" s="276">
        <v>-39720</v>
      </c>
      <c r="R58" s="315">
        <f t="shared" si="17"/>
        <v>160280</v>
      </c>
      <c r="S58" s="315"/>
      <c r="T58" s="315">
        <f t="shared" si="18"/>
        <v>200000</v>
      </c>
      <c r="U58" s="315">
        <f t="shared" si="26"/>
        <v>211800</v>
      </c>
      <c r="V58" s="501">
        <f t="shared" si="25"/>
        <v>223872.59999999998</v>
      </c>
      <c r="Y58" s="468">
        <f t="shared" si="24"/>
        <v>0.1986</v>
      </c>
    </row>
    <row r="59" spans="1:25" hidden="1" x14ac:dyDescent="0.25">
      <c r="A59" s="497" t="s">
        <v>91</v>
      </c>
      <c r="B59" s="311">
        <v>0</v>
      </c>
      <c r="C59" s="345"/>
      <c r="D59" s="315"/>
      <c r="E59" s="315"/>
      <c r="F59" s="315"/>
      <c r="G59" s="315"/>
      <c r="H59" s="498">
        <f t="shared" si="19"/>
        <v>0</v>
      </c>
      <c r="I59" s="315"/>
      <c r="J59" s="498">
        <f t="shared" si="22"/>
        <v>0</v>
      </c>
      <c r="K59" s="315"/>
      <c r="L59" s="318"/>
      <c r="M59" s="499">
        <f t="shared" si="23"/>
        <v>0</v>
      </c>
      <c r="N59" s="500"/>
      <c r="O59" s="315"/>
      <c r="P59" s="315"/>
      <c r="Q59" s="276"/>
      <c r="R59" s="315">
        <f t="shared" si="17"/>
        <v>0</v>
      </c>
      <c r="S59" s="315"/>
      <c r="T59" s="315">
        <f t="shared" si="18"/>
        <v>0</v>
      </c>
      <c r="U59" s="315">
        <f t="shared" si="26"/>
        <v>0</v>
      </c>
      <c r="V59" s="501">
        <f t="shared" si="25"/>
        <v>0</v>
      </c>
      <c r="Y59" s="468" t="e">
        <f t="shared" si="24"/>
        <v>#DIV/0!</v>
      </c>
    </row>
    <row r="60" spans="1:25" hidden="1" x14ac:dyDescent="0.25">
      <c r="A60" s="497" t="s">
        <v>21</v>
      </c>
      <c r="B60" s="311">
        <v>0</v>
      </c>
      <c r="C60" s="345"/>
      <c r="D60" s="315"/>
      <c r="E60" s="315"/>
      <c r="F60" s="315"/>
      <c r="G60" s="315"/>
      <c r="H60" s="498">
        <f t="shared" si="19"/>
        <v>0</v>
      </c>
      <c r="I60" s="315"/>
      <c r="J60" s="498">
        <f t="shared" si="22"/>
        <v>0</v>
      </c>
      <c r="K60" s="315"/>
      <c r="L60" s="318"/>
      <c r="M60" s="499">
        <f t="shared" si="23"/>
        <v>0</v>
      </c>
      <c r="N60" s="500"/>
      <c r="O60" s="315"/>
      <c r="P60" s="315"/>
      <c r="Q60" s="276"/>
      <c r="R60" s="315">
        <f t="shared" si="17"/>
        <v>0</v>
      </c>
      <c r="S60" s="315"/>
      <c r="T60" s="315">
        <f t="shared" si="18"/>
        <v>0</v>
      </c>
      <c r="U60" s="315">
        <f t="shared" si="26"/>
        <v>0</v>
      </c>
      <c r="V60" s="501">
        <f t="shared" si="25"/>
        <v>0</v>
      </c>
      <c r="Y60" s="468" t="e">
        <f t="shared" si="24"/>
        <v>#DIV/0!</v>
      </c>
    </row>
    <row r="61" spans="1:25" hidden="1" x14ac:dyDescent="0.25">
      <c r="A61" s="497" t="s">
        <v>21</v>
      </c>
      <c r="B61" s="311">
        <v>0</v>
      </c>
      <c r="C61" s="345"/>
      <c r="D61" s="315"/>
      <c r="E61" s="315"/>
      <c r="F61" s="315"/>
      <c r="G61" s="315"/>
      <c r="H61" s="498">
        <f t="shared" si="19"/>
        <v>0</v>
      </c>
      <c r="I61" s="315"/>
      <c r="J61" s="498">
        <f t="shared" si="22"/>
        <v>0</v>
      </c>
      <c r="K61" s="315"/>
      <c r="L61" s="318"/>
      <c r="M61" s="499">
        <f t="shared" si="23"/>
        <v>0</v>
      </c>
      <c r="N61" s="500"/>
      <c r="O61" s="315"/>
      <c r="P61" s="315"/>
      <c r="Q61" s="276"/>
      <c r="R61" s="315">
        <f t="shared" si="17"/>
        <v>0</v>
      </c>
      <c r="S61" s="315"/>
      <c r="T61" s="315">
        <f t="shared" si="18"/>
        <v>0</v>
      </c>
      <c r="U61" s="315">
        <f t="shared" si="26"/>
        <v>0</v>
      </c>
      <c r="V61" s="501">
        <f t="shared" si="25"/>
        <v>0</v>
      </c>
      <c r="Y61" s="468" t="e">
        <f t="shared" si="24"/>
        <v>#DIV/0!</v>
      </c>
    </row>
    <row r="62" spans="1:25" hidden="1" x14ac:dyDescent="0.25">
      <c r="A62" s="497" t="s">
        <v>4</v>
      </c>
      <c r="B62" s="311">
        <v>0</v>
      </c>
      <c r="C62" s="345"/>
      <c r="D62" s="315"/>
      <c r="E62" s="315"/>
      <c r="F62" s="315"/>
      <c r="G62" s="315"/>
      <c r="H62" s="498">
        <f t="shared" si="19"/>
        <v>0</v>
      </c>
      <c r="I62" s="315"/>
      <c r="J62" s="498">
        <f t="shared" si="22"/>
        <v>0</v>
      </c>
      <c r="K62" s="315"/>
      <c r="L62" s="318"/>
      <c r="M62" s="499">
        <f t="shared" si="23"/>
        <v>0</v>
      </c>
      <c r="N62" s="500"/>
      <c r="O62" s="315"/>
      <c r="P62" s="315"/>
      <c r="Q62" s="276"/>
      <c r="R62" s="315">
        <f t="shared" si="17"/>
        <v>0</v>
      </c>
      <c r="S62" s="315"/>
      <c r="T62" s="315">
        <f t="shared" si="18"/>
        <v>0</v>
      </c>
      <c r="U62" s="315">
        <f t="shared" si="26"/>
        <v>0</v>
      </c>
      <c r="V62" s="501">
        <f t="shared" si="25"/>
        <v>0</v>
      </c>
      <c r="Y62" s="468" t="e">
        <f t="shared" si="24"/>
        <v>#DIV/0!</v>
      </c>
    </row>
    <row r="63" spans="1:25" hidden="1" x14ac:dyDescent="0.25">
      <c r="A63" s="497" t="s">
        <v>31</v>
      </c>
      <c r="B63" s="311">
        <v>0</v>
      </c>
      <c r="C63" s="345"/>
      <c r="D63" s="315"/>
      <c r="E63" s="315"/>
      <c r="F63" s="315"/>
      <c r="G63" s="315"/>
      <c r="H63" s="498">
        <f t="shared" si="19"/>
        <v>0</v>
      </c>
      <c r="I63" s="315"/>
      <c r="J63" s="498">
        <f t="shared" si="22"/>
        <v>0</v>
      </c>
      <c r="K63" s="315"/>
      <c r="L63" s="318"/>
      <c r="M63" s="499">
        <f t="shared" si="23"/>
        <v>0</v>
      </c>
      <c r="N63" s="500"/>
      <c r="O63" s="315"/>
      <c r="P63" s="315"/>
      <c r="Q63" s="276"/>
      <c r="R63" s="315">
        <f t="shared" si="17"/>
        <v>0</v>
      </c>
      <c r="S63" s="315"/>
      <c r="T63" s="315">
        <f t="shared" si="18"/>
        <v>0</v>
      </c>
      <c r="U63" s="315">
        <f t="shared" si="26"/>
        <v>0</v>
      </c>
      <c r="V63" s="501">
        <f t="shared" si="25"/>
        <v>0</v>
      </c>
      <c r="Y63" s="468" t="e">
        <f t="shared" si="24"/>
        <v>#DIV/0!</v>
      </c>
    </row>
    <row r="64" spans="1:25" hidden="1" x14ac:dyDescent="0.25">
      <c r="A64" s="497" t="s">
        <v>82</v>
      </c>
      <c r="B64" s="311">
        <v>0</v>
      </c>
      <c r="C64" s="345"/>
      <c r="D64" s="315"/>
      <c r="E64" s="315"/>
      <c r="F64" s="315"/>
      <c r="G64" s="315"/>
      <c r="H64" s="498">
        <f t="shared" si="19"/>
        <v>0</v>
      </c>
      <c r="I64" s="315"/>
      <c r="J64" s="498">
        <f t="shared" si="22"/>
        <v>0</v>
      </c>
      <c r="K64" s="315"/>
      <c r="L64" s="318"/>
      <c r="M64" s="499">
        <f t="shared" si="23"/>
        <v>0</v>
      </c>
      <c r="N64" s="500"/>
      <c r="O64" s="315"/>
      <c r="P64" s="315"/>
      <c r="Q64" s="276"/>
      <c r="R64" s="315">
        <f t="shared" si="17"/>
        <v>0</v>
      </c>
      <c r="S64" s="315"/>
      <c r="T64" s="315">
        <f t="shared" si="18"/>
        <v>0</v>
      </c>
      <c r="U64" s="315">
        <f t="shared" si="26"/>
        <v>0</v>
      </c>
      <c r="V64" s="501">
        <f t="shared" si="25"/>
        <v>0</v>
      </c>
      <c r="Y64" s="468" t="e">
        <f t="shared" si="24"/>
        <v>#DIV/0!</v>
      </c>
    </row>
    <row r="65" spans="1:25" hidden="1" x14ac:dyDescent="0.25">
      <c r="A65" s="497" t="s">
        <v>30</v>
      </c>
      <c r="B65" s="311">
        <v>0</v>
      </c>
      <c r="C65" s="345"/>
      <c r="D65" s="315"/>
      <c r="E65" s="315"/>
      <c r="F65" s="315"/>
      <c r="G65" s="315"/>
      <c r="H65" s="498">
        <f t="shared" si="19"/>
        <v>0</v>
      </c>
      <c r="I65" s="315"/>
      <c r="J65" s="498">
        <f t="shared" si="22"/>
        <v>0</v>
      </c>
      <c r="K65" s="315"/>
      <c r="L65" s="318"/>
      <c r="M65" s="499">
        <f t="shared" si="23"/>
        <v>0</v>
      </c>
      <c r="N65" s="500"/>
      <c r="O65" s="315"/>
      <c r="P65" s="315"/>
      <c r="Q65" s="276"/>
      <c r="R65" s="315">
        <f t="shared" si="17"/>
        <v>0</v>
      </c>
      <c r="S65" s="315"/>
      <c r="T65" s="315">
        <f t="shared" si="18"/>
        <v>0</v>
      </c>
      <c r="U65" s="315">
        <f t="shared" si="26"/>
        <v>0</v>
      </c>
      <c r="V65" s="501">
        <f t="shared" si="25"/>
        <v>0</v>
      </c>
      <c r="Y65" s="468" t="e">
        <f t="shared" si="24"/>
        <v>#DIV/0!</v>
      </c>
    </row>
    <row r="66" spans="1:25" x14ac:dyDescent="0.25">
      <c r="A66" s="497" t="s">
        <v>726</v>
      </c>
      <c r="B66" s="311">
        <v>1359000</v>
      </c>
      <c r="C66" s="345"/>
      <c r="D66" s="315">
        <v>74000</v>
      </c>
      <c r="E66" s="315">
        <v>1359000</v>
      </c>
      <c r="F66" s="315"/>
      <c r="G66" s="315">
        <v>49000</v>
      </c>
      <c r="H66" s="498">
        <f t="shared" si="19"/>
        <v>1310000</v>
      </c>
      <c r="I66" s="315">
        <v>-900000</v>
      </c>
      <c r="J66" s="498">
        <f t="shared" si="22"/>
        <v>410000</v>
      </c>
      <c r="K66" s="315">
        <v>1000000</v>
      </c>
      <c r="L66" s="318">
        <v>1000000</v>
      </c>
      <c r="M66" s="499">
        <f t="shared" si="23"/>
        <v>459000</v>
      </c>
      <c r="N66" s="500">
        <v>80000</v>
      </c>
      <c r="O66" s="315">
        <v>250000</v>
      </c>
      <c r="P66" s="315"/>
      <c r="Q66" s="276">
        <v>-222000</v>
      </c>
      <c r="R66" s="315">
        <f t="shared" si="17"/>
        <v>28000</v>
      </c>
      <c r="S66" s="315"/>
      <c r="T66" s="315">
        <f t="shared" si="18"/>
        <v>250000</v>
      </c>
      <c r="U66" s="315">
        <f t="shared" si="26"/>
        <v>264750</v>
      </c>
      <c r="V66" s="501">
        <f t="shared" si="25"/>
        <v>279840.75</v>
      </c>
      <c r="Y66" s="468">
        <f t="shared" si="24"/>
        <v>0.88800000000000001</v>
      </c>
    </row>
    <row r="67" spans="1:25" hidden="1" x14ac:dyDescent="0.25">
      <c r="A67" s="497" t="s">
        <v>6</v>
      </c>
      <c r="B67" s="311">
        <v>0</v>
      </c>
      <c r="C67" s="345"/>
      <c r="D67" s="315"/>
      <c r="E67" s="315"/>
      <c r="F67" s="315"/>
      <c r="G67" s="315"/>
      <c r="H67" s="498">
        <f t="shared" si="19"/>
        <v>0</v>
      </c>
      <c r="I67" s="315"/>
      <c r="J67" s="498">
        <f t="shared" si="22"/>
        <v>0</v>
      </c>
      <c r="K67" s="315"/>
      <c r="L67" s="318"/>
      <c r="M67" s="499">
        <f t="shared" si="23"/>
        <v>0</v>
      </c>
      <c r="N67" s="500"/>
      <c r="O67" s="315"/>
      <c r="P67" s="315"/>
      <c r="Q67" s="276"/>
      <c r="R67" s="315">
        <f t="shared" si="17"/>
        <v>0</v>
      </c>
      <c r="S67" s="315"/>
      <c r="T67" s="315">
        <f t="shared" si="18"/>
        <v>0</v>
      </c>
      <c r="U67" s="315">
        <f t="shared" si="26"/>
        <v>0</v>
      </c>
      <c r="V67" s="501">
        <f t="shared" si="25"/>
        <v>0</v>
      </c>
      <c r="Y67" s="468" t="e">
        <f t="shared" si="24"/>
        <v>#DIV/0!</v>
      </c>
    </row>
    <row r="68" spans="1:25" hidden="1" x14ac:dyDescent="0.25">
      <c r="A68" s="497" t="s">
        <v>16</v>
      </c>
      <c r="B68" s="311">
        <v>0</v>
      </c>
      <c r="C68" s="345">
        <v>-600000</v>
      </c>
      <c r="D68" s="315">
        <v>0</v>
      </c>
      <c r="E68" s="315">
        <v>0</v>
      </c>
      <c r="F68" s="315"/>
      <c r="G68" s="315"/>
      <c r="H68" s="498">
        <f t="shared" si="19"/>
        <v>0</v>
      </c>
      <c r="I68" s="315"/>
      <c r="J68" s="498">
        <f t="shared" si="22"/>
        <v>0</v>
      </c>
      <c r="K68" s="315">
        <v>0</v>
      </c>
      <c r="L68" s="318">
        <v>0</v>
      </c>
      <c r="M68" s="499">
        <f t="shared" si="23"/>
        <v>0</v>
      </c>
      <c r="N68" s="500"/>
      <c r="O68" s="315"/>
      <c r="P68" s="315"/>
      <c r="Q68" s="276"/>
      <c r="R68" s="315">
        <f t="shared" si="17"/>
        <v>0</v>
      </c>
      <c r="S68" s="315"/>
      <c r="T68" s="315">
        <f t="shared" si="18"/>
        <v>0</v>
      </c>
      <c r="U68" s="315">
        <f t="shared" si="26"/>
        <v>0</v>
      </c>
      <c r="V68" s="501">
        <f t="shared" si="25"/>
        <v>0</v>
      </c>
      <c r="Y68" s="468" t="e">
        <f t="shared" si="24"/>
        <v>#DIV/0!</v>
      </c>
    </row>
    <row r="69" spans="1:25" hidden="1" x14ac:dyDescent="0.25">
      <c r="A69" s="497" t="s">
        <v>27</v>
      </c>
      <c r="B69" s="311">
        <v>0</v>
      </c>
      <c r="C69" s="345"/>
      <c r="D69" s="315"/>
      <c r="E69" s="315"/>
      <c r="F69" s="315"/>
      <c r="G69" s="315"/>
      <c r="H69" s="498">
        <f t="shared" si="19"/>
        <v>0</v>
      </c>
      <c r="I69" s="315"/>
      <c r="J69" s="498">
        <f t="shared" si="22"/>
        <v>0</v>
      </c>
      <c r="K69" s="315"/>
      <c r="L69" s="318"/>
      <c r="M69" s="499">
        <f t="shared" si="23"/>
        <v>0</v>
      </c>
      <c r="N69" s="500"/>
      <c r="O69" s="315"/>
      <c r="P69" s="315"/>
      <c r="Q69" s="276"/>
      <c r="R69" s="315">
        <f t="shared" si="17"/>
        <v>0</v>
      </c>
      <c r="S69" s="315"/>
      <c r="T69" s="315">
        <f t="shared" si="18"/>
        <v>0</v>
      </c>
      <c r="U69" s="315">
        <f t="shared" si="26"/>
        <v>0</v>
      </c>
      <c r="V69" s="501">
        <f t="shared" si="25"/>
        <v>0</v>
      </c>
      <c r="Y69" s="468" t="e">
        <f t="shared" si="24"/>
        <v>#DIV/0!</v>
      </c>
    </row>
    <row r="70" spans="1:25" hidden="1" x14ac:dyDescent="0.25">
      <c r="A70" s="497" t="s">
        <v>37</v>
      </c>
      <c r="B70" s="311">
        <v>0</v>
      </c>
      <c r="C70" s="345"/>
      <c r="D70" s="315"/>
      <c r="E70" s="315"/>
      <c r="F70" s="315"/>
      <c r="G70" s="315"/>
      <c r="H70" s="498">
        <f t="shared" si="19"/>
        <v>0</v>
      </c>
      <c r="I70" s="315"/>
      <c r="J70" s="498">
        <f t="shared" si="22"/>
        <v>0</v>
      </c>
      <c r="K70" s="315"/>
      <c r="L70" s="318"/>
      <c r="M70" s="499">
        <f t="shared" si="23"/>
        <v>0</v>
      </c>
      <c r="N70" s="500"/>
      <c r="O70" s="315"/>
      <c r="P70" s="315"/>
      <c r="Q70" s="276"/>
      <c r="R70" s="315">
        <f t="shared" si="17"/>
        <v>0</v>
      </c>
      <c r="S70" s="315"/>
      <c r="T70" s="315">
        <f t="shared" si="18"/>
        <v>0</v>
      </c>
      <c r="U70" s="315">
        <f t="shared" si="26"/>
        <v>0</v>
      </c>
      <c r="V70" s="501">
        <f t="shared" si="25"/>
        <v>0</v>
      </c>
      <c r="Y70" s="468" t="e">
        <f t="shared" si="24"/>
        <v>#DIV/0!</v>
      </c>
    </row>
    <row r="71" spans="1:25" hidden="1" x14ac:dyDescent="0.25">
      <c r="A71" s="497" t="s">
        <v>25</v>
      </c>
      <c r="B71" s="311">
        <v>0</v>
      </c>
      <c r="C71" s="345"/>
      <c r="D71" s="315"/>
      <c r="E71" s="315"/>
      <c r="F71" s="315"/>
      <c r="G71" s="315"/>
      <c r="H71" s="498">
        <f t="shared" si="19"/>
        <v>0</v>
      </c>
      <c r="I71" s="315"/>
      <c r="J71" s="498">
        <f t="shared" si="22"/>
        <v>0</v>
      </c>
      <c r="K71" s="315"/>
      <c r="L71" s="318"/>
      <c r="M71" s="499">
        <f t="shared" si="23"/>
        <v>0</v>
      </c>
      <c r="N71" s="500"/>
      <c r="O71" s="315"/>
      <c r="P71" s="315"/>
      <c r="Q71" s="276"/>
      <c r="R71" s="315">
        <f t="shared" si="17"/>
        <v>0</v>
      </c>
      <c r="S71" s="315"/>
      <c r="T71" s="315">
        <f t="shared" si="18"/>
        <v>0</v>
      </c>
      <c r="U71" s="315">
        <f t="shared" si="26"/>
        <v>0</v>
      </c>
      <c r="V71" s="501">
        <f t="shared" si="25"/>
        <v>0</v>
      </c>
      <c r="Y71" s="468" t="e">
        <f t="shared" si="24"/>
        <v>#DIV/0!</v>
      </c>
    </row>
    <row r="72" spans="1:25" hidden="1" x14ac:dyDescent="0.25">
      <c r="A72" s="497" t="s">
        <v>38</v>
      </c>
      <c r="B72" s="311">
        <v>0</v>
      </c>
      <c r="C72" s="345"/>
      <c r="D72" s="315"/>
      <c r="E72" s="315"/>
      <c r="F72" s="315"/>
      <c r="G72" s="315"/>
      <c r="H72" s="498">
        <f t="shared" si="19"/>
        <v>0</v>
      </c>
      <c r="I72" s="315"/>
      <c r="J72" s="498">
        <f t="shared" si="22"/>
        <v>0</v>
      </c>
      <c r="K72" s="315"/>
      <c r="L72" s="318"/>
      <c r="M72" s="499">
        <f t="shared" si="23"/>
        <v>0</v>
      </c>
      <c r="N72" s="500"/>
      <c r="O72" s="315"/>
      <c r="P72" s="315"/>
      <c r="Q72" s="276"/>
      <c r="R72" s="315">
        <f t="shared" si="17"/>
        <v>0</v>
      </c>
      <c r="S72" s="315"/>
      <c r="T72" s="315">
        <f t="shared" si="18"/>
        <v>0</v>
      </c>
      <c r="U72" s="315">
        <f t="shared" si="26"/>
        <v>0</v>
      </c>
      <c r="V72" s="501">
        <f t="shared" si="25"/>
        <v>0</v>
      </c>
      <c r="Y72" s="468" t="e">
        <f t="shared" si="24"/>
        <v>#DIV/0!</v>
      </c>
    </row>
    <row r="73" spans="1:25" x14ac:dyDescent="0.25">
      <c r="A73" s="497" t="s">
        <v>19</v>
      </c>
      <c r="B73" s="311">
        <v>269718.59999999998</v>
      </c>
      <c r="C73" s="345"/>
      <c r="D73" s="315">
        <v>63668.13</v>
      </c>
      <c r="E73" s="315">
        <v>269718.59999999998</v>
      </c>
      <c r="F73" s="315"/>
      <c r="G73" s="315">
        <v>73590.11</v>
      </c>
      <c r="H73" s="498">
        <f t="shared" si="19"/>
        <v>196128.49</v>
      </c>
      <c r="I73" s="315"/>
      <c r="J73" s="498">
        <f t="shared" si="22"/>
        <v>196128.49</v>
      </c>
      <c r="K73" s="315">
        <v>284013.69</v>
      </c>
      <c r="L73" s="318">
        <v>297930.36</v>
      </c>
      <c r="M73" s="499">
        <f t="shared" si="23"/>
        <v>269718.59999999998</v>
      </c>
      <c r="N73" s="500">
        <v>136581</v>
      </c>
      <c r="O73" s="315">
        <v>500000</v>
      </c>
      <c r="P73" s="315"/>
      <c r="Q73" s="276">
        <v>-152155</v>
      </c>
      <c r="R73" s="315">
        <f t="shared" si="17"/>
        <v>347845</v>
      </c>
      <c r="S73" s="315"/>
      <c r="T73" s="315">
        <f t="shared" si="18"/>
        <v>500000</v>
      </c>
      <c r="U73" s="315">
        <f t="shared" si="26"/>
        <v>529500</v>
      </c>
      <c r="V73" s="501">
        <f t="shared" si="25"/>
        <v>559681.5</v>
      </c>
      <c r="Y73" s="468">
        <f t="shared" si="24"/>
        <v>0.30431000000000002</v>
      </c>
    </row>
    <row r="74" spans="1:25" hidden="1" x14ac:dyDescent="0.25">
      <c r="A74" s="497" t="s">
        <v>67</v>
      </c>
      <c r="B74" s="311">
        <v>0</v>
      </c>
      <c r="C74" s="345"/>
      <c r="D74" s="315"/>
      <c r="E74" s="315"/>
      <c r="F74" s="315"/>
      <c r="G74" s="315"/>
      <c r="H74" s="498">
        <f t="shared" si="19"/>
        <v>0</v>
      </c>
      <c r="I74" s="315"/>
      <c r="J74" s="498">
        <f t="shared" si="22"/>
        <v>0</v>
      </c>
      <c r="K74" s="315"/>
      <c r="L74" s="318"/>
      <c r="M74" s="499">
        <f t="shared" si="23"/>
        <v>0</v>
      </c>
      <c r="N74" s="500"/>
      <c r="O74" s="315"/>
      <c r="P74" s="315"/>
      <c r="Q74" s="276"/>
      <c r="R74" s="315">
        <f t="shared" si="17"/>
        <v>0</v>
      </c>
      <c r="S74" s="315"/>
      <c r="T74" s="315">
        <f t="shared" si="18"/>
        <v>0</v>
      </c>
      <c r="U74" s="315">
        <f t="shared" si="26"/>
        <v>0</v>
      </c>
      <c r="V74" s="501">
        <f t="shared" si="25"/>
        <v>0</v>
      </c>
      <c r="Y74" s="468" t="e">
        <f t="shared" si="24"/>
        <v>#DIV/0!</v>
      </c>
    </row>
    <row r="75" spans="1:25" hidden="1" x14ac:dyDescent="0.25">
      <c r="A75" s="497" t="s">
        <v>43</v>
      </c>
      <c r="B75" s="311">
        <v>0</v>
      </c>
      <c r="C75" s="345"/>
      <c r="D75" s="315"/>
      <c r="E75" s="315"/>
      <c r="F75" s="315"/>
      <c r="G75" s="315"/>
      <c r="H75" s="498">
        <f t="shared" si="19"/>
        <v>0</v>
      </c>
      <c r="I75" s="315"/>
      <c r="J75" s="498">
        <f t="shared" si="22"/>
        <v>0</v>
      </c>
      <c r="K75" s="315"/>
      <c r="L75" s="318"/>
      <c r="M75" s="499">
        <f t="shared" si="23"/>
        <v>0</v>
      </c>
      <c r="N75" s="500"/>
      <c r="O75" s="315"/>
      <c r="P75" s="315"/>
      <c r="Q75" s="276"/>
      <c r="R75" s="315">
        <f t="shared" si="17"/>
        <v>0</v>
      </c>
      <c r="S75" s="315"/>
      <c r="T75" s="315">
        <f t="shared" si="18"/>
        <v>0</v>
      </c>
      <c r="U75" s="315">
        <f t="shared" si="26"/>
        <v>0</v>
      </c>
      <c r="V75" s="501">
        <f t="shared" si="25"/>
        <v>0</v>
      </c>
      <c r="Y75" s="468" t="e">
        <f t="shared" si="24"/>
        <v>#DIV/0!</v>
      </c>
    </row>
    <row r="76" spans="1:25" hidden="1" x14ac:dyDescent="0.25">
      <c r="A76" s="497" t="s">
        <v>44</v>
      </c>
      <c r="B76" s="311">
        <v>0</v>
      </c>
      <c r="C76" s="345"/>
      <c r="D76" s="315"/>
      <c r="E76" s="315"/>
      <c r="F76" s="315"/>
      <c r="G76" s="315"/>
      <c r="H76" s="498">
        <f t="shared" si="19"/>
        <v>0</v>
      </c>
      <c r="I76" s="315"/>
      <c r="J76" s="498">
        <f t="shared" si="22"/>
        <v>0</v>
      </c>
      <c r="K76" s="315"/>
      <c r="L76" s="318"/>
      <c r="M76" s="499">
        <f t="shared" si="23"/>
        <v>0</v>
      </c>
      <c r="N76" s="500"/>
      <c r="O76" s="315"/>
      <c r="P76" s="315"/>
      <c r="Q76" s="276"/>
      <c r="R76" s="315">
        <f t="shared" si="17"/>
        <v>0</v>
      </c>
      <c r="S76" s="315"/>
      <c r="T76" s="315">
        <f t="shared" si="18"/>
        <v>0</v>
      </c>
      <c r="U76" s="315">
        <f t="shared" si="26"/>
        <v>0</v>
      </c>
      <c r="V76" s="501">
        <f t="shared" si="25"/>
        <v>0</v>
      </c>
      <c r="Y76" s="468" t="e">
        <f t="shared" si="24"/>
        <v>#DIV/0!</v>
      </c>
    </row>
    <row r="77" spans="1:25" hidden="1" x14ac:dyDescent="0.25">
      <c r="A77" s="497" t="s">
        <v>94</v>
      </c>
      <c r="B77" s="311">
        <v>0</v>
      </c>
      <c r="C77" s="345"/>
      <c r="D77" s="315"/>
      <c r="E77" s="315"/>
      <c r="F77" s="315"/>
      <c r="G77" s="315"/>
      <c r="H77" s="498">
        <f t="shared" si="19"/>
        <v>0</v>
      </c>
      <c r="I77" s="315"/>
      <c r="J77" s="498">
        <f t="shared" si="22"/>
        <v>0</v>
      </c>
      <c r="K77" s="315"/>
      <c r="L77" s="318"/>
      <c r="M77" s="499">
        <f t="shared" si="23"/>
        <v>0</v>
      </c>
      <c r="N77" s="500"/>
      <c r="O77" s="315"/>
      <c r="P77" s="315"/>
      <c r="Q77" s="276"/>
      <c r="R77" s="315">
        <f t="shared" si="17"/>
        <v>0</v>
      </c>
      <c r="S77" s="315"/>
      <c r="T77" s="315">
        <f t="shared" si="18"/>
        <v>0</v>
      </c>
      <c r="U77" s="315">
        <f t="shared" si="26"/>
        <v>0</v>
      </c>
      <c r="V77" s="501">
        <f t="shared" si="25"/>
        <v>0</v>
      </c>
      <c r="Y77" s="468" t="e">
        <f t="shared" si="24"/>
        <v>#DIV/0!</v>
      </c>
    </row>
    <row r="78" spans="1:25" hidden="1" x14ac:dyDescent="0.25">
      <c r="A78" s="497" t="s">
        <v>40</v>
      </c>
      <c r="B78" s="311">
        <v>0</v>
      </c>
      <c r="C78" s="345"/>
      <c r="D78" s="315"/>
      <c r="E78" s="315"/>
      <c r="F78" s="315"/>
      <c r="G78" s="315"/>
      <c r="H78" s="498">
        <f t="shared" si="19"/>
        <v>0</v>
      </c>
      <c r="I78" s="315"/>
      <c r="J78" s="498">
        <f t="shared" si="22"/>
        <v>0</v>
      </c>
      <c r="K78" s="315"/>
      <c r="L78" s="318"/>
      <c r="M78" s="499">
        <f t="shared" si="23"/>
        <v>0</v>
      </c>
      <c r="N78" s="500"/>
      <c r="O78" s="315"/>
      <c r="P78" s="315"/>
      <c r="Q78" s="276"/>
      <c r="R78" s="315">
        <f t="shared" si="17"/>
        <v>0</v>
      </c>
      <c r="S78" s="315"/>
      <c r="T78" s="315">
        <f t="shared" si="18"/>
        <v>0</v>
      </c>
      <c r="U78" s="315">
        <f t="shared" si="26"/>
        <v>0</v>
      </c>
      <c r="V78" s="501">
        <f t="shared" si="25"/>
        <v>0</v>
      </c>
      <c r="Y78" s="468" t="e">
        <f t="shared" si="24"/>
        <v>#DIV/0!</v>
      </c>
    </row>
    <row r="79" spans="1:25" x14ac:dyDescent="0.25">
      <c r="A79" s="497" t="s">
        <v>688</v>
      </c>
      <c r="B79" s="311">
        <v>0</v>
      </c>
      <c r="C79" s="345"/>
      <c r="D79" s="315"/>
      <c r="E79" s="315">
        <v>30000</v>
      </c>
      <c r="F79" s="315"/>
      <c r="G79" s="315">
        <v>0</v>
      </c>
      <c r="H79" s="498">
        <f t="shared" si="19"/>
        <v>30000</v>
      </c>
      <c r="I79" s="315"/>
      <c r="J79" s="498">
        <f t="shared" si="22"/>
        <v>30000</v>
      </c>
      <c r="K79" s="315">
        <f>+E79*1.054</f>
        <v>31620</v>
      </c>
      <c r="L79" s="318">
        <f>+K79*1.054</f>
        <v>33327.480000000003</v>
      </c>
      <c r="M79" s="499">
        <f t="shared" si="23"/>
        <v>30000</v>
      </c>
      <c r="N79" s="500">
        <v>0</v>
      </c>
      <c r="O79" s="315">
        <v>80000</v>
      </c>
      <c r="P79" s="315"/>
      <c r="Q79" s="276">
        <v>-10626</v>
      </c>
      <c r="R79" s="315">
        <f t="shared" si="17"/>
        <v>69374</v>
      </c>
      <c r="S79" s="315"/>
      <c r="T79" s="315">
        <f t="shared" si="18"/>
        <v>80000</v>
      </c>
      <c r="U79" s="315">
        <f t="shared" si="26"/>
        <v>84720</v>
      </c>
      <c r="V79" s="501">
        <f t="shared" si="25"/>
        <v>89549.04</v>
      </c>
      <c r="Y79" s="468">
        <f t="shared" si="24"/>
        <v>0.132825</v>
      </c>
    </row>
    <row r="80" spans="1:25" hidden="1" x14ac:dyDescent="0.25">
      <c r="A80" s="497" t="s">
        <v>34</v>
      </c>
      <c r="B80" s="311">
        <v>0</v>
      </c>
      <c r="C80" s="345"/>
      <c r="D80" s="315"/>
      <c r="E80" s="315"/>
      <c r="F80" s="315"/>
      <c r="G80" s="315"/>
      <c r="H80" s="498">
        <f t="shared" si="19"/>
        <v>0</v>
      </c>
      <c r="I80" s="315"/>
      <c r="J80" s="498">
        <f t="shared" si="22"/>
        <v>0</v>
      </c>
      <c r="K80" s="315"/>
      <c r="L80" s="318"/>
      <c r="M80" s="499">
        <f t="shared" si="23"/>
        <v>0</v>
      </c>
      <c r="N80" s="500"/>
      <c r="O80" s="315"/>
      <c r="P80" s="315"/>
      <c r="Q80" s="276"/>
      <c r="R80" s="315">
        <f t="shared" si="17"/>
        <v>0</v>
      </c>
      <c r="S80" s="315"/>
      <c r="T80" s="315">
        <f t="shared" si="18"/>
        <v>0</v>
      </c>
      <c r="U80" s="315">
        <f t="shared" si="26"/>
        <v>0</v>
      </c>
      <c r="V80" s="501">
        <f t="shared" si="25"/>
        <v>0</v>
      </c>
      <c r="Y80" s="468" t="e">
        <f t="shared" si="24"/>
        <v>#DIV/0!</v>
      </c>
    </row>
    <row r="81" spans="1:25" hidden="1" x14ac:dyDescent="0.25">
      <c r="A81" s="497" t="s">
        <v>46</v>
      </c>
      <c r="B81" s="311">
        <v>0</v>
      </c>
      <c r="C81" s="345"/>
      <c r="D81" s="315"/>
      <c r="E81" s="315"/>
      <c r="F81" s="315"/>
      <c r="G81" s="315"/>
      <c r="H81" s="498">
        <f t="shared" si="19"/>
        <v>0</v>
      </c>
      <c r="I81" s="315"/>
      <c r="J81" s="498">
        <f t="shared" si="22"/>
        <v>0</v>
      </c>
      <c r="K81" s="315"/>
      <c r="L81" s="318"/>
      <c r="M81" s="499">
        <f t="shared" si="23"/>
        <v>0</v>
      </c>
      <c r="N81" s="500"/>
      <c r="O81" s="315"/>
      <c r="P81" s="315"/>
      <c r="Q81" s="276"/>
      <c r="R81" s="315">
        <f t="shared" si="17"/>
        <v>0</v>
      </c>
      <c r="S81" s="315"/>
      <c r="T81" s="315">
        <f t="shared" si="18"/>
        <v>0</v>
      </c>
      <c r="U81" s="315">
        <f t="shared" si="26"/>
        <v>0</v>
      </c>
      <c r="V81" s="501">
        <f t="shared" si="25"/>
        <v>0</v>
      </c>
      <c r="Y81" s="468" t="e">
        <f t="shared" si="24"/>
        <v>#DIV/0!</v>
      </c>
    </row>
    <row r="82" spans="1:25" hidden="1" x14ac:dyDescent="0.25">
      <c r="A82" s="497" t="s">
        <v>90</v>
      </c>
      <c r="B82" s="311">
        <v>0</v>
      </c>
      <c r="C82" s="345"/>
      <c r="D82" s="315"/>
      <c r="E82" s="315"/>
      <c r="F82" s="315"/>
      <c r="G82" s="315"/>
      <c r="H82" s="498">
        <f t="shared" si="19"/>
        <v>0</v>
      </c>
      <c r="I82" s="315"/>
      <c r="J82" s="498">
        <f t="shared" si="22"/>
        <v>0</v>
      </c>
      <c r="K82" s="315"/>
      <c r="L82" s="318"/>
      <c r="M82" s="499">
        <f t="shared" si="23"/>
        <v>0</v>
      </c>
      <c r="N82" s="500"/>
      <c r="O82" s="315"/>
      <c r="P82" s="315"/>
      <c r="Q82" s="276"/>
      <c r="R82" s="315">
        <f t="shared" si="17"/>
        <v>0</v>
      </c>
      <c r="S82" s="315"/>
      <c r="T82" s="315">
        <f t="shared" si="18"/>
        <v>0</v>
      </c>
      <c r="U82" s="315">
        <f t="shared" si="26"/>
        <v>0</v>
      </c>
      <c r="V82" s="501">
        <f t="shared" si="25"/>
        <v>0</v>
      </c>
      <c r="Y82" s="468" t="e">
        <f t="shared" si="24"/>
        <v>#DIV/0!</v>
      </c>
    </row>
    <row r="83" spans="1:25" x14ac:dyDescent="0.25">
      <c r="A83" s="497" t="s">
        <v>48</v>
      </c>
      <c r="B83" s="311">
        <v>105400</v>
      </c>
      <c r="C83" s="345"/>
      <c r="D83" s="315">
        <v>2947.8</v>
      </c>
      <c r="E83" s="315">
        <v>105400</v>
      </c>
      <c r="F83" s="315"/>
      <c r="G83" s="315">
        <v>41220</v>
      </c>
      <c r="H83" s="498">
        <f t="shared" si="19"/>
        <v>64180</v>
      </c>
      <c r="I83" s="315"/>
      <c r="J83" s="498">
        <f t="shared" si="22"/>
        <v>64180</v>
      </c>
      <c r="K83" s="315">
        <v>110986.2</v>
      </c>
      <c r="L83" s="318">
        <v>116424.52</v>
      </c>
      <c r="M83" s="499">
        <f t="shared" si="23"/>
        <v>105400</v>
      </c>
      <c r="N83" s="500">
        <v>41220</v>
      </c>
      <c r="O83" s="315">
        <v>100000</v>
      </c>
      <c r="P83" s="315"/>
      <c r="Q83" s="276">
        <v>-20903</v>
      </c>
      <c r="R83" s="315">
        <f t="shared" si="17"/>
        <v>79097</v>
      </c>
      <c r="S83" s="315"/>
      <c r="T83" s="315">
        <f t="shared" si="18"/>
        <v>100000</v>
      </c>
      <c r="U83" s="315">
        <f t="shared" si="26"/>
        <v>105900</v>
      </c>
      <c r="V83" s="501">
        <f t="shared" si="25"/>
        <v>111936.29999999999</v>
      </c>
      <c r="Y83" s="468">
        <f t="shared" si="24"/>
        <v>0.20902999999999999</v>
      </c>
    </row>
    <row r="84" spans="1:25" hidden="1" x14ac:dyDescent="0.25">
      <c r="A84" s="497" t="s">
        <v>78</v>
      </c>
      <c r="B84" s="311">
        <v>0</v>
      </c>
      <c r="C84" s="345"/>
      <c r="D84" s="315"/>
      <c r="E84" s="315"/>
      <c r="F84" s="315"/>
      <c r="G84" s="315"/>
      <c r="H84" s="498">
        <f t="shared" si="19"/>
        <v>0</v>
      </c>
      <c r="I84" s="315"/>
      <c r="J84" s="498">
        <f t="shared" si="22"/>
        <v>0</v>
      </c>
      <c r="K84" s="315"/>
      <c r="L84" s="318"/>
      <c r="M84" s="499">
        <f t="shared" si="23"/>
        <v>0</v>
      </c>
      <c r="N84" s="500"/>
      <c r="O84" s="315"/>
      <c r="P84" s="315"/>
      <c r="Q84" s="276"/>
      <c r="R84" s="315">
        <f t="shared" si="17"/>
        <v>0</v>
      </c>
      <c r="S84" s="315"/>
      <c r="T84" s="315">
        <f t="shared" si="18"/>
        <v>0</v>
      </c>
      <c r="U84" s="315">
        <f t="shared" si="26"/>
        <v>0</v>
      </c>
      <c r="V84" s="501">
        <f t="shared" si="25"/>
        <v>0</v>
      </c>
      <c r="Y84" s="468" t="e">
        <f t="shared" si="24"/>
        <v>#DIV/0!</v>
      </c>
    </row>
    <row r="85" spans="1:25" hidden="1" x14ac:dyDescent="0.25">
      <c r="A85" s="497" t="s">
        <v>51</v>
      </c>
      <c r="B85" s="311">
        <v>0</v>
      </c>
      <c r="C85" s="345"/>
      <c r="D85" s="315"/>
      <c r="E85" s="315"/>
      <c r="F85" s="315"/>
      <c r="G85" s="315"/>
      <c r="H85" s="498">
        <f t="shared" si="19"/>
        <v>0</v>
      </c>
      <c r="I85" s="315"/>
      <c r="J85" s="498">
        <f t="shared" si="22"/>
        <v>0</v>
      </c>
      <c r="K85" s="315"/>
      <c r="L85" s="318"/>
      <c r="M85" s="499">
        <f t="shared" si="23"/>
        <v>0</v>
      </c>
      <c r="N85" s="500"/>
      <c r="O85" s="315"/>
      <c r="P85" s="315"/>
      <c r="Q85" s="276"/>
      <c r="R85" s="315">
        <f t="shared" si="17"/>
        <v>0</v>
      </c>
      <c r="S85" s="315"/>
      <c r="T85" s="315">
        <f t="shared" si="18"/>
        <v>0</v>
      </c>
      <c r="U85" s="315">
        <f t="shared" si="26"/>
        <v>0</v>
      </c>
      <c r="V85" s="501">
        <f t="shared" si="25"/>
        <v>0</v>
      </c>
      <c r="Y85" s="468" t="e">
        <f t="shared" si="24"/>
        <v>#DIV/0!</v>
      </c>
    </row>
    <row r="86" spans="1:25" hidden="1" x14ac:dyDescent="0.25">
      <c r="A86" s="497" t="s">
        <v>75</v>
      </c>
      <c r="B86" s="311">
        <v>0</v>
      </c>
      <c r="C86" s="345"/>
      <c r="D86" s="315"/>
      <c r="E86" s="315"/>
      <c r="F86" s="315"/>
      <c r="G86" s="315"/>
      <c r="H86" s="498">
        <f t="shared" si="19"/>
        <v>0</v>
      </c>
      <c r="I86" s="315"/>
      <c r="J86" s="498">
        <f t="shared" si="22"/>
        <v>0</v>
      </c>
      <c r="K86" s="315"/>
      <c r="L86" s="318"/>
      <c r="M86" s="499">
        <f t="shared" si="23"/>
        <v>0</v>
      </c>
      <c r="N86" s="500"/>
      <c r="O86" s="315"/>
      <c r="P86" s="315"/>
      <c r="Q86" s="276"/>
      <c r="R86" s="315">
        <f t="shared" si="17"/>
        <v>0</v>
      </c>
      <c r="S86" s="315"/>
      <c r="T86" s="315">
        <f t="shared" si="18"/>
        <v>0</v>
      </c>
      <c r="U86" s="315">
        <f t="shared" si="26"/>
        <v>0</v>
      </c>
      <c r="V86" s="501">
        <f t="shared" si="25"/>
        <v>0</v>
      </c>
      <c r="Y86" s="468" t="e">
        <f t="shared" si="24"/>
        <v>#DIV/0!</v>
      </c>
    </row>
    <row r="87" spans="1:25" hidden="1" x14ac:dyDescent="0.25">
      <c r="A87" s="497" t="s">
        <v>50</v>
      </c>
      <c r="B87" s="311">
        <v>0</v>
      </c>
      <c r="C87" s="345"/>
      <c r="D87" s="315"/>
      <c r="E87" s="315"/>
      <c r="F87" s="315"/>
      <c r="G87" s="315"/>
      <c r="H87" s="498">
        <f t="shared" si="19"/>
        <v>0</v>
      </c>
      <c r="I87" s="315"/>
      <c r="J87" s="498">
        <f t="shared" si="22"/>
        <v>0</v>
      </c>
      <c r="K87" s="315"/>
      <c r="L87" s="318"/>
      <c r="M87" s="499">
        <f t="shared" si="23"/>
        <v>0</v>
      </c>
      <c r="N87" s="500"/>
      <c r="O87" s="315"/>
      <c r="P87" s="315"/>
      <c r="Q87" s="276"/>
      <c r="R87" s="315">
        <f t="shared" si="17"/>
        <v>0</v>
      </c>
      <c r="S87" s="315"/>
      <c r="T87" s="315">
        <f t="shared" si="18"/>
        <v>0</v>
      </c>
      <c r="U87" s="315">
        <f t="shared" si="26"/>
        <v>0</v>
      </c>
      <c r="V87" s="501">
        <f t="shared" si="25"/>
        <v>0</v>
      </c>
      <c r="Y87" s="468" t="e">
        <f t="shared" si="24"/>
        <v>#DIV/0!</v>
      </c>
    </row>
    <row r="88" spans="1:25" hidden="1" x14ac:dyDescent="0.25">
      <c r="A88" s="497" t="s">
        <v>14</v>
      </c>
      <c r="B88" s="311">
        <v>0</v>
      </c>
      <c r="C88" s="345"/>
      <c r="D88" s="315"/>
      <c r="E88" s="315"/>
      <c r="F88" s="315"/>
      <c r="G88" s="315"/>
      <c r="H88" s="498">
        <f t="shared" si="19"/>
        <v>0</v>
      </c>
      <c r="I88" s="315"/>
      <c r="J88" s="498">
        <f t="shared" si="22"/>
        <v>0</v>
      </c>
      <c r="K88" s="315"/>
      <c r="L88" s="318"/>
      <c r="M88" s="499">
        <f t="shared" si="23"/>
        <v>0</v>
      </c>
      <c r="N88" s="500"/>
      <c r="O88" s="315"/>
      <c r="P88" s="315"/>
      <c r="Q88" s="276"/>
      <c r="R88" s="315">
        <f t="shared" si="17"/>
        <v>0</v>
      </c>
      <c r="S88" s="315"/>
      <c r="T88" s="315">
        <f t="shared" si="18"/>
        <v>0</v>
      </c>
      <c r="U88" s="315">
        <f t="shared" si="26"/>
        <v>0</v>
      </c>
      <c r="V88" s="501">
        <f t="shared" si="25"/>
        <v>0</v>
      </c>
      <c r="Y88" s="468" t="e">
        <f t="shared" si="24"/>
        <v>#DIV/0!</v>
      </c>
    </row>
    <row r="89" spans="1:25" hidden="1" x14ac:dyDescent="0.25">
      <c r="A89" s="497" t="s">
        <v>35</v>
      </c>
      <c r="B89" s="311">
        <v>0</v>
      </c>
      <c r="C89" s="345"/>
      <c r="D89" s="315"/>
      <c r="E89" s="315"/>
      <c r="F89" s="315"/>
      <c r="G89" s="315"/>
      <c r="H89" s="498">
        <f t="shared" si="19"/>
        <v>0</v>
      </c>
      <c r="I89" s="315"/>
      <c r="J89" s="498">
        <f t="shared" si="22"/>
        <v>0</v>
      </c>
      <c r="K89" s="315"/>
      <c r="L89" s="318"/>
      <c r="M89" s="499">
        <f t="shared" si="23"/>
        <v>0</v>
      </c>
      <c r="N89" s="500"/>
      <c r="O89" s="315"/>
      <c r="P89" s="315"/>
      <c r="Q89" s="276"/>
      <c r="R89" s="315">
        <f t="shared" si="17"/>
        <v>0</v>
      </c>
      <c r="S89" s="315"/>
      <c r="T89" s="315">
        <f t="shared" si="18"/>
        <v>0</v>
      </c>
      <c r="U89" s="315">
        <f t="shared" si="26"/>
        <v>0</v>
      </c>
      <c r="V89" s="501">
        <f t="shared" si="25"/>
        <v>0</v>
      </c>
      <c r="Y89" s="468" t="e">
        <f t="shared" si="24"/>
        <v>#DIV/0!</v>
      </c>
    </row>
    <row r="90" spans="1:25" hidden="1" x14ac:dyDescent="0.25">
      <c r="A90" s="497" t="s">
        <v>52</v>
      </c>
      <c r="B90" s="311">
        <v>0</v>
      </c>
      <c r="C90" s="345"/>
      <c r="D90" s="315"/>
      <c r="E90" s="315"/>
      <c r="F90" s="315"/>
      <c r="G90" s="315"/>
      <c r="H90" s="498">
        <f t="shared" si="19"/>
        <v>0</v>
      </c>
      <c r="I90" s="315"/>
      <c r="J90" s="498">
        <f t="shared" si="22"/>
        <v>0</v>
      </c>
      <c r="K90" s="315"/>
      <c r="L90" s="318"/>
      <c r="M90" s="499">
        <f t="shared" si="23"/>
        <v>0</v>
      </c>
      <c r="N90" s="500"/>
      <c r="O90" s="315"/>
      <c r="P90" s="315"/>
      <c r="Q90" s="276"/>
      <c r="R90" s="315">
        <f t="shared" si="17"/>
        <v>0</v>
      </c>
      <c r="S90" s="315"/>
      <c r="T90" s="315">
        <f t="shared" si="18"/>
        <v>0</v>
      </c>
      <c r="U90" s="315">
        <f t="shared" si="26"/>
        <v>0</v>
      </c>
      <c r="V90" s="501">
        <f t="shared" si="25"/>
        <v>0</v>
      </c>
      <c r="Y90" s="468" t="e">
        <f t="shared" si="24"/>
        <v>#DIV/0!</v>
      </c>
    </row>
    <row r="91" spans="1:25" hidden="1" x14ac:dyDescent="0.25">
      <c r="A91" s="497" t="s">
        <v>53</v>
      </c>
      <c r="B91" s="311">
        <v>0</v>
      </c>
      <c r="C91" s="345"/>
      <c r="D91" s="315"/>
      <c r="E91" s="315"/>
      <c r="F91" s="315"/>
      <c r="G91" s="315"/>
      <c r="H91" s="498">
        <f t="shared" si="19"/>
        <v>0</v>
      </c>
      <c r="I91" s="315"/>
      <c r="J91" s="498">
        <f t="shared" si="22"/>
        <v>0</v>
      </c>
      <c r="K91" s="315"/>
      <c r="L91" s="318"/>
      <c r="M91" s="499">
        <f t="shared" si="23"/>
        <v>0</v>
      </c>
      <c r="N91" s="500"/>
      <c r="O91" s="315"/>
      <c r="P91" s="315"/>
      <c r="Q91" s="276"/>
      <c r="R91" s="315">
        <f t="shared" si="17"/>
        <v>0</v>
      </c>
      <c r="S91" s="315"/>
      <c r="T91" s="315">
        <f t="shared" si="18"/>
        <v>0</v>
      </c>
      <c r="U91" s="315">
        <f t="shared" si="26"/>
        <v>0</v>
      </c>
      <c r="V91" s="501">
        <f t="shared" si="25"/>
        <v>0</v>
      </c>
      <c r="Y91" s="468" t="e">
        <f t="shared" si="24"/>
        <v>#DIV/0!</v>
      </c>
    </row>
    <row r="92" spans="1:25" hidden="1" x14ac:dyDescent="0.25">
      <c r="A92" s="497" t="s">
        <v>66</v>
      </c>
      <c r="B92" s="311">
        <v>0</v>
      </c>
      <c r="C92" s="345"/>
      <c r="D92" s="315"/>
      <c r="E92" s="315"/>
      <c r="F92" s="315"/>
      <c r="G92" s="315"/>
      <c r="H92" s="498">
        <f t="shared" si="19"/>
        <v>0</v>
      </c>
      <c r="I92" s="315"/>
      <c r="J92" s="498">
        <f t="shared" si="22"/>
        <v>0</v>
      </c>
      <c r="K92" s="315"/>
      <c r="L92" s="318"/>
      <c r="M92" s="499">
        <f t="shared" si="23"/>
        <v>0</v>
      </c>
      <c r="N92" s="500"/>
      <c r="O92" s="315"/>
      <c r="P92" s="315"/>
      <c r="Q92" s="276"/>
      <c r="R92" s="315">
        <f t="shared" si="17"/>
        <v>0</v>
      </c>
      <c r="S92" s="315"/>
      <c r="T92" s="315">
        <f t="shared" si="18"/>
        <v>0</v>
      </c>
      <c r="U92" s="315">
        <f t="shared" si="26"/>
        <v>0</v>
      </c>
      <c r="V92" s="501">
        <f t="shared" si="25"/>
        <v>0</v>
      </c>
      <c r="Y92" s="468" t="e">
        <f t="shared" si="24"/>
        <v>#DIV/0!</v>
      </c>
    </row>
    <row r="93" spans="1:25" hidden="1" x14ac:dyDescent="0.25">
      <c r="A93" s="497" t="s">
        <v>33</v>
      </c>
      <c r="B93" s="311">
        <v>0</v>
      </c>
      <c r="C93" s="345"/>
      <c r="D93" s="315"/>
      <c r="E93" s="315"/>
      <c r="F93" s="315"/>
      <c r="G93" s="315"/>
      <c r="H93" s="498">
        <f t="shared" si="19"/>
        <v>0</v>
      </c>
      <c r="I93" s="315"/>
      <c r="J93" s="498">
        <f t="shared" si="22"/>
        <v>0</v>
      </c>
      <c r="K93" s="315"/>
      <c r="L93" s="318"/>
      <c r="M93" s="499">
        <f t="shared" si="23"/>
        <v>0</v>
      </c>
      <c r="N93" s="500"/>
      <c r="O93" s="315"/>
      <c r="P93" s="315"/>
      <c r="Q93" s="276"/>
      <c r="R93" s="315">
        <f t="shared" si="17"/>
        <v>0</v>
      </c>
      <c r="S93" s="315"/>
      <c r="T93" s="315">
        <f t="shared" si="18"/>
        <v>0</v>
      </c>
      <c r="U93" s="315">
        <f t="shared" si="26"/>
        <v>0</v>
      </c>
      <c r="V93" s="501">
        <f t="shared" si="25"/>
        <v>0</v>
      </c>
      <c r="Y93" s="468" t="e">
        <f t="shared" si="24"/>
        <v>#DIV/0!</v>
      </c>
    </row>
    <row r="94" spans="1:25" hidden="1" x14ac:dyDescent="0.25">
      <c r="A94" s="497" t="s">
        <v>84</v>
      </c>
      <c r="B94" s="311">
        <v>0</v>
      </c>
      <c r="C94" s="345"/>
      <c r="D94" s="315"/>
      <c r="E94" s="315"/>
      <c r="F94" s="315"/>
      <c r="G94" s="315"/>
      <c r="H94" s="498">
        <f t="shared" si="19"/>
        <v>0</v>
      </c>
      <c r="I94" s="315"/>
      <c r="J94" s="498">
        <f t="shared" si="22"/>
        <v>0</v>
      </c>
      <c r="K94" s="315"/>
      <c r="L94" s="318"/>
      <c r="M94" s="499">
        <f t="shared" si="23"/>
        <v>0</v>
      </c>
      <c r="N94" s="500"/>
      <c r="O94" s="315"/>
      <c r="P94" s="315"/>
      <c r="Q94" s="276"/>
      <c r="R94" s="315">
        <f t="shared" si="17"/>
        <v>0</v>
      </c>
      <c r="S94" s="315"/>
      <c r="T94" s="315">
        <f t="shared" si="18"/>
        <v>0</v>
      </c>
      <c r="U94" s="315">
        <f t="shared" si="26"/>
        <v>0</v>
      </c>
      <c r="V94" s="501">
        <f t="shared" si="25"/>
        <v>0</v>
      </c>
      <c r="Y94" s="468" t="e">
        <f t="shared" si="24"/>
        <v>#DIV/0!</v>
      </c>
    </row>
    <row r="95" spans="1:25" hidden="1" x14ac:dyDescent="0.25">
      <c r="A95" s="497" t="s">
        <v>68</v>
      </c>
      <c r="B95" s="311">
        <v>0</v>
      </c>
      <c r="C95" s="345"/>
      <c r="D95" s="315"/>
      <c r="E95" s="315"/>
      <c r="F95" s="315"/>
      <c r="G95" s="315"/>
      <c r="H95" s="498">
        <f t="shared" si="19"/>
        <v>0</v>
      </c>
      <c r="I95" s="315"/>
      <c r="J95" s="498">
        <f t="shared" si="22"/>
        <v>0</v>
      </c>
      <c r="K95" s="315"/>
      <c r="L95" s="318"/>
      <c r="M95" s="499">
        <f t="shared" si="23"/>
        <v>0</v>
      </c>
      <c r="N95" s="500"/>
      <c r="O95" s="315"/>
      <c r="P95" s="315"/>
      <c r="Q95" s="276"/>
      <c r="R95" s="315">
        <f t="shared" si="17"/>
        <v>0</v>
      </c>
      <c r="S95" s="315"/>
      <c r="T95" s="315">
        <f t="shared" si="18"/>
        <v>0</v>
      </c>
      <c r="U95" s="315">
        <f t="shared" si="26"/>
        <v>0</v>
      </c>
      <c r="V95" s="501">
        <f t="shared" si="25"/>
        <v>0</v>
      </c>
      <c r="Y95" s="468" t="e">
        <f t="shared" si="24"/>
        <v>#DIV/0!</v>
      </c>
    </row>
    <row r="96" spans="1:25" hidden="1" x14ac:dyDescent="0.25">
      <c r="A96" s="497" t="s">
        <v>55</v>
      </c>
      <c r="B96" s="311">
        <v>0</v>
      </c>
      <c r="C96" s="345"/>
      <c r="D96" s="315"/>
      <c r="E96" s="315"/>
      <c r="F96" s="315"/>
      <c r="G96" s="315"/>
      <c r="H96" s="498">
        <f t="shared" si="19"/>
        <v>0</v>
      </c>
      <c r="I96" s="315"/>
      <c r="J96" s="498">
        <f t="shared" si="22"/>
        <v>0</v>
      </c>
      <c r="K96" s="315"/>
      <c r="L96" s="318"/>
      <c r="M96" s="499">
        <f t="shared" si="23"/>
        <v>0</v>
      </c>
      <c r="N96" s="500"/>
      <c r="O96" s="315"/>
      <c r="P96" s="315"/>
      <c r="Q96" s="276"/>
      <c r="R96" s="315">
        <f t="shared" si="17"/>
        <v>0</v>
      </c>
      <c r="S96" s="315"/>
      <c r="T96" s="315">
        <f t="shared" si="18"/>
        <v>0</v>
      </c>
      <c r="U96" s="315">
        <f t="shared" si="26"/>
        <v>0</v>
      </c>
      <c r="V96" s="501">
        <f t="shared" si="25"/>
        <v>0</v>
      </c>
      <c r="Y96" s="468" t="e">
        <f t="shared" si="24"/>
        <v>#DIV/0!</v>
      </c>
    </row>
    <row r="97" spans="1:25" hidden="1" x14ac:dyDescent="0.25">
      <c r="A97" s="497" t="s">
        <v>59</v>
      </c>
      <c r="B97" s="311">
        <v>0</v>
      </c>
      <c r="C97" s="345"/>
      <c r="D97" s="315"/>
      <c r="E97" s="315"/>
      <c r="F97" s="315"/>
      <c r="G97" s="315"/>
      <c r="H97" s="498">
        <f t="shared" si="19"/>
        <v>0</v>
      </c>
      <c r="I97" s="315"/>
      <c r="J97" s="498">
        <f t="shared" si="22"/>
        <v>0</v>
      </c>
      <c r="K97" s="315"/>
      <c r="L97" s="318"/>
      <c r="M97" s="499">
        <f t="shared" si="23"/>
        <v>0</v>
      </c>
      <c r="N97" s="500"/>
      <c r="O97" s="315"/>
      <c r="P97" s="315"/>
      <c r="Q97" s="276"/>
      <c r="R97" s="315">
        <f t="shared" si="17"/>
        <v>0</v>
      </c>
      <c r="S97" s="315"/>
      <c r="T97" s="315">
        <f t="shared" si="18"/>
        <v>0</v>
      </c>
      <c r="U97" s="315">
        <f t="shared" si="26"/>
        <v>0</v>
      </c>
      <c r="V97" s="501">
        <f t="shared" si="25"/>
        <v>0</v>
      </c>
      <c r="Y97" s="468" t="e">
        <f t="shared" si="24"/>
        <v>#DIV/0!</v>
      </c>
    </row>
    <row r="98" spans="1:25" hidden="1" x14ac:dyDescent="0.25">
      <c r="A98" s="497" t="s">
        <v>45</v>
      </c>
      <c r="B98" s="311">
        <v>0</v>
      </c>
      <c r="C98" s="345"/>
      <c r="D98" s="315"/>
      <c r="E98" s="315"/>
      <c r="F98" s="315"/>
      <c r="G98" s="315"/>
      <c r="H98" s="498">
        <f t="shared" si="19"/>
        <v>0</v>
      </c>
      <c r="I98" s="315"/>
      <c r="J98" s="498">
        <f t="shared" si="22"/>
        <v>0</v>
      </c>
      <c r="K98" s="315"/>
      <c r="L98" s="318"/>
      <c r="M98" s="499">
        <f t="shared" si="23"/>
        <v>0</v>
      </c>
      <c r="N98" s="500"/>
      <c r="O98" s="315"/>
      <c r="P98" s="315"/>
      <c r="Q98" s="276"/>
      <c r="R98" s="315">
        <f t="shared" ref="R98:R137" si="27">SUM(O98:Q98)</f>
        <v>0</v>
      </c>
      <c r="S98" s="315"/>
      <c r="T98" s="315">
        <f t="shared" ref="T98:T137" si="28">+O98+P98+S98</f>
        <v>0</v>
      </c>
      <c r="U98" s="315">
        <f t="shared" si="26"/>
        <v>0</v>
      </c>
      <c r="V98" s="501">
        <f t="shared" si="25"/>
        <v>0</v>
      </c>
      <c r="Y98" s="468" t="e">
        <f t="shared" si="24"/>
        <v>#DIV/0!</v>
      </c>
    </row>
    <row r="99" spans="1:25" x14ac:dyDescent="0.25">
      <c r="A99" s="497" t="s">
        <v>60</v>
      </c>
      <c r="B99" s="311">
        <v>490000</v>
      </c>
      <c r="C99" s="345"/>
      <c r="D99" s="315">
        <v>342680.36</v>
      </c>
      <c r="E99" s="315">
        <v>490000</v>
      </c>
      <c r="F99" s="315"/>
      <c r="G99" s="315">
        <v>206026.96</v>
      </c>
      <c r="H99" s="498">
        <f t="shared" ref="H99:H136" si="29">+E99+F99-G99</f>
        <v>283973.04000000004</v>
      </c>
      <c r="I99" s="315"/>
      <c r="J99" s="498">
        <f t="shared" si="22"/>
        <v>283973.04000000004</v>
      </c>
      <c r="K99" s="315">
        <v>500000</v>
      </c>
      <c r="L99" s="318">
        <v>524500</v>
      </c>
      <c r="M99" s="499">
        <f t="shared" si="23"/>
        <v>490000</v>
      </c>
      <c r="N99" s="500">
        <v>350014</v>
      </c>
      <c r="O99" s="315">
        <v>700000</v>
      </c>
      <c r="P99" s="315"/>
      <c r="Q99" s="276">
        <v>-241640</v>
      </c>
      <c r="R99" s="315">
        <f t="shared" si="27"/>
        <v>458360</v>
      </c>
      <c r="S99" s="315"/>
      <c r="T99" s="315">
        <f t="shared" si="28"/>
        <v>700000</v>
      </c>
      <c r="U99" s="315">
        <f t="shared" si="26"/>
        <v>741300</v>
      </c>
      <c r="V99" s="501">
        <f t="shared" si="25"/>
        <v>783554.1</v>
      </c>
      <c r="Y99" s="468">
        <f t="shared" si="24"/>
        <v>0.34520000000000001</v>
      </c>
    </row>
    <row r="100" spans="1:25" hidden="1" x14ac:dyDescent="0.25">
      <c r="A100" s="497" t="s">
        <v>61</v>
      </c>
      <c r="B100" s="311">
        <v>0</v>
      </c>
      <c r="C100" s="345"/>
      <c r="D100" s="315"/>
      <c r="E100" s="315"/>
      <c r="F100" s="315"/>
      <c r="G100" s="315"/>
      <c r="H100" s="498">
        <f t="shared" si="29"/>
        <v>0</v>
      </c>
      <c r="I100" s="315"/>
      <c r="J100" s="498">
        <f t="shared" ref="J100:J136" si="30">SUM(H100:I100)</f>
        <v>0</v>
      </c>
      <c r="K100" s="315"/>
      <c r="L100" s="318"/>
      <c r="M100" s="499">
        <f t="shared" ref="M100:M137" si="31">+G100+J100</f>
        <v>0</v>
      </c>
      <c r="N100" s="500"/>
      <c r="O100" s="315"/>
      <c r="P100" s="315"/>
      <c r="Q100" s="276"/>
      <c r="R100" s="315">
        <f t="shared" si="27"/>
        <v>0</v>
      </c>
      <c r="S100" s="315"/>
      <c r="T100" s="315">
        <f t="shared" si="28"/>
        <v>0</v>
      </c>
      <c r="U100" s="315">
        <f t="shared" si="26"/>
        <v>0</v>
      </c>
      <c r="V100" s="501">
        <f t="shared" si="25"/>
        <v>0</v>
      </c>
      <c r="Y100" s="468" t="e">
        <f t="shared" si="24"/>
        <v>#DIV/0!</v>
      </c>
    </row>
    <row r="101" spans="1:25" hidden="1" x14ac:dyDescent="0.25">
      <c r="A101" s="497" t="s">
        <v>63</v>
      </c>
      <c r="B101" s="311">
        <v>0</v>
      </c>
      <c r="C101" s="345"/>
      <c r="D101" s="315"/>
      <c r="E101" s="315"/>
      <c r="F101" s="315"/>
      <c r="G101" s="315"/>
      <c r="H101" s="498">
        <f t="shared" si="29"/>
        <v>0</v>
      </c>
      <c r="I101" s="315"/>
      <c r="J101" s="498">
        <f t="shared" si="30"/>
        <v>0</v>
      </c>
      <c r="K101" s="315"/>
      <c r="L101" s="318"/>
      <c r="M101" s="499">
        <f t="shared" si="31"/>
        <v>0</v>
      </c>
      <c r="N101" s="500"/>
      <c r="O101" s="315"/>
      <c r="P101" s="315"/>
      <c r="Q101" s="276"/>
      <c r="R101" s="315">
        <f t="shared" si="27"/>
        <v>0</v>
      </c>
      <c r="S101" s="315"/>
      <c r="T101" s="315">
        <f t="shared" si="28"/>
        <v>0</v>
      </c>
      <c r="U101" s="315">
        <f t="shared" si="26"/>
        <v>0</v>
      </c>
      <c r="V101" s="501">
        <f t="shared" si="25"/>
        <v>0</v>
      </c>
      <c r="Y101" s="468" t="e">
        <f t="shared" si="24"/>
        <v>#DIV/0!</v>
      </c>
    </row>
    <row r="102" spans="1:25" hidden="1" x14ac:dyDescent="0.25">
      <c r="A102" s="497" t="s">
        <v>62</v>
      </c>
      <c r="B102" s="311">
        <v>0</v>
      </c>
      <c r="C102" s="345"/>
      <c r="D102" s="315"/>
      <c r="E102" s="315"/>
      <c r="F102" s="315"/>
      <c r="G102" s="315"/>
      <c r="H102" s="498">
        <f t="shared" si="29"/>
        <v>0</v>
      </c>
      <c r="I102" s="315"/>
      <c r="J102" s="498">
        <f t="shared" si="30"/>
        <v>0</v>
      </c>
      <c r="K102" s="315"/>
      <c r="L102" s="318"/>
      <c r="M102" s="499">
        <f t="shared" si="31"/>
        <v>0</v>
      </c>
      <c r="N102" s="500"/>
      <c r="O102" s="315"/>
      <c r="P102" s="315"/>
      <c r="Q102" s="276"/>
      <c r="R102" s="315">
        <f t="shared" si="27"/>
        <v>0</v>
      </c>
      <c r="S102" s="315"/>
      <c r="T102" s="315">
        <f t="shared" si="28"/>
        <v>0</v>
      </c>
      <c r="U102" s="315">
        <f t="shared" si="26"/>
        <v>0</v>
      </c>
      <c r="V102" s="501">
        <f t="shared" si="25"/>
        <v>0</v>
      </c>
      <c r="Y102" s="468" t="e">
        <f t="shared" ref="Y102:Y130" si="32">-Q102/T102</f>
        <v>#DIV/0!</v>
      </c>
    </row>
    <row r="103" spans="1:25" hidden="1" x14ac:dyDescent="0.25">
      <c r="A103" s="497" t="s">
        <v>41</v>
      </c>
      <c r="B103" s="311">
        <v>0</v>
      </c>
      <c r="C103" s="345"/>
      <c r="D103" s="315"/>
      <c r="E103" s="315"/>
      <c r="F103" s="315"/>
      <c r="G103" s="315"/>
      <c r="H103" s="498">
        <f t="shared" si="29"/>
        <v>0</v>
      </c>
      <c r="I103" s="315"/>
      <c r="J103" s="498">
        <f t="shared" si="30"/>
        <v>0</v>
      </c>
      <c r="K103" s="315"/>
      <c r="L103" s="318"/>
      <c r="M103" s="499">
        <f t="shared" si="31"/>
        <v>0</v>
      </c>
      <c r="N103" s="500"/>
      <c r="O103" s="315"/>
      <c r="P103" s="315"/>
      <c r="Q103" s="276"/>
      <c r="R103" s="315">
        <f t="shared" si="27"/>
        <v>0</v>
      </c>
      <c r="S103" s="315"/>
      <c r="T103" s="315">
        <f t="shared" si="28"/>
        <v>0</v>
      </c>
      <c r="U103" s="315">
        <f t="shared" si="26"/>
        <v>0</v>
      </c>
      <c r="V103" s="501">
        <f t="shared" si="25"/>
        <v>0</v>
      </c>
      <c r="Y103" s="468" t="e">
        <f t="shared" si="32"/>
        <v>#DIV/0!</v>
      </c>
    </row>
    <row r="104" spans="1:25" hidden="1" x14ac:dyDescent="0.25">
      <c r="A104" s="497" t="s">
        <v>64</v>
      </c>
      <c r="B104" s="311">
        <v>0</v>
      </c>
      <c r="C104" s="345"/>
      <c r="D104" s="315"/>
      <c r="E104" s="315"/>
      <c r="F104" s="315"/>
      <c r="G104" s="315"/>
      <c r="H104" s="498">
        <f t="shared" si="29"/>
        <v>0</v>
      </c>
      <c r="I104" s="315"/>
      <c r="J104" s="498">
        <f t="shared" si="30"/>
        <v>0</v>
      </c>
      <c r="K104" s="315"/>
      <c r="L104" s="318"/>
      <c r="M104" s="499">
        <f t="shared" si="31"/>
        <v>0</v>
      </c>
      <c r="N104" s="500"/>
      <c r="O104" s="315"/>
      <c r="P104" s="315"/>
      <c r="Q104" s="276"/>
      <c r="R104" s="315">
        <f t="shared" si="27"/>
        <v>0</v>
      </c>
      <c r="S104" s="315"/>
      <c r="T104" s="315">
        <f t="shared" si="28"/>
        <v>0</v>
      </c>
      <c r="U104" s="315">
        <f t="shared" si="26"/>
        <v>0</v>
      </c>
      <c r="V104" s="501">
        <f t="shared" si="25"/>
        <v>0</v>
      </c>
      <c r="Y104" s="468" t="e">
        <f t="shared" si="32"/>
        <v>#DIV/0!</v>
      </c>
    </row>
    <row r="105" spans="1:25" hidden="1" x14ac:dyDescent="0.25">
      <c r="A105" s="497" t="s">
        <v>65</v>
      </c>
      <c r="B105" s="311">
        <v>0</v>
      </c>
      <c r="C105" s="345"/>
      <c r="D105" s="315"/>
      <c r="E105" s="315"/>
      <c r="F105" s="315"/>
      <c r="G105" s="315"/>
      <c r="H105" s="498">
        <f t="shared" si="29"/>
        <v>0</v>
      </c>
      <c r="I105" s="315"/>
      <c r="J105" s="498">
        <f t="shared" si="30"/>
        <v>0</v>
      </c>
      <c r="K105" s="315"/>
      <c r="L105" s="318"/>
      <c r="M105" s="499">
        <f t="shared" si="31"/>
        <v>0</v>
      </c>
      <c r="N105" s="500"/>
      <c r="O105" s="315"/>
      <c r="P105" s="315"/>
      <c r="Q105" s="276"/>
      <c r="R105" s="315">
        <f t="shared" si="27"/>
        <v>0</v>
      </c>
      <c r="S105" s="315"/>
      <c r="T105" s="315">
        <f t="shared" si="28"/>
        <v>0</v>
      </c>
      <c r="U105" s="315">
        <f t="shared" si="26"/>
        <v>0</v>
      </c>
      <c r="V105" s="501">
        <f t="shared" si="25"/>
        <v>0</v>
      </c>
      <c r="Y105" s="468" t="e">
        <f t="shared" si="32"/>
        <v>#DIV/0!</v>
      </c>
    </row>
    <row r="106" spans="1:25" hidden="1" x14ac:dyDescent="0.25">
      <c r="A106" s="497" t="s">
        <v>87</v>
      </c>
      <c r="B106" s="311">
        <v>0</v>
      </c>
      <c r="C106" s="345"/>
      <c r="D106" s="315"/>
      <c r="E106" s="315"/>
      <c r="F106" s="315"/>
      <c r="G106" s="315"/>
      <c r="H106" s="498">
        <f t="shared" si="29"/>
        <v>0</v>
      </c>
      <c r="I106" s="315"/>
      <c r="J106" s="498">
        <f t="shared" si="30"/>
        <v>0</v>
      </c>
      <c r="K106" s="315"/>
      <c r="L106" s="318"/>
      <c r="M106" s="499">
        <f t="shared" si="31"/>
        <v>0</v>
      </c>
      <c r="N106" s="500"/>
      <c r="O106" s="315"/>
      <c r="P106" s="315"/>
      <c r="Q106" s="276"/>
      <c r="R106" s="315">
        <f t="shared" si="27"/>
        <v>0</v>
      </c>
      <c r="S106" s="315"/>
      <c r="T106" s="315">
        <f t="shared" si="28"/>
        <v>0</v>
      </c>
      <c r="U106" s="315">
        <f t="shared" si="26"/>
        <v>0</v>
      </c>
      <c r="V106" s="501">
        <f t="shared" si="25"/>
        <v>0</v>
      </c>
      <c r="Y106" s="468" t="e">
        <f t="shared" si="32"/>
        <v>#DIV/0!</v>
      </c>
    </row>
    <row r="107" spans="1:25" x14ac:dyDescent="0.25">
      <c r="A107" s="497" t="s">
        <v>26</v>
      </c>
      <c r="B107" s="311">
        <v>111618.6</v>
      </c>
      <c r="C107" s="345"/>
      <c r="D107" s="315">
        <v>13660</v>
      </c>
      <c r="E107" s="315">
        <v>111618.6</v>
      </c>
      <c r="F107" s="315"/>
      <c r="G107" s="315">
        <v>0</v>
      </c>
      <c r="H107" s="498">
        <f t="shared" si="29"/>
        <v>111618.6</v>
      </c>
      <c r="I107" s="315"/>
      <c r="J107" s="498">
        <f t="shared" si="30"/>
        <v>111618.6</v>
      </c>
      <c r="K107" s="315">
        <v>117534.39</v>
      </c>
      <c r="L107" s="318">
        <v>123293.57</v>
      </c>
      <c r="M107" s="499">
        <f t="shared" si="31"/>
        <v>111618.6</v>
      </c>
      <c r="N107" s="500"/>
      <c r="O107" s="315">
        <v>150000</v>
      </c>
      <c r="P107" s="315"/>
      <c r="Q107" s="276">
        <v>-2410</v>
      </c>
      <c r="R107" s="315">
        <f t="shared" si="27"/>
        <v>147590</v>
      </c>
      <c r="S107" s="315"/>
      <c r="T107" s="315">
        <f t="shared" si="28"/>
        <v>150000</v>
      </c>
      <c r="U107" s="315">
        <f t="shared" si="26"/>
        <v>158850</v>
      </c>
      <c r="V107" s="501">
        <f t="shared" si="25"/>
        <v>167904.44999999998</v>
      </c>
      <c r="Y107" s="468">
        <f t="shared" si="32"/>
        <v>1.6066666666666667E-2</v>
      </c>
    </row>
    <row r="108" spans="1:25" hidden="1" x14ac:dyDescent="0.25">
      <c r="A108" s="497" t="s">
        <v>42</v>
      </c>
      <c r="B108" s="311">
        <v>0</v>
      </c>
      <c r="C108" s="345"/>
      <c r="D108" s="315"/>
      <c r="E108" s="315"/>
      <c r="F108" s="315"/>
      <c r="G108" s="315"/>
      <c r="H108" s="498">
        <f t="shared" si="29"/>
        <v>0</v>
      </c>
      <c r="I108" s="315"/>
      <c r="J108" s="498">
        <f t="shared" si="30"/>
        <v>0</v>
      </c>
      <c r="K108" s="315"/>
      <c r="L108" s="318"/>
      <c r="M108" s="499">
        <f t="shared" si="31"/>
        <v>0</v>
      </c>
      <c r="N108" s="500"/>
      <c r="O108" s="315"/>
      <c r="P108" s="315"/>
      <c r="Q108" s="276"/>
      <c r="R108" s="315">
        <f t="shared" si="27"/>
        <v>0</v>
      </c>
      <c r="S108" s="315"/>
      <c r="T108" s="315">
        <f t="shared" si="28"/>
        <v>0</v>
      </c>
      <c r="U108" s="315">
        <f t="shared" ref="U108:U136" si="33">+O108*1.059</f>
        <v>0</v>
      </c>
      <c r="V108" s="501">
        <f t="shared" ref="V108:V136" si="34">+U108*1.057</f>
        <v>0</v>
      </c>
      <c r="Y108" s="468" t="e">
        <f t="shared" si="32"/>
        <v>#DIV/0!</v>
      </c>
    </row>
    <row r="109" spans="1:25" hidden="1" x14ac:dyDescent="0.25">
      <c r="A109" s="497" t="s">
        <v>42</v>
      </c>
      <c r="B109" s="311">
        <v>0</v>
      </c>
      <c r="C109" s="345"/>
      <c r="D109" s="315"/>
      <c r="E109" s="315"/>
      <c r="F109" s="315"/>
      <c r="G109" s="315"/>
      <c r="H109" s="498">
        <f t="shared" si="29"/>
        <v>0</v>
      </c>
      <c r="I109" s="315"/>
      <c r="J109" s="498">
        <f t="shared" si="30"/>
        <v>0</v>
      </c>
      <c r="K109" s="315"/>
      <c r="L109" s="318"/>
      <c r="M109" s="499">
        <f t="shared" si="31"/>
        <v>0</v>
      </c>
      <c r="N109" s="500"/>
      <c r="O109" s="315"/>
      <c r="P109" s="315"/>
      <c r="Q109" s="276"/>
      <c r="R109" s="315">
        <f t="shared" si="27"/>
        <v>0</v>
      </c>
      <c r="S109" s="315"/>
      <c r="T109" s="315">
        <f t="shared" si="28"/>
        <v>0</v>
      </c>
      <c r="U109" s="315">
        <f t="shared" si="33"/>
        <v>0</v>
      </c>
      <c r="V109" s="501">
        <f t="shared" si="34"/>
        <v>0</v>
      </c>
      <c r="Y109" s="468" t="e">
        <f t="shared" si="32"/>
        <v>#DIV/0!</v>
      </c>
    </row>
    <row r="110" spans="1:25" x14ac:dyDescent="0.25">
      <c r="A110" s="497" t="s">
        <v>70</v>
      </c>
      <c r="B110" s="311">
        <v>250000</v>
      </c>
      <c r="C110" s="345">
        <v>50000</v>
      </c>
      <c r="D110" s="315">
        <v>193248.25</v>
      </c>
      <c r="E110" s="315">
        <v>200000</v>
      </c>
      <c r="F110" s="315"/>
      <c r="G110" s="315">
        <v>122314.09</v>
      </c>
      <c r="H110" s="498">
        <f t="shared" si="29"/>
        <v>77685.91</v>
      </c>
      <c r="I110" s="315"/>
      <c r="J110" s="498">
        <f t="shared" si="30"/>
        <v>77685.91</v>
      </c>
      <c r="K110" s="315">
        <v>210600</v>
      </c>
      <c r="L110" s="318">
        <v>220919.4</v>
      </c>
      <c r="M110" s="499">
        <f t="shared" si="31"/>
        <v>200000</v>
      </c>
      <c r="N110" s="500">
        <v>181178</v>
      </c>
      <c r="O110" s="315">
        <v>500000</v>
      </c>
      <c r="P110" s="315"/>
      <c r="Q110" s="276">
        <v>-184745</v>
      </c>
      <c r="R110" s="315">
        <f t="shared" si="27"/>
        <v>315255</v>
      </c>
      <c r="S110" s="315"/>
      <c r="T110" s="315">
        <f t="shared" si="28"/>
        <v>500000</v>
      </c>
      <c r="U110" s="315">
        <f t="shared" si="33"/>
        <v>529500</v>
      </c>
      <c r="V110" s="501">
        <f t="shared" si="34"/>
        <v>559681.5</v>
      </c>
      <c r="Y110" s="468">
        <f t="shared" si="32"/>
        <v>0.36948999999999999</v>
      </c>
    </row>
    <row r="111" spans="1:25" hidden="1" x14ac:dyDescent="0.25">
      <c r="A111" s="497" t="s">
        <v>3</v>
      </c>
      <c r="B111" s="311">
        <v>0</v>
      </c>
      <c r="C111" s="345"/>
      <c r="D111" s="315"/>
      <c r="E111" s="315"/>
      <c r="F111" s="315"/>
      <c r="G111" s="315"/>
      <c r="H111" s="498">
        <f t="shared" si="29"/>
        <v>0</v>
      </c>
      <c r="I111" s="315"/>
      <c r="J111" s="498">
        <f t="shared" si="30"/>
        <v>0</v>
      </c>
      <c r="K111" s="315"/>
      <c r="L111" s="318"/>
      <c r="M111" s="499">
        <f t="shared" si="31"/>
        <v>0</v>
      </c>
      <c r="N111" s="500"/>
      <c r="O111" s="315"/>
      <c r="P111" s="315"/>
      <c r="Q111" s="276"/>
      <c r="R111" s="315">
        <f t="shared" si="27"/>
        <v>0</v>
      </c>
      <c r="S111" s="315"/>
      <c r="T111" s="315">
        <f t="shared" si="28"/>
        <v>0</v>
      </c>
      <c r="U111" s="315">
        <f t="shared" si="33"/>
        <v>0</v>
      </c>
      <c r="V111" s="501">
        <f t="shared" si="34"/>
        <v>0</v>
      </c>
      <c r="Y111" s="468" t="e">
        <f t="shared" si="32"/>
        <v>#DIV/0!</v>
      </c>
    </row>
    <row r="112" spans="1:25" hidden="1" x14ac:dyDescent="0.25">
      <c r="A112" s="497" t="s">
        <v>32</v>
      </c>
      <c r="B112" s="311">
        <v>0</v>
      </c>
      <c r="C112" s="345"/>
      <c r="D112" s="315"/>
      <c r="E112" s="315"/>
      <c r="F112" s="315"/>
      <c r="G112" s="315"/>
      <c r="H112" s="498">
        <f t="shared" si="29"/>
        <v>0</v>
      </c>
      <c r="I112" s="315"/>
      <c r="J112" s="498">
        <f t="shared" si="30"/>
        <v>0</v>
      </c>
      <c r="K112" s="315"/>
      <c r="L112" s="318"/>
      <c r="M112" s="499">
        <f t="shared" si="31"/>
        <v>0</v>
      </c>
      <c r="N112" s="500"/>
      <c r="O112" s="315"/>
      <c r="P112" s="315"/>
      <c r="Q112" s="276"/>
      <c r="R112" s="315">
        <f t="shared" si="27"/>
        <v>0</v>
      </c>
      <c r="S112" s="315"/>
      <c r="T112" s="315">
        <f t="shared" si="28"/>
        <v>0</v>
      </c>
      <c r="U112" s="315">
        <f t="shared" si="33"/>
        <v>0</v>
      </c>
      <c r="V112" s="501">
        <f t="shared" si="34"/>
        <v>0</v>
      </c>
      <c r="Y112" s="468" t="e">
        <f t="shared" si="32"/>
        <v>#DIV/0!</v>
      </c>
    </row>
    <row r="113" spans="1:25" hidden="1" x14ac:dyDescent="0.25">
      <c r="A113" s="497" t="s">
        <v>28</v>
      </c>
      <c r="B113" s="311">
        <v>0</v>
      </c>
      <c r="C113" s="345"/>
      <c r="D113" s="315"/>
      <c r="E113" s="315"/>
      <c r="F113" s="315"/>
      <c r="G113" s="315"/>
      <c r="H113" s="498">
        <f t="shared" si="29"/>
        <v>0</v>
      </c>
      <c r="I113" s="315"/>
      <c r="J113" s="498">
        <f t="shared" si="30"/>
        <v>0</v>
      </c>
      <c r="K113" s="315"/>
      <c r="L113" s="318"/>
      <c r="M113" s="499">
        <f t="shared" si="31"/>
        <v>0</v>
      </c>
      <c r="N113" s="500"/>
      <c r="O113" s="315"/>
      <c r="P113" s="315"/>
      <c r="Q113" s="276"/>
      <c r="R113" s="315">
        <f t="shared" si="27"/>
        <v>0</v>
      </c>
      <c r="S113" s="315"/>
      <c r="T113" s="315">
        <f t="shared" si="28"/>
        <v>0</v>
      </c>
      <c r="U113" s="315">
        <f t="shared" si="33"/>
        <v>0</v>
      </c>
      <c r="V113" s="501">
        <f t="shared" si="34"/>
        <v>0</v>
      </c>
      <c r="Y113" s="468" t="e">
        <f t="shared" si="32"/>
        <v>#DIV/0!</v>
      </c>
    </row>
    <row r="114" spans="1:25" hidden="1" x14ac:dyDescent="0.25">
      <c r="A114" s="497" t="s">
        <v>89</v>
      </c>
      <c r="B114" s="311">
        <v>0</v>
      </c>
      <c r="C114" s="345"/>
      <c r="D114" s="315"/>
      <c r="E114" s="315"/>
      <c r="F114" s="315"/>
      <c r="G114" s="315"/>
      <c r="H114" s="498">
        <f t="shared" si="29"/>
        <v>0</v>
      </c>
      <c r="I114" s="315"/>
      <c r="J114" s="498">
        <f t="shared" si="30"/>
        <v>0</v>
      </c>
      <c r="K114" s="315"/>
      <c r="L114" s="318"/>
      <c r="M114" s="499">
        <f t="shared" si="31"/>
        <v>0</v>
      </c>
      <c r="N114" s="500"/>
      <c r="O114" s="315"/>
      <c r="P114" s="315"/>
      <c r="Q114" s="276"/>
      <c r="R114" s="315">
        <f t="shared" si="27"/>
        <v>0</v>
      </c>
      <c r="S114" s="315"/>
      <c r="T114" s="315">
        <f t="shared" si="28"/>
        <v>0</v>
      </c>
      <c r="U114" s="315">
        <f t="shared" si="33"/>
        <v>0</v>
      </c>
      <c r="V114" s="501">
        <f t="shared" si="34"/>
        <v>0</v>
      </c>
      <c r="Y114" s="468" t="e">
        <f t="shared" si="32"/>
        <v>#DIV/0!</v>
      </c>
    </row>
    <row r="115" spans="1:25" hidden="1" x14ac:dyDescent="0.25">
      <c r="A115" s="497" t="s">
        <v>71</v>
      </c>
      <c r="B115" s="311">
        <v>0</v>
      </c>
      <c r="C115" s="345"/>
      <c r="D115" s="315"/>
      <c r="E115" s="315"/>
      <c r="F115" s="315"/>
      <c r="G115" s="315"/>
      <c r="H115" s="498">
        <f t="shared" si="29"/>
        <v>0</v>
      </c>
      <c r="I115" s="315"/>
      <c r="J115" s="498">
        <f t="shared" si="30"/>
        <v>0</v>
      </c>
      <c r="K115" s="315"/>
      <c r="L115" s="318"/>
      <c r="M115" s="499">
        <f t="shared" si="31"/>
        <v>0</v>
      </c>
      <c r="N115" s="500"/>
      <c r="O115" s="315"/>
      <c r="P115" s="315"/>
      <c r="Q115" s="276"/>
      <c r="R115" s="315">
        <f t="shared" si="27"/>
        <v>0</v>
      </c>
      <c r="S115" s="315"/>
      <c r="T115" s="315">
        <f t="shared" si="28"/>
        <v>0</v>
      </c>
      <c r="U115" s="315">
        <f t="shared" si="33"/>
        <v>0</v>
      </c>
      <c r="V115" s="501">
        <f t="shared" si="34"/>
        <v>0</v>
      </c>
      <c r="Y115" s="468" t="e">
        <f t="shared" si="32"/>
        <v>#DIV/0!</v>
      </c>
    </row>
    <row r="116" spans="1:25" hidden="1" x14ac:dyDescent="0.25">
      <c r="A116" s="497" t="s">
        <v>725</v>
      </c>
      <c r="B116" s="311">
        <v>0</v>
      </c>
      <c r="C116" s="345"/>
      <c r="D116" s="315"/>
      <c r="E116" s="315"/>
      <c r="F116" s="315"/>
      <c r="G116" s="315"/>
      <c r="H116" s="498">
        <f t="shared" si="29"/>
        <v>0</v>
      </c>
      <c r="I116" s="315"/>
      <c r="J116" s="498">
        <f t="shared" si="30"/>
        <v>0</v>
      </c>
      <c r="K116" s="315"/>
      <c r="L116" s="318"/>
      <c r="M116" s="499">
        <f t="shared" si="31"/>
        <v>0</v>
      </c>
      <c r="N116" s="500"/>
      <c r="O116" s="315"/>
      <c r="P116" s="315"/>
      <c r="Q116" s="276"/>
      <c r="R116" s="315">
        <f t="shared" si="27"/>
        <v>0</v>
      </c>
      <c r="S116" s="315"/>
      <c r="T116" s="315">
        <f t="shared" si="28"/>
        <v>0</v>
      </c>
      <c r="U116" s="315">
        <f t="shared" si="33"/>
        <v>0</v>
      </c>
      <c r="V116" s="501">
        <f t="shared" si="34"/>
        <v>0</v>
      </c>
      <c r="Y116" s="468" t="e">
        <f t="shared" si="32"/>
        <v>#DIV/0!</v>
      </c>
    </row>
    <row r="117" spans="1:25" hidden="1" x14ac:dyDescent="0.25">
      <c r="A117" s="497" t="s">
        <v>9</v>
      </c>
      <c r="B117" s="311">
        <v>0</v>
      </c>
      <c r="C117" s="345"/>
      <c r="D117" s="315"/>
      <c r="E117" s="315"/>
      <c r="F117" s="315"/>
      <c r="G117" s="315"/>
      <c r="H117" s="498">
        <f t="shared" si="29"/>
        <v>0</v>
      </c>
      <c r="I117" s="315"/>
      <c r="J117" s="498">
        <f t="shared" si="30"/>
        <v>0</v>
      </c>
      <c r="K117" s="315"/>
      <c r="L117" s="318"/>
      <c r="M117" s="499">
        <f t="shared" si="31"/>
        <v>0</v>
      </c>
      <c r="N117" s="500"/>
      <c r="O117" s="315"/>
      <c r="P117" s="315"/>
      <c r="Q117" s="276"/>
      <c r="R117" s="315">
        <f t="shared" si="27"/>
        <v>0</v>
      </c>
      <c r="S117" s="315"/>
      <c r="T117" s="315">
        <f t="shared" si="28"/>
        <v>0</v>
      </c>
      <c r="U117" s="315">
        <f t="shared" si="33"/>
        <v>0</v>
      </c>
      <c r="V117" s="501">
        <f t="shared" si="34"/>
        <v>0</v>
      </c>
      <c r="Y117" s="468" t="e">
        <f t="shared" si="32"/>
        <v>#DIV/0!</v>
      </c>
    </row>
    <row r="118" spans="1:25" x14ac:dyDescent="0.25">
      <c r="A118" s="497" t="s">
        <v>74</v>
      </c>
      <c r="B118" s="311">
        <v>2935000</v>
      </c>
      <c r="C118" s="345">
        <v>300000</v>
      </c>
      <c r="D118" s="315">
        <v>2045238.85</v>
      </c>
      <c r="E118" s="315">
        <v>2635000</v>
      </c>
      <c r="F118" s="315"/>
      <c r="G118" s="315">
        <v>1790971.57</v>
      </c>
      <c r="H118" s="498">
        <f t="shared" si="29"/>
        <v>844028.42999999993</v>
      </c>
      <c r="I118" s="315"/>
      <c r="J118" s="498">
        <f t="shared" si="30"/>
        <v>844028.42999999993</v>
      </c>
      <c r="K118" s="315">
        <v>2774655</v>
      </c>
      <c r="L118" s="318">
        <v>2910613.1</v>
      </c>
      <c r="M118" s="499">
        <f t="shared" si="31"/>
        <v>2635000</v>
      </c>
      <c r="N118" s="500">
        <v>2601715</v>
      </c>
      <c r="O118" s="315">
        <v>2000000</v>
      </c>
      <c r="P118" s="315"/>
      <c r="Q118" s="276">
        <v>-1873881</v>
      </c>
      <c r="R118" s="315">
        <f t="shared" si="27"/>
        <v>126119</v>
      </c>
      <c r="S118" s="315">
        <v>500000</v>
      </c>
      <c r="T118" s="315">
        <f t="shared" si="28"/>
        <v>2500000</v>
      </c>
      <c r="U118" s="315">
        <f t="shared" si="33"/>
        <v>2118000</v>
      </c>
      <c r="V118" s="501">
        <f t="shared" si="34"/>
        <v>2238726</v>
      </c>
      <c r="Y118" s="468">
        <f t="shared" si="32"/>
        <v>0.74955240000000001</v>
      </c>
    </row>
    <row r="119" spans="1:25" hidden="1" x14ac:dyDescent="0.25">
      <c r="A119" s="497" t="s">
        <v>93</v>
      </c>
      <c r="B119" s="311">
        <v>0</v>
      </c>
      <c r="C119" s="345"/>
      <c r="D119" s="315"/>
      <c r="E119" s="315"/>
      <c r="F119" s="315"/>
      <c r="G119" s="315"/>
      <c r="H119" s="498">
        <f t="shared" si="29"/>
        <v>0</v>
      </c>
      <c r="I119" s="315"/>
      <c r="J119" s="498">
        <f t="shared" si="30"/>
        <v>0</v>
      </c>
      <c r="K119" s="315"/>
      <c r="L119" s="318"/>
      <c r="M119" s="499">
        <f t="shared" si="31"/>
        <v>0</v>
      </c>
      <c r="N119" s="500"/>
      <c r="O119" s="315"/>
      <c r="P119" s="315"/>
      <c r="Q119" s="276"/>
      <c r="R119" s="315">
        <f t="shared" si="27"/>
        <v>0</v>
      </c>
      <c r="S119" s="315"/>
      <c r="T119" s="315">
        <f t="shared" si="28"/>
        <v>0</v>
      </c>
      <c r="U119" s="315">
        <f t="shared" si="33"/>
        <v>0</v>
      </c>
      <c r="V119" s="501">
        <f t="shared" si="34"/>
        <v>0</v>
      </c>
      <c r="Y119" s="468" t="e">
        <f t="shared" si="32"/>
        <v>#DIV/0!</v>
      </c>
    </row>
    <row r="120" spans="1:25" x14ac:dyDescent="0.25">
      <c r="A120" s="497" t="s">
        <v>58</v>
      </c>
      <c r="B120" s="311">
        <v>22323.72</v>
      </c>
      <c r="C120" s="345"/>
      <c r="D120" s="315">
        <v>9851.2000000000007</v>
      </c>
      <c r="E120" s="315">
        <v>22323.72</v>
      </c>
      <c r="F120" s="315"/>
      <c r="G120" s="315">
        <v>0</v>
      </c>
      <c r="H120" s="498">
        <f t="shared" si="29"/>
        <v>22323.72</v>
      </c>
      <c r="I120" s="315"/>
      <c r="J120" s="498">
        <f t="shared" si="30"/>
        <v>22323.72</v>
      </c>
      <c r="K120" s="315">
        <v>23506.880000000001</v>
      </c>
      <c r="L120" s="318">
        <v>24658.71</v>
      </c>
      <c r="M120" s="499">
        <f t="shared" si="31"/>
        <v>22323.72</v>
      </c>
      <c r="N120" s="500">
        <v>6965</v>
      </c>
      <c r="O120" s="315">
        <v>50000</v>
      </c>
      <c r="P120" s="315"/>
      <c r="Q120" s="276">
        <v>-22670</v>
      </c>
      <c r="R120" s="315">
        <f t="shared" si="27"/>
        <v>27330</v>
      </c>
      <c r="S120" s="315"/>
      <c r="T120" s="315">
        <f t="shared" si="28"/>
        <v>50000</v>
      </c>
      <c r="U120" s="315">
        <f t="shared" si="33"/>
        <v>52950</v>
      </c>
      <c r="V120" s="501">
        <f t="shared" si="34"/>
        <v>55968.149999999994</v>
      </c>
      <c r="Y120" s="468">
        <f t="shared" si="32"/>
        <v>0.45340000000000003</v>
      </c>
    </row>
    <row r="121" spans="1:25" hidden="1" x14ac:dyDescent="0.25">
      <c r="A121" s="497" t="s">
        <v>85</v>
      </c>
      <c r="B121" s="311">
        <v>0</v>
      </c>
      <c r="C121" s="345"/>
      <c r="D121" s="315"/>
      <c r="E121" s="315"/>
      <c r="F121" s="315"/>
      <c r="G121" s="315"/>
      <c r="H121" s="498">
        <f t="shared" si="29"/>
        <v>0</v>
      </c>
      <c r="I121" s="315"/>
      <c r="J121" s="498">
        <f t="shared" si="30"/>
        <v>0</v>
      </c>
      <c r="K121" s="315"/>
      <c r="L121" s="318"/>
      <c r="M121" s="499">
        <f t="shared" si="31"/>
        <v>0</v>
      </c>
      <c r="N121" s="500"/>
      <c r="O121" s="315"/>
      <c r="P121" s="315"/>
      <c r="Q121" s="276"/>
      <c r="R121" s="315">
        <f t="shared" si="27"/>
        <v>0</v>
      </c>
      <c r="S121" s="315"/>
      <c r="T121" s="315">
        <f t="shared" si="28"/>
        <v>0</v>
      </c>
      <c r="U121" s="315">
        <f t="shared" si="33"/>
        <v>0</v>
      </c>
      <c r="V121" s="501">
        <f t="shared" si="34"/>
        <v>0</v>
      </c>
      <c r="Y121" s="468" t="e">
        <f t="shared" si="32"/>
        <v>#DIV/0!</v>
      </c>
    </row>
    <row r="122" spans="1:25" x14ac:dyDescent="0.25">
      <c r="A122" s="497" t="s">
        <v>81</v>
      </c>
      <c r="B122" s="311">
        <v>639437.19999999995</v>
      </c>
      <c r="C122" s="345">
        <v>100000</v>
      </c>
      <c r="D122" s="315">
        <v>568288.29</v>
      </c>
      <c r="E122" s="315">
        <v>539437.19999999995</v>
      </c>
      <c r="F122" s="315"/>
      <c r="G122" s="315">
        <v>170704.23</v>
      </c>
      <c r="H122" s="498">
        <f t="shared" si="29"/>
        <v>368732.97</v>
      </c>
      <c r="I122" s="315"/>
      <c r="J122" s="498">
        <f t="shared" si="30"/>
        <v>368732.97</v>
      </c>
      <c r="K122" s="315">
        <v>568027.37</v>
      </c>
      <c r="L122" s="318">
        <v>595860.71</v>
      </c>
      <c r="M122" s="499">
        <f t="shared" si="31"/>
        <v>539437.19999999995</v>
      </c>
      <c r="N122" s="500">
        <v>246403</v>
      </c>
      <c r="O122" s="315">
        <v>1000000</v>
      </c>
      <c r="P122" s="315"/>
      <c r="Q122" s="276">
        <v>-315223</v>
      </c>
      <c r="R122" s="315">
        <f t="shared" si="27"/>
        <v>684777</v>
      </c>
      <c r="S122" s="315">
        <v>-100000</v>
      </c>
      <c r="T122" s="315">
        <f t="shared" si="28"/>
        <v>900000</v>
      </c>
      <c r="U122" s="315">
        <f t="shared" si="33"/>
        <v>1059000</v>
      </c>
      <c r="V122" s="501">
        <f t="shared" si="34"/>
        <v>1119363</v>
      </c>
      <c r="Y122" s="468">
        <f t="shared" si="32"/>
        <v>0.35024777777777777</v>
      </c>
    </row>
    <row r="123" spans="1:25" x14ac:dyDescent="0.25">
      <c r="A123" s="497" t="s">
        <v>727</v>
      </c>
      <c r="B123" s="311">
        <v>550000</v>
      </c>
      <c r="C123" s="345"/>
      <c r="D123" s="315">
        <v>343955.89</v>
      </c>
      <c r="E123" s="315">
        <v>400000</v>
      </c>
      <c r="F123" s="315"/>
      <c r="G123" s="315">
        <v>209534.95</v>
      </c>
      <c r="H123" s="498">
        <f t="shared" si="29"/>
        <v>190465.05</v>
      </c>
      <c r="I123" s="315">
        <v>250000</v>
      </c>
      <c r="J123" s="498">
        <f t="shared" si="30"/>
        <v>440465.05</v>
      </c>
      <c r="K123" s="315">
        <v>421200</v>
      </c>
      <c r="L123" s="318">
        <v>441838.8</v>
      </c>
      <c r="M123" s="499">
        <f t="shared" si="31"/>
        <v>650000</v>
      </c>
      <c r="N123" s="500">
        <v>486413</v>
      </c>
      <c r="O123" s="315">
        <v>2000000</v>
      </c>
      <c r="P123" s="315"/>
      <c r="Q123" s="276">
        <v>-355292</v>
      </c>
      <c r="R123" s="315">
        <f t="shared" si="27"/>
        <v>1644708</v>
      </c>
      <c r="S123" s="315">
        <v>-1000000</v>
      </c>
      <c r="T123" s="315">
        <f t="shared" si="28"/>
        <v>1000000</v>
      </c>
      <c r="U123" s="315">
        <f t="shared" si="33"/>
        <v>2118000</v>
      </c>
      <c r="V123" s="501">
        <f t="shared" si="34"/>
        <v>2238726</v>
      </c>
      <c r="Y123" s="468">
        <f t="shared" si="32"/>
        <v>0.355292</v>
      </c>
    </row>
    <row r="124" spans="1:25" hidden="1" x14ac:dyDescent="0.25">
      <c r="A124" s="497" t="s">
        <v>951</v>
      </c>
      <c r="B124" s="311">
        <v>0</v>
      </c>
      <c r="C124" s="345"/>
      <c r="D124" s="315"/>
      <c r="E124" s="315"/>
      <c r="F124" s="315"/>
      <c r="G124" s="315"/>
      <c r="H124" s="498">
        <f t="shared" si="29"/>
        <v>0</v>
      </c>
      <c r="I124" s="315"/>
      <c r="J124" s="498">
        <f t="shared" si="30"/>
        <v>0</v>
      </c>
      <c r="K124" s="315"/>
      <c r="L124" s="318"/>
      <c r="M124" s="499">
        <f t="shared" si="31"/>
        <v>0</v>
      </c>
      <c r="N124" s="500"/>
      <c r="O124" s="315"/>
      <c r="P124" s="315"/>
      <c r="Q124" s="276"/>
      <c r="R124" s="315">
        <f t="shared" si="27"/>
        <v>0</v>
      </c>
      <c r="S124" s="315"/>
      <c r="T124" s="315">
        <f t="shared" si="28"/>
        <v>0</v>
      </c>
      <c r="U124" s="315">
        <f t="shared" si="33"/>
        <v>0</v>
      </c>
      <c r="V124" s="501">
        <f t="shared" si="34"/>
        <v>0</v>
      </c>
      <c r="Y124" s="468" t="e">
        <f t="shared" si="32"/>
        <v>#DIV/0!</v>
      </c>
    </row>
    <row r="125" spans="1:25" hidden="1" x14ac:dyDescent="0.25">
      <c r="A125" s="497" t="s">
        <v>79</v>
      </c>
      <c r="B125" s="311">
        <v>0</v>
      </c>
      <c r="C125" s="345"/>
      <c r="D125" s="315"/>
      <c r="E125" s="315"/>
      <c r="F125" s="315"/>
      <c r="G125" s="315"/>
      <c r="H125" s="498">
        <f t="shared" si="29"/>
        <v>0</v>
      </c>
      <c r="I125" s="315"/>
      <c r="J125" s="498">
        <f t="shared" si="30"/>
        <v>0</v>
      </c>
      <c r="K125" s="315"/>
      <c r="L125" s="318"/>
      <c r="M125" s="499">
        <f t="shared" si="31"/>
        <v>0</v>
      </c>
      <c r="N125" s="500"/>
      <c r="O125" s="315"/>
      <c r="P125" s="315"/>
      <c r="Q125" s="276"/>
      <c r="R125" s="315">
        <f t="shared" si="27"/>
        <v>0</v>
      </c>
      <c r="S125" s="315"/>
      <c r="T125" s="315">
        <f t="shared" si="28"/>
        <v>0</v>
      </c>
      <c r="U125" s="315">
        <f t="shared" si="33"/>
        <v>0</v>
      </c>
      <c r="V125" s="501">
        <f t="shared" si="34"/>
        <v>0</v>
      </c>
      <c r="Y125" s="468" t="e">
        <f t="shared" si="32"/>
        <v>#DIV/0!</v>
      </c>
    </row>
    <row r="126" spans="1:25" hidden="1" x14ac:dyDescent="0.25">
      <c r="A126" s="497" t="s">
        <v>80</v>
      </c>
      <c r="B126" s="311">
        <v>0</v>
      </c>
      <c r="C126" s="345"/>
      <c r="D126" s="315"/>
      <c r="E126" s="315"/>
      <c r="F126" s="315"/>
      <c r="G126" s="315"/>
      <c r="H126" s="498">
        <f t="shared" si="29"/>
        <v>0</v>
      </c>
      <c r="I126" s="315"/>
      <c r="J126" s="498">
        <f t="shared" si="30"/>
        <v>0</v>
      </c>
      <c r="K126" s="315"/>
      <c r="L126" s="318"/>
      <c r="M126" s="499">
        <f t="shared" si="31"/>
        <v>0</v>
      </c>
      <c r="N126" s="500"/>
      <c r="O126" s="315"/>
      <c r="P126" s="315"/>
      <c r="Q126" s="276"/>
      <c r="R126" s="315">
        <f t="shared" si="27"/>
        <v>0</v>
      </c>
      <c r="S126" s="315"/>
      <c r="T126" s="315">
        <f t="shared" si="28"/>
        <v>0</v>
      </c>
      <c r="U126" s="315">
        <f t="shared" si="33"/>
        <v>0</v>
      </c>
      <c r="V126" s="501">
        <f t="shared" si="34"/>
        <v>0</v>
      </c>
      <c r="Y126" s="468" t="e">
        <f t="shared" si="32"/>
        <v>#DIV/0!</v>
      </c>
    </row>
    <row r="127" spans="1:25" x14ac:dyDescent="0.25">
      <c r="A127" s="497" t="s">
        <v>54</v>
      </c>
      <c r="B127" s="311">
        <v>869827.37</v>
      </c>
      <c r="C127" s="345"/>
      <c r="D127" s="315">
        <v>479175.36</v>
      </c>
      <c r="E127" s="315">
        <v>869827.37</v>
      </c>
      <c r="F127" s="315"/>
      <c r="G127" s="315">
        <v>582108</v>
      </c>
      <c r="H127" s="498">
        <f t="shared" si="29"/>
        <v>287719.37</v>
      </c>
      <c r="I127" s="315"/>
      <c r="J127" s="498">
        <f t="shared" si="30"/>
        <v>287719.37</v>
      </c>
      <c r="K127" s="315">
        <v>915928.22</v>
      </c>
      <c r="L127" s="318">
        <v>960808.7</v>
      </c>
      <c r="M127" s="499">
        <f t="shared" si="31"/>
        <v>869827.37</v>
      </c>
      <c r="N127" s="500">
        <v>756224</v>
      </c>
      <c r="O127" s="315">
        <v>200000</v>
      </c>
      <c r="P127" s="315">
        <v>600000</v>
      </c>
      <c r="Q127" s="276">
        <v>-695784</v>
      </c>
      <c r="R127" s="315">
        <f t="shared" si="27"/>
        <v>104216</v>
      </c>
      <c r="S127" s="315">
        <v>500000</v>
      </c>
      <c r="T127" s="315">
        <f t="shared" si="28"/>
        <v>1300000</v>
      </c>
      <c r="U127" s="315">
        <f t="shared" si="33"/>
        <v>211800</v>
      </c>
      <c r="V127" s="501">
        <f t="shared" si="34"/>
        <v>223872.59999999998</v>
      </c>
      <c r="Y127" s="468">
        <f t="shared" si="32"/>
        <v>0.53521846153846153</v>
      </c>
    </row>
    <row r="128" spans="1:25" hidden="1" x14ac:dyDescent="0.25">
      <c r="A128" s="497" t="s">
        <v>49</v>
      </c>
      <c r="B128" s="311">
        <v>0</v>
      </c>
      <c r="C128" s="345"/>
      <c r="D128" s="315"/>
      <c r="E128" s="315"/>
      <c r="F128" s="315"/>
      <c r="G128" s="315"/>
      <c r="H128" s="498">
        <f t="shared" si="29"/>
        <v>0</v>
      </c>
      <c r="I128" s="315"/>
      <c r="J128" s="498">
        <f t="shared" si="30"/>
        <v>0</v>
      </c>
      <c r="K128" s="315"/>
      <c r="L128" s="318"/>
      <c r="M128" s="499">
        <f t="shared" si="31"/>
        <v>0</v>
      </c>
      <c r="N128" s="500"/>
      <c r="O128" s="315"/>
      <c r="P128" s="315"/>
      <c r="Q128" s="276"/>
      <c r="R128" s="315">
        <f t="shared" si="27"/>
        <v>0</v>
      </c>
      <c r="S128" s="315"/>
      <c r="T128" s="315">
        <f t="shared" si="28"/>
        <v>0</v>
      </c>
      <c r="U128" s="315">
        <f t="shared" si="33"/>
        <v>0</v>
      </c>
      <c r="V128" s="501">
        <f t="shared" si="34"/>
        <v>0</v>
      </c>
      <c r="Y128" s="468" t="e">
        <f t="shared" si="32"/>
        <v>#DIV/0!</v>
      </c>
    </row>
    <row r="129" spans="1:25" x14ac:dyDescent="0.25">
      <c r="A129" s="497" t="s">
        <v>83</v>
      </c>
      <c r="B129" s="311">
        <v>3000000</v>
      </c>
      <c r="C129" s="345">
        <v>1000000</v>
      </c>
      <c r="D129" s="315">
        <v>1748912.82</v>
      </c>
      <c r="E129" s="315">
        <v>2000000</v>
      </c>
      <c r="F129" s="315"/>
      <c r="G129" s="315">
        <v>1403130.65</v>
      </c>
      <c r="H129" s="498">
        <f t="shared" si="29"/>
        <v>596869.35000000009</v>
      </c>
      <c r="I129" s="315"/>
      <c r="J129" s="498">
        <f t="shared" si="30"/>
        <v>596869.35000000009</v>
      </c>
      <c r="K129" s="315">
        <v>2106000</v>
      </c>
      <c r="L129" s="318">
        <v>2209194</v>
      </c>
      <c r="M129" s="499">
        <f t="shared" si="31"/>
        <v>2000000</v>
      </c>
      <c r="N129" s="500">
        <v>1904076</v>
      </c>
      <c r="O129" s="315">
        <v>1500000</v>
      </c>
      <c r="P129" s="315"/>
      <c r="Q129" s="276">
        <v>-1398971</v>
      </c>
      <c r="R129" s="315">
        <f t="shared" si="27"/>
        <v>101029</v>
      </c>
      <c r="S129" s="315">
        <f>200000+100000</f>
        <v>300000</v>
      </c>
      <c r="T129" s="315">
        <f t="shared" si="28"/>
        <v>1800000</v>
      </c>
      <c r="U129" s="315">
        <f t="shared" si="33"/>
        <v>1588500</v>
      </c>
      <c r="V129" s="501">
        <f t="shared" si="34"/>
        <v>1679044.5</v>
      </c>
      <c r="Y129" s="468">
        <f t="shared" si="32"/>
        <v>0.77720611111111115</v>
      </c>
    </row>
    <row r="130" spans="1:25" x14ac:dyDescent="0.25">
      <c r="A130" s="344" t="s">
        <v>76</v>
      </c>
      <c r="B130" s="311">
        <v>257179.52000000002</v>
      </c>
      <c r="C130" s="345">
        <v>-100000</v>
      </c>
      <c r="D130" s="315">
        <v>98371.86</v>
      </c>
      <c r="E130" s="315">
        <v>357179.52</v>
      </c>
      <c r="F130" s="315"/>
      <c r="G130" s="315">
        <v>75306.720000000001</v>
      </c>
      <c r="H130" s="316">
        <f t="shared" si="29"/>
        <v>281872.80000000005</v>
      </c>
      <c r="I130" s="315"/>
      <c r="J130" s="317">
        <f t="shared" si="30"/>
        <v>281872.80000000005</v>
      </c>
      <c r="K130" s="315">
        <v>376110.03</v>
      </c>
      <c r="L130" s="318">
        <v>394539.43</v>
      </c>
      <c r="M130" s="346">
        <f t="shared" si="31"/>
        <v>357179.52</v>
      </c>
      <c r="N130" s="319">
        <v>242018</v>
      </c>
      <c r="O130" s="320">
        <v>100000</v>
      </c>
      <c r="P130" s="320"/>
      <c r="Q130" s="278">
        <v>-3011</v>
      </c>
      <c r="R130" s="320">
        <f t="shared" si="27"/>
        <v>96989</v>
      </c>
      <c r="S130" s="320">
        <v>-46115.98</v>
      </c>
      <c r="T130" s="320">
        <f t="shared" si="28"/>
        <v>53884.02</v>
      </c>
      <c r="U130" s="320">
        <f t="shared" si="33"/>
        <v>105900</v>
      </c>
      <c r="V130" s="410">
        <f t="shared" si="34"/>
        <v>111936.29999999999</v>
      </c>
      <c r="Y130" s="468">
        <f t="shared" si="32"/>
        <v>5.5879275525471193E-2</v>
      </c>
    </row>
    <row r="131" spans="1:25" hidden="1" x14ac:dyDescent="0.25">
      <c r="A131" s="344" t="s">
        <v>22</v>
      </c>
      <c r="B131" s="311">
        <v>0</v>
      </c>
      <c r="C131" s="345"/>
      <c r="D131" s="315"/>
      <c r="E131" s="315"/>
      <c r="F131" s="315"/>
      <c r="G131" s="315"/>
      <c r="H131" s="316">
        <f t="shared" si="29"/>
        <v>0</v>
      </c>
      <c r="I131" s="315"/>
      <c r="J131" s="317">
        <f t="shared" si="30"/>
        <v>0</v>
      </c>
      <c r="K131" s="315"/>
      <c r="L131" s="318"/>
      <c r="M131" s="346">
        <f t="shared" si="31"/>
        <v>0</v>
      </c>
      <c r="N131" s="319"/>
      <c r="O131" s="320"/>
      <c r="P131" s="320"/>
      <c r="Q131" s="278"/>
      <c r="R131" s="320">
        <f t="shared" si="27"/>
        <v>0</v>
      </c>
      <c r="S131" s="320"/>
      <c r="T131" s="320">
        <f t="shared" si="28"/>
        <v>0</v>
      </c>
      <c r="U131" s="320">
        <f t="shared" si="33"/>
        <v>0</v>
      </c>
      <c r="V131" s="410">
        <f t="shared" si="34"/>
        <v>0</v>
      </c>
    </row>
    <row r="132" spans="1:25" hidden="1" x14ac:dyDescent="0.25">
      <c r="A132" s="344" t="s">
        <v>23</v>
      </c>
      <c r="B132" s="311">
        <v>0</v>
      </c>
      <c r="C132" s="345"/>
      <c r="D132" s="315"/>
      <c r="E132" s="315"/>
      <c r="F132" s="315"/>
      <c r="G132" s="315"/>
      <c r="H132" s="316">
        <f t="shared" si="29"/>
        <v>0</v>
      </c>
      <c r="I132" s="315"/>
      <c r="J132" s="317">
        <f t="shared" si="30"/>
        <v>0</v>
      </c>
      <c r="K132" s="315"/>
      <c r="L132" s="318"/>
      <c r="M132" s="346">
        <f t="shared" si="31"/>
        <v>0</v>
      </c>
      <c r="N132" s="319"/>
      <c r="O132" s="320"/>
      <c r="P132" s="320"/>
      <c r="Q132" s="278"/>
      <c r="R132" s="320">
        <f t="shared" si="27"/>
        <v>0</v>
      </c>
      <c r="S132" s="320"/>
      <c r="T132" s="320">
        <f t="shared" si="28"/>
        <v>0</v>
      </c>
      <c r="U132" s="320">
        <f t="shared" si="33"/>
        <v>0</v>
      </c>
      <c r="V132" s="410">
        <f t="shared" si="34"/>
        <v>0</v>
      </c>
    </row>
    <row r="133" spans="1:25" hidden="1" x14ac:dyDescent="0.25">
      <c r="A133" s="344" t="s">
        <v>86</v>
      </c>
      <c r="B133" s="311">
        <v>0</v>
      </c>
      <c r="C133" s="345"/>
      <c r="D133" s="315"/>
      <c r="E133" s="315"/>
      <c r="F133" s="315"/>
      <c r="G133" s="315"/>
      <c r="H133" s="316">
        <f t="shared" si="29"/>
        <v>0</v>
      </c>
      <c r="I133" s="315"/>
      <c r="J133" s="317">
        <f t="shared" si="30"/>
        <v>0</v>
      </c>
      <c r="K133" s="315"/>
      <c r="L133" s="318"/>
      <c r="M133" s="346">
        <f t="shared" si="31"/>
        <v>0</v>
      </c>
      <c r="N133" s="319"/>
      <c r="O133" s="320"/>
      <c r="P133" s="320"/>
      <c r="Q133" s="278"/>
      <c r="R133" s="320">
        <f t="shared" si="27"/>
        <v>0</v>
      </c>
      <c r="S133" s="320"/>
      <c r="T133" s="320">
        <f t="shared" si="28"/>
        <v>0</v>
      </c>
      <c r="U133" s="320">
        <f t="shared" si="33"/>
        <v>0</v>
      </c>
      <c r="V133" s="410">
        <f t="shared" si="34"/>
        <v>0</v>
      </c>
    </row>
    <row r="134" spans="1:25" hidden="1" x14ac:dyDescent="0.25">
      <c r="A134" s="344" t="s">
        <v>691</v>
      </c>
      <c r="B134" s="311">
        <v>0</v>
      </c>
      <c r="C134" s="345"/>
      <c r="D134" s="315"/>
      <c r="E134" s="315"/>
      <c r="F134" s="315"/>
      <c r="G134" s="315"/>
      <c r="H134" s="316">
        <f t="shared" si="29"/>
        <v>0</v>
      </c>
      <c r="I134" s="315"/>
      <c r="J134" s="317">
        <f t="shared" si="30"/>
        <v>0</v>
      </c>
      <c r="K134" s="315"/>
      <c r="L134" s="318"/>
      <c r="M134" s="346">
        <f t="shared" si="31"/>
        <v>0</v>
      </c>
      <c r="N134" s="319"/>
      <c r="O134" s="320"/>
      <c r="P134" s="320"/>
      <c r="Q134" s="278"/>
      <c r="R134" s="320">
        <f t="shared" si="27"/>
        <v>0</v>
      </c>
      <c r="S134" s="320"/>
      <c r="T134" s="320">
        <f t="shared" si="28"/>
        <v>0</v>
      </c>
      <c r="U134" s="320">
        <f t="shared" si="33"/>
        <v>0</v>
      </c>
      <c r="V134" s="410">
        <f t="shared" si="34"/>
        <v>0</v>
      </c>
    </row>
    <row r="135" spans="1:25" hidden="1" x14ac:dyDescent="0.25">
      <c r="A135" s="344"/>
      <c r="B135" s="311">
        <v>0</v>
      </c>
      <c r="C135" s="345"/>
      <c r="D135" s="315"/>
      <c r="E135" s="315"/>
      <c r="F135" s="315"/>
      <c r="G135" s="315"/>
      <c r="H135" s="316">
        <f t="shared" si="29"/>
        <v>0</v>
      </c>
      <c r="I135" s="315"/>
      <c r="J135" s="317">
        <f t="shared" si="30"/>
        <v>0</v>
      </c>
      <c r="K135" s="315"/>
      <c r="L135" s="318"/>
      <c r="M135" s="346">
        <f t="shared" si="31"/>
        <v>0</v>
      </c>
      <c r="N135" s="319"/>
      <c r="O135" s="320"/>
      <c r="P135" s="320"/>
      <c r="Q135" s="278"/>
      <c r="R135" s="320">
        <f t="shared" si="27"/>
        <v>0</v>
      </c>
      <c r="S135" s="320"/>
      <c r="T135" s="320">
        <f t="shared" si="28"/>
        <v>0</v>
      </c>
      <c r="U135" s="320">
        <f t="shared" si="33"/>
        <v>0</v>
      </c>
      <c r="V135" s="410">
        <f t="shared" si="34"/>
        <v>0</v>
      </c>
    </row>
    <row r="136" spans="1:25" hidden="1" x14ac:dyDescent="0.25">
      <c r="A136" s="344"/>
      <c r="B136" s="311">
        <v>0</v>
      </c>
      <c r="C136" s="345"/>
      <c r="D136" s="315"/>
      <c r="E136" s="315"/>
      <c r="F136" s="315"/>
      <c r="G136" s="315"/>
      <c r="H136" s="316">
        <f t="shared" si="29"/>
        <v>0</v>
      </c>
      <c r="I136" s="315"/>
      <c r="J136" s="317">
        <f t="shared" si="30"/>
        <v>0</v>
      </c>
      <c r="K136" s="315"/>
      <c r="L136" s="318"/>
      <c r="M136" s="346">
        <f t="shared" si="31"/>
        <v>0</v>
      </c>
      <c r="N136" s="319"/>
      <c r="O136" s="320"/>
      <c r="P136" s="320"/>
      <c r="Q136" s="278"/>
      <c r="R136" s="320">
        <f t="shared" si="27"/>
        <v>0</v>
      </c>
      <c r="S136" s="320"/>
      <c r="T136" s="320">
        <f t="shared" si="28"/>
        <v>0</v>
      </c>
      <c r="U136" s="320">
        <f t="shared" si="33"/>
        <v>0</v>
      </c>
      <c r="V136" s="410">
        <f t="shared" si="34"/>
        <v>0</v>
      </c>
    </row>
    <row r="137" spans="1:25" ht="15.75" thickBot="1" x14ac:dyDescent="0.3">
      <c r="A137" s="347" t="s">
        <v>916</v>
      </c>
      <c r="B137" s="348">
        <v>0</v>
      </c>
      <c r="C137" s="326"/>
      <c r="D137" s="350"/>
      <c r="E137" s="350"/>
      <c r="F137" s="350"/>
      <c r="G137" s="350"/>
      <c r="H137" s="329"/>
      <c r="I137" s="350"/>
      <c r="J137" s="330"/>
      <c r="K137" s="350"/>
      <c r="L137" s="325"/>
      <c r="M137" s="351">
        <f t="shared" si="31"/>
        <v>0</v>
      </c>
      <c r="N137" s="331"/>
      <c r="O137" s="332"/>
      <c r="P137" s="332"/>
      <c r="Q137" s="279"/>
      <c r="R137" s="332">
        <f t="shared" si="27"/>
        <v>0</v>
      </c>
      <c r="S137" s="332"/>
      <c r="T137" s="332">
        <f t="shared" si="28"/>
        <v>0</v>
      </c>
      <c r="U137" s="332">
        <f>+O137*1.059</f>
        <v>0</v>
      </c>
      <c r="V137" s="411">
        <f>+U137*1.057</f>
        <v>0</v>
      </c>
    </row>
    <row r="138" spans="1:25" ht="15.75" thickTop="1" x14ac:dyDescent="0.25">
      <c r="A138" s="333" t="s">
        <v>95</v>
      </c>
      <c r="B138" s="334">
        <f t="shared" ref="B138:V138" si="35">SUM(B34:B137)</f>
        <v>11523945.649999999</v>
      </c>
      <c r="C138" s="334">
        <f t="shared" si="35"/>
        <v>600000</v>
      </c>
      <c r="D138" s="334">
        <f t="shared" si="35"/>
        <v>6307223.5100000007</v>
      </c>
      <c r="E138" s="334">
        <f t="shared" si="35"/>
        <v>10203945.649999999</v>
      </c>
      <c r="F138" s="334">
        <f t="shared" si="35"/>
        <v>150000</v>
      </c>
      <c r="G138" s="334">
        <f t="shared" si="35"/>
        <v>4868098.96</v>
      </c>
      <c r="H138" s="352">
        <f t="shared" si="35"/>
        <v>5485846.6900000004</v>
      </c>
      <c r="I138" s="334">
        <f t="shared" si="35"/>
        <v>-500000</v>
      </c>
      <c r="J138" s="352">
        <f t="shared" si="35"/>
        <v>4985846.6900000004</v>
      </c>
      <c r="K138" s="334">
        <f t="shared" si="35"/>
        <v>9971357.7699999977</v>
      </c>
      <c r="L138" s="334">
        <f t="shared" si="35"/>
        <v>10411112.389999999</v>
      </c>
      <c r="M138" s="352">
        <f t="shared" si="35"/>
        <v>9853945.6499999985</v>
      </c>
      <c r="N138" s="352">
        <f t="shared" si="35"/>
        <v>7234356</v>
      </c>
      <c r="O138" s="352">
        <f t="shared" si="35"/>
        <v>10880000</v>
      </c>
      <c r="P138" s="352"/>
      <c r="Q138" s="352">
        <f t="shared" si="35"/>
        <v>-5700559</v>
      </c>
      <c r="R138" s="352">
        <f t="shared" si="35"/>
        <v>5779441</v>
      </c>
      <c r="S138" s="352">
        <f t="shared" si="35"/>
        <v>-46115.98</v>
      </c>
      <c r="T138" s="352">
        <f t="shared" si="35"/>
        <v>11433884.02</v>
      </c>
      <c r="U138" s="352">
        <f t="shared" si="35"/>
        <v>11521920</v>
      </c>
      <c r="V138" s="352">
        <f t="shared" si="35"/>
        <v>12178669.440000001</v>
      </c>
    </row>
    <row r="140" spans="1:25" ht="15.75" thickBot="1" x14ac:dyDescent="0.3">
      <c r="A140" s="285" t="s">
        <v>96</v>
      </c>
    </row>
    <row r="141" spans="1:25" ht="15.75" thickTop="1" x14ac:dyDescent="0.25">
      <c r="A141" s="353" t="s">
        <v>97</v>
      </c>
      <c r="B141" s="339">
        <v>0</v>
      </c>
      <c r="C141" s="301"/>
      <c r="D141" s="341"/>
      <c r="E141" s="341"/>
      <c r="F141" s="341"/>
      <c r="G141" s="341"/>
      <c r="H141" s="305">
        <f>+E141+F141-G141</f>
        <v>0</v>
      </c>
      <c r="I141" s="341"/>
      <c r="J141" s="342">
        <f>SUM(H141:I141)</f>
        <v>0</v>
      </c>
      <c r="K141" s="341"/>
      <c r="L141" s="307"/>
      <c r="M141" s="308">
        <f>+G141+J141</f>
        <v>0</v>
      </c>
      <c r="N141" s="308"/>
      <c r="O141" s="309"/>
      <c r="P141" s="309"/>
      <c r="Q141" s="275"/>
      <c r="R141" s="309">
        <f t="shared" ref="R141:R152" si="36">SUM(O141:Q141)</f>
        <v>0</v>
      </c>
      <c r="S141" s="309"/>
      <c r="T141" s="309">
        <f t="shared" ref="T141:T152" si="37">+O141+P141+S141</f>
        <v>0</v>
      </c>
      <c r="U141" s="309">
        <f>+O141*1.059</f>
        <v>0</v>
      </c>
      <c r="V141" s="409">
        <f>+U141*1.057</f>
        <v>0</v>
      </c>
      <c r="Y141" s="468" t="e">
        <f t="shared" ref="Y141:Y152" si="38">-Q141/T141</f>
        <v>#DIV/0!</v>
      </c>
    </row>
    <row r="142" spans="1:25" x14ac:dyDescent="0.25">
      <c r="A142" s="310" t="s">
        <v>98</v>
      </c>
      <c r="B142" s="311">
        <v>100000</v>
      </c>
      <c r="C142" s="345"/>
      <c r="D142" s="315">
        <v>24998.29</v>
      </c>
      <c r="E142" s="315">
        <v>100000</v>
      </c>
      <c r="F142" s="315"/>
      <c r="G142" s="315">
        <v>56244</v>
      </c>
      <c r="H142" s="316">
        <f t="shared" ref="H142:H151" si="39">+E142+F142-G142</f>
        <v>43756</v>
      </c>
      <c r="I142" s="315"/>
      <c r="J142" s="317">
        <f>SUM(H142:I142)</f>
        <v>43756</v>
      </c>
      <c r="K142" s="315">
        <v>105300</v>
      </c>
      <c r="L142" s="318">
        <v>110459.7</v>
      </c>
      <c r="M142" s="319">
        <f>+G142+J142</f>
        <v>100000</v>
      </c>
      <c r="N142" s="319">
        <v>69244</v>
      </c>
      <c r="O142" s="320">
        <f>1000000-250000</f>
        <v>750000</v>
      </c>
      <c r="P142" s="320"/>
      <c r="Q142" s="278">
        <v>-502911</v>
      </c>
      <c r="R142" s="320">
        <f t="shared" si="36"/>
        <v>247089</v>
      </c>
      <c r="S142" s="320"/>
      <c r="T142" s="320">
        <f t="shared" si="37"/>
        <v>750000</v>
      </c>
      <c r="U142" s="320">
        <f>+O142*1.059</f>
        <v>794250</v>
      </c>
      <c r="V142" s="410">
        <f>+U142*1.057</f>
        <v>839522.25</v>
      </c>
      <c r="Y142" s="468">
        <f t="shared" si="38"/>
        <v>0.67054800000000003</v>
      </c>
    </row>
    <row r="143" spans="1:25" hidden="1" x14ac:dyDescent="0.25">
      <c r="A143" s="310" t="s">
        <v>948</v>
      </c>
      <c r="B143" s="311" t="s">
        <v>948</v>
      </c>
      <c r="C143" s="345"/>
      <c r="D143" s="315"/>
      <c r="E143" s="315"/>
      <c r="F143" s="315"/>
      <c r="G143" s="315"/>
      <c r="H143" s="316">
        <f t="shared" si="39"/>
        <v>0</v>
      </c>
      <c r="I143" s="315"/>
      <c r="J143" s="317">
        <f t="shared" ref="J143:J151" si="40">SUM(H143:I143)</f>
        <v>0</v>
      </c>
      <c r="K143" s="315"/>
      <c r="L143" s="318"/>
      <c r="M143" s="319">
        <f t="shared" ref="M143:M152" si="41">+G143+J143</f>
        <v>0</v>
      </c>
      <c r="N143" s="319"/>
      <c r="O143" s="320"/>
      <c r="P143" s="320"/>
      <c r="Q143" s="278"/>
      <c r="R143" s="320">
        <f t="shared" si="36"/>
        <v>0</v>
      </c>
      <c r="S143" s="320"/>
      <c r="T143" s="320">
        <f t="shared" si="37"/>
        <v>0</v>
      </c>
      <c r="U143" s="320">
        <f t="shared" ref="U143:U151" si="42">+O143*1.059</f>
        <v>0</v>
      </c>
      <c r="V143" s="410">
        <f t="shared" ref="V143:V151" si="43">+U143*1.057</f>
        <v>0</v>
      </c>
      <c r="Y143" s="468" t="e">
        <f t="shared" si="38"/>
        <v>#DIV/0!</v>
      </c>
    </row>
    <row r="144" spans="1:25" x14ac:dyDescent="0.25">
      <c r="A144" s="310" t="s">
        <v>99</v>
      </c>
      <c r="B144" s="311">
        <v>200000</v>
      </c>
      <c r="C144" s="345"/>
      <c r="D144" s="315">
        <v>0</v>
      </c>
      <c r="E144" s="315">
        <v>200000</v>
      </c>
      <c r="F144" s="315">
        <v>-150000</v>
      </c>
      <c r="G144" s="315">
        <v>0</v>
      </c>
      <c r="H144" s="316">
        <f t="shared" si="39"/>
        <v>50000</v>
      </c>
      <c r="I144" s="315"/>
      <c r="J144" s="317">
        <f t="shared" si="40"/>
        <v>50000</v>
      </c>
      <c r="K144" s="315">
        <v>210600</v>
      </c>
      <c r="L144" s="318">
        <v>220919.4</v>
      </c>
      <c r="M144" s="319">
        <f t="shared" si="41"/>
        <v>50000</v>
      </c>
      <c r="N144" s="319"/>
      <c r="O144" s="320"/>
      <c r="P144" s="320"/>
      <c r="Q144" s="278"/>
      <c r="R144" s="320">
        <f t="shared" si="36"/>
        <v>0</v>
      </c>
      <c r="S144" s="320"/>
      <c r="T144" s="320">
        <f t="shared" si="37"/>
        <v>0</v>
      </c>
      <c r="U144" s="320">
        <f t="shared" si="42"/>
        <v>0</v>
      </c>
      <c r="V144" s="410">
        <f t="shared" si="43"/>
        <v>0</v>
      </c>
      <c r="Y144" s="468" t="e">
        <f t="shared" si="38"/>
        <v>#DIV/0!</v>
      </c>
    </row>
    <row r="145" spans="1:25" hidden="1" x14ac:dyDescent="0.25">
      <c r="A145" s="310" t="s">
        <v>105</v>
      </c>
      <c r="B145" s="311">
        <v>0</v>
      </c>
      <c r="C145" s="345"/>
      <c r="D145" s="315"/>
      <c r="E145" s="315"/>
      <c r="F145" s="315"/>
      <c r="G145" s="315"/>
      <c r="H145" s="316">
        <f t="shared" si="39"/>
        <v>0</v>
      </c>
      <c r="I145" s="315"/>
      <c r="J145" s="317">
        <f t="shared" si="40"/>
        <v>0</v>
      </c>
      <c r="K145" s="315"/>
      <c r="L145" s="318"/>
      <c r="M145" s="319">
        <f t="shared" si="41"/>
        <v>0</v>
      </c>
      <c r="N145" s="319"/>
      <c r="O145" s="320"/>
      <c r="P145" s="320"/>
      <c r="Q145" s="278"/>
      <c r="R145" s="320">
        <f t="shared" si="36"/>
        <v>0</v>
      </c>
      <c r="S145" s="320"/>
      <c r="T145" s="320">
        <f t="shared" si="37"/>
        <v>0</v>
      </c>
      <c r="U145" s="320">
        <f t="shared" si="42"/>
        <v>0</v>
      </c>
      <c r="V145" s="410">
        <f t="shared" si="43"/>
        <v>0</v>
      </c>
      <c r="Y145" s="468" t="e">
        <f t="shared" si="38"/>
        <v>#DIV/0!</v>
      </c>
    </row>
    <row r="146" spans="1:25" hidden="1" x14ac:dyDescent="0.25">
      <c r="A146" s="310" t="s">
        <v>101</v>
      </c>
      <c r="B146" s="311">
        <v>0</v>
      </c>
      <c r="C146" s="345"/>
      <c r="D146" s="315"/>
      <c r="E146" s="315"/>
      <c r="F146" s="315"/>
      <c r="G146" s="315"/>
      <c r="H146" s="316">
        <f t="shared" si="39"/>
        <v>0</v>
      </c>
      <c r="I146" s="315"/>
      <c r="J146" s="317">
        <f t="shared" si="40"/>
        <v>0</v>
      </c>
      <c r="K146" s="315"/>
      <c r="L146" s="318"/>
      <c r="M146" s="319">
        <f t="shared" si="41"/>
        <v>0</v>
      </c>
      <c r="N146" s="319"/>
      <c r="O146" s="320"/>
      <c r="P146" s="320"/>
      <c r="Q146" s="278"/>
      <c r="R146" s="320">
        <f t="shared" si="36"/>
        <v>0</v>
      </c>
      <c r="S146" s="320"/>
      <c r="T146" s="320">
        <f t="shared" si="37"/>
        <v>0</v>
      </c>
      <c r="U146" s="320">
        <f t="shared" si="42"/>
        <v>0</v>
      </c>
      <c r="V146" s="410">
        <f t="shared" si="43"/>
        <v>0</v>
      </c>
      <c r="Y146" s="468" t="e">
        <f t="shared" si="38"/>
        <v>#DIV/0!</v>
      </c>
    </row>
    <row r="147" spans="1:25" hidden="1" x14ac:dyDescent="0.25">
      <c r="A147" s="310" t="s">
        <v>100</v>
      </c>
      <c r="B147" s="311">
        <v>0</v>
      </c>
      <c r="C147" s="345"/>
      <c r="D147" s="315"/>
      <c r="E147" s="315"/>
      <c r="F147" s="315"/>
      <c r="G147" s="315"/>
      <c r="H147" s="316">
        <f t="shared" si="39"/>
        <v>0</v>
      </c>
      <c r="I147" s="315"/>
      <c r="J147" s="317">
        <f t="shared" si="40"/>
        <v>0</v>
      </c>
      <c r="K147" s="315"/>
      <c r="L147" s="318"/>
      <c r="M147" s="319">
        <f t="shared" si="41"/>
        <v>0</v>
      </c>
      <c r="N147" s="319"/>
      <c r="O147" s="320"/>
      <c r="P147" s="320"/>
      <c r="Q147" s="278"/>
      <c r="R147" s="320">
        <f t="shared" si="36"/>
        <v>0</v>
      </c>
      <c r="S147" s="320"/>
      <c r="T147" s="320">
        <f t="shared" si="37"/>
        <v>0</v>
      </c>
      <c r="U147" s="320">
        <f t="shared" si="42"/>
        <v>0</v>
      </c>
      <c r="V147" s="410">
        <f t="shared" si="43"/>
        <v>0</v>
      </c>
      <c r="Y147" s="468" t="e">
        <f t="shared" si="38"/>
        <v>#DIV/0!</v>
      </c>
    </row>
    <row r="148" spans="1:25" hidden="1" x14ac:dyDescent="0.25">
      <c r="A148" s="310" t="s">
        <v>104</v>
      </c>
      <c r="B148" s="311">
        <v>0</v>
      </c>
      <c r="C148" s="345"/>
      <c r="D148" s="315"/>
      <c r="E148" s="315"/>
      <c r="F148" s="315"/>
      <c r="G148" s="315"/>
      <c r="H148" s="316">
        <f t="shared" si="39"/>
        <v>0</v>
      </c>
      <c r="I148" s="315"/>
      <c r="J148" s="317">
        <f t="shared" si="40"/>
        <v>0</v>
      </c>
      <c r="K148" s="315"/>
      <c r="L148" s="318"/>
      <c r="M148" s="319">
        <f t="shared" si="41"/>
        <v>0</v>
      </c>
      <c r="N148" s="319"/>
      <c r="O148" s="320"/>
      <c r="P148" s="320"/>
      <c r="Q148" s="278"/>
      <c r="R148" s="320">
        <f t="shared" si="36"/>
        <v>0</v>
      </c>
      <c r="S148" s="320"/>
      <c r="T148" s="320">
        <f t="shared" si="37"/>
        <v>0</v>
      </c>
      <c r="U148" s="320">
        <f t="shared" si="42"/>
        <v>0</v>
      </c>
      <c r="V148" s="410">
        <f t="shared" si="43"/>
        <v>0</v>
      </c>
      <c r="Y148" s="468" t="e">
        <f t="shared" si="38"/>
        <v>#DIV/0!</v>
      </c>
    </row>
    <row r="149" spans="1:25" hidden="1" x14ac:dyDescent="0.25">
      <c r="A149" s="310" t="s">
        <v>102</v>
      </c>
      <c r="B149" s="311">
        <v>0</v>
      </c>
      <c r="C149" s="345"/>
      <c r="D149" s="315"/>
      <c r="E149" s="315"/>
      <c r="F149" s="315"/>
      <c r="G149" s="315"/>
      <c r="H149" s="316">
        <f t="shared" si="39"/>
        <v>0</v>
      </c>
      <c r="I149" s="315"/>
      <c r="J149" s="317">
        <f t="shared" si="40"/>
        <v>0</v>
      </c>
      <c r="K149" s="315"/>
      <c r="L149" s="318"/>
      <c r="M149" s="319">
        <f t="shared" si="41"/>
        <v>0</v>
      </c>
      <c r="N149" s="319"/>
      <c r="O149" s="320"/>
      <c r="P149" s="320"/>
      <c r="Q149" s="278"/>
      <c r="R149" s="320">
        <f t="shared" si="36"/>
        <v>0</v>
      </c>
      <c r="S149" s="320"/>
      <c r="T149" s="320">
        <f t="shared" si="37"/>
        <v>0</v>
      </c>
      <c r="U149" s="320">
        <f t="shared" si="42"/>
        <v>0</v>
      </c>
      <c r="V149" s="410">
        <f t="shared" si="43"/>
        <v>0</v>
      </c>
      <c r="Y149" s="468" t="e">
        <f t="shared" si="38"/>
        <v>#DIV/0!</v>
      </c>
    </row>
    <row r="150" spans="1:25" x14ac:dyDescent="0.25">
      <c r="A150" s="310" t="s">
        <v>103</v>
      </c>
      <c r="B150" s="311">
        <v>300000</v>
      </c>
      <c r="C150" s="345"/>
      <c r="D150" s="315">
        <v>170127.47</v>
      </c>
      <c r="E150" s="315">
        <v>300000</v>
      </c>
      <c r="F150" s="315"/>
      <c r="G150" s="315">
        <v>170341.18</v>
      </c>
      <c r="H150" s="316">
        <f t="shared" si="39"/>
        <v>129658.82</v>
      </c>
      <c r="I150" s="315"/>
      <c r="J150" s="317">
        <f t="shared" si="40"/>
        <v>129658.82</v>
      </c>
      <c r="K150" s="315">
        <v>315900</v>
      </c>
      <c r="L150" s="318">
        <v>331379.09999999998</v>
      </c>
      <c r="M150" s="319">
        <f t="shared" si="41"/>
        <v>300000</v>
      </c>
      <c r="N150" s="319">
        <v>261052</v>
      </c>
      <c r="O150" s="320">
        <v>1800000</v>
      </c>
      <c r="P150" s="320">
        <v>-600000</v>
      </c>
      <c r="Q150" s="278">
        <v>-292083</v>
      </c>
      <c r="R150" s="320">
        <f t="shared" si="36"/>
        <v>907917</v>
      </c>
      <c r="S150" s="320"/>
      <c r="T150" s="320">
        <f t="shared" si="37"/>
        <v>1200000</v>
      </c>
      <c r="U150" s="320">
        <f t="shared" si="42"/>
        <v>1906200</v>
      </c>
      <c r="V150" s="410">
        <f t="shared" si="43"/>
        <v>2014853.4</v>
      </c>
      <c r="Y150" s="468">
        <f t="shared" si="38"/>
        <v>0.24340249999999999</v>
      </c>
    </row>
    <row r="151" spans="1:25" hidden="1" x14ac:dyDescent="0.25">
      <c r="A151" s="310"/>
      <c r="B151" s="311">
        <v>0</v>
      </c>
      <c r="C151" s="345"/>
      <c r="D151" s="315"/>
      <c r="E151" s="315"/>
      <c r="F151" s="315"/>
      <c r="G151" s="315"/>
      <c r="H151" s="316">
        <f t="shared" si="39"/>
        <v>0</v>
      </c>
      <c r="I151" s="315"/>
      <c r="J151" s="317">
        <f t="shared" si="40"/>
        <v>0</v>
      </c>
      <c r="K151" s="315"/>
      <c r="L151" s="318"/>
      <c r="M151" s="319">
        <f t="shared" si="41"/>
        <v>0</v>
      </c>
      <c r="N151" s="319"/>
      <c r="O151" s="320"/>
      <c r="P151" s="320"/>
      <c r="Q151" s="278"/>
      <c r="R151" s="320">
        <f t="shared" si="36"/>
        <v>0</v>
      </c>
      <c r="S151" s="320"/>
      <c r="T151" s="320">
        <f t="shared" si="37"/>
        <v>0</v>
      </c>
      <c r="U151" s="320">
        <f t="shared" si="42"/>
        <v>0</v>
      </c>
      <c r="V151" s="410">
        <f t="shared" si="43"/>
        <v>0</v>
      </c>
      <c r="Y151" s="468" t="e">
        <f t="shared" si="38"/>
        <v>#DIV/0!</v>
      </c>
    </row>
    <row r="152" spans="1:25" ht="15.75" thickBot="1" x14ac:dyDescent="0.3">
      <c r="A152" s="354"/>
      <c r="B152" s="348">
        <v>0</v>
      </c>
      <c r="C152" s="326"/>
      <c r="D152" s="350"/>
      <c r="E152" s="350"/>
      <c r="F152" s="350"/>
      <c r="G152" s="350"/>
      <c r="H152" s="329"/>
      <c r="I152" s="350"/>
      <c r="J152" s="330"/>
      <c r="K152" s="350"/>
      <c r="L152" s="325"/>
      <c r="M152" s="331">
        <f t="shared" si="41"/>
        <v>0</v>
      </c>
      <c r="N152" s="331"/>
      <c r="O152" s="332"/>
      <c r="P152" s="332"/>
      <c r="Q152" s="279"/>
      <c r="R152" s="332">
        <f t="shared" si="36"/>
        <v>0</v>
      </c>
      <c r="S152" s="332"/>
      <c r="T152" s="332">
        <f t="shared" si="37"/>
        <v>0</v>
      </c>
      <c r="U152" s="332">
        <f>+O152*1.059</f>
        <v>0</v>
      </c>
      <c r="V152" s="411">
        <f>+U152*1.057</f>
        <v>0</v>
      </c>
      <c r="Y152" s="468" t="e">
        <f t="shared" si="38"/>
        <v>#DIV/0!</v>
      </c>
    </row>
    <row r="153" spans="1:25" ht="15.75" thickTop="1" x14ac:dyDescent="0.25">
      <c r="A153" s="333" t="s">
        <v>106</v>
      </c>
      <c r="B153" s="334">
        <f t="shared" ref="B153:V153" si="44">SUM(B141:B152)</f>
        <v>600000</v>
      </c>
      <c r="C153" s="334">
        <f t="shared" si="44"/>
        <v>0</v>
      </c>
      <c r="D153" s="334">
        <f t="shared" si="44"/>
        <v>195125.76000000001</v>
      </c>
      <c r="E153" s="334">
        <f t="shared" si="44"/>
        <v>600000</v>
      </c>
      <c r="F153" s="334">
        <f t="shared" si="44"/>
        <v>-150000</v>
      </c>
      <c r="G153" s="334">
        <f t="shared" si="44"/>
        <v>226585.18</v>
      </c>
      <c r="H153" s="337">
        <f t="shared" si="44"/>
        <v>223414.82</v>
      </c>
      <c r="I153" s="334">
        <f t="shared" si="44"/>
        <v>0</v>
      </c>
      <c r="J153" s="337">
        <f t="shared" si="44"/>
        <v>223414.82</v>
      </c>
      <c r="K153" s="334">
        <f t="shared" si="44"/>
        <v>631800</v>
      </c>
      <c r="L153" s="334">
        <f t="shared" si="44"/>
        <v>662758.19999999995</v>
      </c>
      <c r="M153" s="337">
        <f t="shared" si="44"/>
        <v>450000</v>
      </c>
      <c r="N153" s="337">
        <f t="shared" si="44"/>
        <v>330296</v>
      </c>
      <c r="O153" s="337">
        <f t="shared" si="44"/>
        <v>2550000</v>
      </c>
      <c r="P153" s="337"/>
      <c r="Q153" s="337">
        <f t="shared" si="44"/>
        <v>-794994</v>
      </c>
      <c r="R153" s="337">
        <f t="shared" si="44"/>
        <v>1155006</v>
      </c>
      <c r="S153" s="337">
        <f t="shared" si="44"/>
        <v>0</v>
      </c>
      <c r="T153" s="337">
        <f t="shared" si="44"/>
        <v>1950000</v>
      </c>
      <c r="U153" s="337">
        <f t="shared" si="44"/>
        <v>2700450</v>
      </c>
      <c r="V153" s="337">
        <f t="shared" si="44"/>
        <v>2854375.65</v>
      </c>
    </row>
    <row r="155" spans="1:25" ht="15.75" thickBot="1" x14ac:dyDescent="0.3">
      <c r="A155" s="285" t="s">
        <v>107</v>
      </c>
    </row>
    <row r="156" spans="1:25" ht="15.75" thickTop="1" x14ac:dyDescent="0.25">
      <c r="A156" s="353" t="s">
        <v>108</v>
      </c>
      <c r="B156" s="355"/>
      <c r="C156" s="484"/>
      <c r="D156" s="356"/>
      <c r="E156" s="356"/>
      <c r="F156" s="356"/>
      <c r="G156" s="356"/>
      <c r="H156" s="357">
        <f>+E156+F156-G156</f>
        <v>0</v>
      </c>
      <c r="I156" s="356"/>
      <c r="J156" s="358"/>
      <c r="K156" s="356"/>
      <c r="L156" s="359"/>
      <c r="M156" s="360"/>
      <c r="N156" s="360"/>
      <c r="O156" s="309"/>
      <c r="P156" s="309"/>
      <c r="Q156" s="275"/>
      <c r="R156" s="309"/>
      <c r="S156" s="309"/>
      <c r="T156" s="309"/>
      <c r="U156" s="360"/>
      <c r="V156" s="412"/>
    </row>
    <row r="157" spans="1:25" ht="15.75" thickBot="1" x14ac:dyDescent="0.3">
      <c r="A157" s="324" t="s">
        <v>109</v>
      </c>
      <c r="B157" s="361"/>
      <c r="C157" s="362"/>
      <c r="D157" s="363"/>
      <c r="E157" s="363"/>
      <c r="F157" s="363"/>
      <c r="G157" s="363"/>
      <c r="H157" s="364">
        <f>+E157+F157-G157</f>
        <v>0</v>
      </c>
      <c r="I157" s="363"/>
      <c r="J157" s="365"/>
      <c r="K157" s="363"/>
      <c r="L157" s="366"/>
      <c r="M157" s="367"/>
      <c r="N157" s="367"/>
      <c r="O157" s="332"/>
      <c r="P157" s="332"/>
      <c r="Q157" s="279"/>
      <c r="R157" s="332"/>
      <c r="S157" s="332"/>
      <c r="T157" s="332"/>
      <c r="U157" s="367"/>
      <c r="V157" s="415"/>
    </row>
    <row r="158" spans="1:25" ht="15.75" thickTop="1" x14ac:dyDescent="0.25">
      <c r="A158" s="298" t="s">
        <v>110</v>
      </c>
      <c r="B158" s="368">
        <f t="shared" ref="B158:L158" si="45">SUM(B156:B157)</f>
        <v>0</v>
      </c>
      <c r="C158" s="368">
        <f t="shared" si="45"/>
        <v>0</v>
      </c>
      <c r="D158" s="368">
        <f t="shared" si="45"/>
        <v>0</v>
      </c>
      <c r="E158" s="368">
        <f t="shared" si="45"/>
        <v>0</v>
      </c>
      <c r="F158" s="368">
        <f t="shared" si="45"/>
        <v>0</v>
      </c>
      <c r="G158" s="368">
        <f t="shared" si="45"/>
        <v>0</v>
      </c>
      <c r="H158" s="370">
        <f t="shared" si="45"/>
        <v>0</v>
      </c>
      <c r="I158" s="368">
        <f t="shared" si="45"/>
        <v>0</v>
      </c>
      <c r="J158" s="370">
        <f t="shared" si="45"/>
        <v>0</v>
      </c>
      <c r="K158" s="368">
        <f t="shared" si="45"/>
        <v>0</v>
      </c>
      <c r="L158" s="368">
        <f t="shared" si="45"/>
        <v>0</v>
      </c>
    </row>
    <row r="160" spans="1:25" ht="15.75" thickBot="1" x14ac:dyDescent="0.3">
      <c r="A160" s="285" t="s">
        <v>111</v>
      </c>
    </row>
    <row r="161" spans="1:25" ht="15.75" thickTop="1" x14ac:dyDescent="0.25">
      <c r="A161" s="353" t="s">
        <v>919</v>
      </c>
      <c r="B161" s="339">
        <v>0</v>
      </c>
      <c r="C161" s="301"/>
      <c r="D161" s="341"/>
      <c r="E161" s="341"/>
      <c r="F161" s="341"/>
      <c r="G161" s="341"/>
      <c r="H161" s="371">
        <f>+E161+F161-G161</f>
        <v>0</v>
      </c>
      <c r="I161" s="341"/>
      <c r="J161" s="342">
        <f>SUM(H161:I161)</f>
        <v>0</v>
      </c>
      <c r="K161" s="341"/>
      <c r="L161" s="307"/>
      <c r="M161" s="308">
        <f>+G161+J161</f>
        <v>0</v>
      </c>
      <c r="N161" s="308"/>
      <c r="O161" s="309"/>
      <c r="P161" s="309"/>
      <c r="Q161" s="275"/>
      <c r="R161" s="309">
        <f t="shared" ref="R161:R209" si="46">SUM(O161:Q161)</f>
        <v>0</v>
      </c>
      <c r="S161" s="309"/>
      <c r="T161" s="309">
        <f t="shared" ref="T161:T209" si="47">+O161+P161+S161</f>
        <v>0</v>
      </c>
      <c r="U161" s="309">
        <f>+O161*1.059</f>
        <v>0</v>
      </c>
      <c r="V161" s="409">
        <f>+U161*1.057</f>
        <v>0</v>
      </c>
    </row>
    <row r="162" spans="1:25" hidden="1" x14ac:dyDescent="0.25">
      <c r="A162" s="344" t="s">
        <v>140</v>
      </c>
      <c r="B162" s="311" t="s">
        <v>924</v>
      </c>
      <c r="C162" s="345"/>
      <c r="D162" s="315"/>
      <c r="E162" s="315"/>
      <c r="F162" s="315"/>
      <c r="G162" s="315"/>
      <c r="H162" s="316">
        <f>+E162+F162-G162</f>
        <v>0</v>
      </c>
      <c r="I162" s="315"/>
      <c r="J162" s="317">
        <f>SUM(H162:I162)</f>
        <v>0</v>
      </c>
      <c r="K162" s="315"/>
      <c r="L162" s="318"/>
      <c r="M162" s="319">
        <f>+G162+J162</f>
        <v>0</v>
      </c>
      <c r="N162" s="319"/>
      <c r="O162" s="320"/>
      <c r="P162" s="320"/>
      <c r="Q162" s="278"/>
      <c r="R162" s="320">
        <f t="shared" si="46"/>
        <v>0</v>
      </c>
      <c r="S162" s="320"/>
      <c r="T162" s="320">
        <f t="shared" si="47"/>
        <v>0</v>
      </c>
      <c r="U162" s="320">
        <f>+O162*1.059</f>
        <v>0</v>
      </c>
      <c r="V162" s="410">
        <f>+U162*1.057</f>
        <v>0</v>
      </c>
    </row>
    <row r="163" spans="1:25" hidden="1" x14ac:dyDescent="0.25">
      <c r="A163" s="344" t="s">
        <v>139</v>
      </c>
      <c r="B163" s="311">
        <v>0</v>
      </c>
      <c r="C163" s="345"/>
      <c r="D163" s="315"/>
      <c r="E163" s="315"/>
      <c r="F163" s="315"/>
      <c r="G163" s="315"/>
      <c r="H163" s="316">
        <f t="shared" ref="H163:H208" si="48">+E163+F163-G163</f>
        <v>0</v>
      </c>
      <c r="I163" s="315"/>
      <c r="J163" s="317">
        <f t="shared" ref="J163:J209" si="49">SUM(H163:I163)</f>
        <v>0</v>
      </c>
      <c r="K163" s="315"/>
      <c r="L163" s="318"/>
      <c r="M163" s="319">
        <f t="shared" ref="M163:M209" si="50">+G163+J163</f>
        <v>0</v>
      </c>
      <c r="N163" s="319"/>
      <c r="O163" s="320"/>
      <c r="P163" s="320"/>
      <c r="Q163" s="278"/>
      <c r="R163" s="320">
        <f t="shared" si="46"/>
        <v>0</v>
      </c>
      <c r="S163" s="320"/>
      <c r="T163" s="320">
        <f t="shared" si="47"/>
        <v>0</v>
      </c>
      <c r="U163" s="320">
        <f t="shared" ref="U163:U208" si="51">+O163*1.059</f>
        <v>0</v>
      </c>
      <c r="V163" s="410">
        <f t="shared" ref="V163:V208" si="52">+U163*1.057</f>
        <v>0</v>
      </c>
    </row>
    <row r="164" spans="1:25" x14ac:dyDescent="0.25">
      <c r="A164" s="344" t="s">
        <v>115</v>
      </c>
      <c r="B164" s="311">
        <v>2000000</v>
      </c>
      <c r="C164" s="345"/>
      <c r="D164" s="315">
        <v>825153.62</v>
      </c>
      <c r="E164" s="315">
        <v>500000</v>
      </c>
      <c r="F164" s="315"/>
      <c r="G164" s="315">
        <v>336733.6</v>
      </c>
      <c r="H164" s="316">
        <f t="shared" si="48"/>
        <v>163266.40000000002</v>
      </c>
      <c r="I164" s="315">
        <v>500000</v>
      </c>
      <c r="J164" s="317">
        <f t="shared" si="49"/>
        <v>663266.4</v>
      </c>
      <c r="K164" s="315">
        <f>+E164*1.054</f>
        <v>527000</v>
      </c>
      <c r="L164" s="318">
        <f>+K164*1.054</f>
        <v>555458</v>
      </c>
      <c r="M164" s="346">
        <f t="shared" si="50"/>
        <v>1000000</v>
      </c>
      <c r="N164" s="319">
        <v>361097</v>
      </c>
      <c r="O164" s="320">
        <f>1000000-500000</f>
        <v>500000</v>
      </c>
      <c r="P164" s="320"/>
      <c r="Q164" s="278">
        <v>-261046</v>
      </c>
      <c r="R164" s="320">
        <f t="shared" si="46"/>
        <v>238954</v>
      </c>
      <c r="S164" s="320"/>
      <c r="T164" s="320">
        <f t="shared" si="47"/>
        <v>500000</v>
      </c>
      <c r="U164" s="320">
        <f t="shared" si="51"/>
        <v>529500</v>
      </c>
      <c r="V164" s="410">
        <f t="shared" si="52"/>
        <v>559681.5</v>
      </c>
      <c r="Y164" s="468">
        <f t="shared" ref="Y164:Y182" si="53">-Q164/T164</f>
        <v>0.522092</v>
      </c>
    </row>
    <row r="165" spans="1:25" hidden="1" x14ac:dyDescent="0.25">
      <c r="A165" s="344" t="s">
        <v>721</v>
      </c>
      <c r="B165" s="311">
        <v>0</v>
      </c>
      <c r="C165" s="345"/>
      <c r="D165" s="315"/>
      <c r="E165" s="315"/>
      <c r="F165" s="315"/>
      <c r="G165" s="315"/>
      <c r="H165" s="316">
        <f t="shared" si="48"/>
        <v>0</v>
      </c>
      <c r="I165" s="315"/>
      <c r="J165" s="317">
        <f t="shared" si="49"/>
        <v>0</v>
      </c>
      <c r="K165" s="315"/>
      <c r="L165" s="318"/>
      <c r="M165" s="346">
        <f t="shared" si="50"/>
        <v>0</v>
      </c>
      <c r="N165" s="319"/>
      <c r="O165" s="320"/>
      <c r="P165" s="320"/>
      <c r="Q165" s="278"/>
      <c r="R165" s="320">
        <f t="shared" si="46"/>
        <v>0</v>
      </c>
      <c r="S165" s="320"/>
      <c r="T165" s="320">
        <f t="shared" si="47"/>
        <v>0</v>
      </c>
      <c r="U165" s="320">
        <f t="shared" si="51"/>
        <v>0</v>
      </c>
      <c r="V165" s="410">
        <f t="shared" si="52"/>
        <v>0</v>
      </c>
      <c r="Y165" s="468" t="e">
        <f t="shared" si="53"/>
        <v>#DIV/0!</v>
      </c>
    </row>
    <row r="166" spans="1:25" hidden="1" x14ac:dyDescent="0.25">
      <c r="A166" s="344" t="s">
        <v>118</v>
      </c>
      <c r="B166" s="311" t="s">
        <v>925</v>
      </c>
      <c r="C166" s="345"/>
      <c r="D166" s="315"/>
      <c r="E166" s="315"/>
      <c r="F166" s="315"/>
      <c r="G166" s="315"/>
      <c r="H166" s="316">
        <f t="shared" si="48"/>
        <v>0</v>
      </c>
      <c r="I166" s="315"/>
      <c r="J166" s="317">
        <f t="shared" si="49"/>
        <v>0</v>
      </c>
      <c r="K166" s="315"/>
      <c r="L166" s="318"/>
      <c r="M166" s="346">
        <f t="shared" si="50"/>
        <v>0</v>
      </c>
      <c r="N166" s="319"/>
      <c r="O166" s="320"/>
      <c r="P166" s="320"/>
      <c r="Q166" s="278"/>
      <c r="R166" s="320">
        <f t="shared" si="46"/>
        <v>0</v>
      </c>
      <c r="S166" s="320"/>
      <c r="T166" s="320">
        <f t="shared" si="47"/>
        <v>0</v>
      </c>
      <c r="U166" s="320">
        <f t="shared" si="51"/>
        <v>0</v>
      </c>
      <c r="V166" s="410">
        <f t="shared" si="52"/>
        <v>0</v>
      </c>
      <c r="Y166" s="468" t="e">
        <f t="shared" si="53"/>
        <v>#DIV/0!</v>
      </c>
    </row>
    <row r="167" spans="1:25" hidden="1" x14ac:dyDescent="0.25">
      <c r="A167" s="344" t="s">
        <v>138</v>
      </c>
      <c r="B167" s="311">
        <v>0</v>
      </c>
      <c r="C167" s="345"/>
      <c r="D167" s="315"/>
      <c r="E167" s="315"/>
      <c r="F167" s="315"/>
      <c r="G167" s="315"/>
      <c r="H167" s="316">
        <f t="shared" si="48"/>
        <v>0</v>
      </c>
      <c r="I167" s="315"/>
      <c r="J167" s="317">
        <f t="shared" si="49"/>
        <v>0</v>
      </c>
      <c r="K167" s="315"/>
      <c r="L167" s="318"/>
      <c r="M167" s="346">
        <f t="shared" si="50"/>
        <v>0</v>
      </c>
      <c r="N167" s="319"/>
      <c r="O167" s="320"/>
      <c r="P167" s="320"/>
      <c r="Q167" s="278"/>
      <c r="R167" s="320">
        <f t="shared" si="46"/>
        <v>0</v>
      </c>
      <c r="S167" s="320"/>
      <c r="T167" s="320">
        <f t="shared" si="47"/>
        <v>0</v>
      </c>
      <c r="U167" s="320">
        <f t="shared" si="51"/>
        <v>0</v>
      </c>
      <c r="V167" s="410">
        <f t="shared" si="52"/>
        <v>0</v>
      </c>
      <c r="Y167" s="468" t="e">
        <f t="shared" si="53"/>
        <v>#DIV/0!</v>
      </c>
    </row>
    <row r="168" spans="1:25" hidden="1" x14ac:dyDescent="0.25">
      <c r="A168" s="344" t="s">
        <v>120</v>
      </c>
      <c r="B168" s="311" t="s">
        <v>926</v>
      </c>
      <c r="C168" s="345"/>
      <c r="D168" s="315"/>
      <c r="E168" s="315"/>
      <c r="F168" s="315"/>
      <c r="G168" s="315"/>
      <c r="H168" s="316">
        <f t="shared" si="48"/>
        <v>0</v>
      </c>
      <c r="I168" s="315"/>
      <c r="J168" s="317">
        <f t="shared" si="49"/>
        <v>0</v>
      </c>
      <c r="K168" s="315"/>
      <c r="L168" s="318"/>
      <c r="M168" s="346">
        <f t="shared" si="50"/>
        <v>0</v>
      </c>
      <c r="N168" s="319"/>
      <c r="O168" s="320"/>
      <c r="P168" s="320"/>
      <c r="Q168" s="278"/>
      <c r="R168" s="320">
        <f t="shared" si="46"/>
        <v>0</v>
      </c>
      <c r="S168" s="320"/>
      <c r="T168" s="320">
        <f t="shared" si="47"/>
        <v>0</v>
      </c>
      <c r="U168" s="320">
        <f t="shared" si="51"/>
        <v>0</v>
      </c>
      <c r="V168" s="410">
        <f t="shared" si="52"/>
        <v>0</v>
      </c>
      <c r="Y168" s="468" t="e">
        <f t="shared" si="53"/>
        <v>#DIV/0!</v>
      </c>
    </row>
    <row r="169" spans="1:25" hidden="1" x14ac:dyDescent="0.25">
      <c r="A169" s="344" t="s">
        <v>873</v>
      </c>
      <c r="B169" s="311">
        <v>0</v>
      </c>
      <c r="C169" s="345"/>
      <c r="D169" s="315"/>
      <c r="E169" s="315"/>
      <c r="F169" s="315"/>
      <c r="G169" s="315"/>
      <c r="H169" s="316">
        <f t="shared" si="48"/>
        <v>0</v>
      </c>
      <c r="I169" s="315"/>
      <c r="J169" s="317">
        <f t="shared" si="49"/>
        <v>0</v>
      </c>
      <c r="K169" s="315"/>
      <c r="L169" s="318"/>
      <c r="M169" s="346">
        <f t="shared" si="50"/>
        <v>0</v>
      </c>
      <c r="N169" s="319"/>
      <c r="O169" s="320"/>
      <c r="P169" s="320"/>
      <c r="Q169" s="278"/>
      <c r="R169" s="320">
        <f t="shared" si="46"/>
        <v>0</v>
      </c>
      <c r="S169" s="320"/>
      <c r="T169" s="320">
        <f t="shared" si="47"/>
        <v>0</v>
      </c>
      <c r="U169" s="320">
        <f t="shared" si="51"/>
        <v>0</v>
      </c>
      <c r="V169" s="410">
        <f t="shared" si="52"/>
        <v>0</v>
      </c>
      <c r="Y169" s="468" t="e">
        <f t="shared" si="53"/>
        <v>#DIV/0!</v>
      </c>
    </row>
    <row r="170" spans="1:25" hidden="1" x14ac:dyDescent="0.25">
      <c r="A170" s="344" t="s">
        <v>114</v>
      </c>
      <c r="B170" s="311">
        <v>0</v>
      </c>
      <c r="C170" s="345"/>
      <c r="D170" s="315"/>
      <c r="E170" s="315"/>
      <c r="F170" s="315"/>
      <c r="G170" s="315"/>
      <c r="H170" s="316">
        <f t="shared" si="48"/>
        <v>0</v>
      </c>
      <c r="I170" s="315"/>
      <c r="J170" s="317">
        <f t="shared" si="49"/>
        <v>0</v>
      </c>
      <c r="K170" s="315"/>
      <c r="L170" s="318"/>
      <c r="M170" s="346">
        <f t="shared" si="50"/>
        <v>0</v>
      </c>
      <c r="N170" s="319"/>
      <c r="O170" s="320"/>
      <c r="P170" s="320"/>
      <c r="Q170" s="278"/>
      <c r="R170" s="320">
        <f t="shared" si="46"/>
        <v>0</v>
      </c>
      <c r="S170" s="320"/>
      <c r="T170" s="320">
        <f t="shared" si="47"/>
        <v>0</v>
      </c>
      <c r="U170" s="320">
        <f t="shared" si="51"/>
        <v>0</v>
      </c>
      <c r="V170" s="410">
        <f t="shared" si="52"/>
        <v>0</v>
      </c>
      <c r="Y170" s="468" t="e">
        <f t="shared" si="53"/>
        <v>#DIV/0!</v>
      </c>
    </row>
    <row r="171" spans="1:25" x14ac:dyDescent="0.25">
      <c r="A171" s="344" t="s">
        <v>121</v>
      </c>
      <c r="B171" s="311">
        <v>900000</v>
      </c>
      <c r="C171" s="345"/>
      <c r="D171" s="315"/>
      <c r="E171" s="315">
        <v>1500000</v>
      </c>
      <c r="F171" s="315"/>
      <c r="G171" s="315">
        <v>134832</v>
      </c>
      <c r="H171" s="316">
        <f t="shared" si="48"/>
        <v>1365168</v>
      </c>
      <c r="I171" s="315">
        <v>50000</v>
      </c>
      <c r="J171" s="317">
        <f t="shared" si="49"/>
        <v>1415168</v>
      </c>
      <c r="K171" s="315">
        <v>1579500</v>
      </c>
      <c r="L171" s="318">
        <v>1656896</v>
      </c>
      <c r="M171" s="346">
        <f t="shared" si="50"/>
        <v>1550000</v>
      </c>
      <c r="N171" s="319">
        <v>248030</v>
      </c>
      <c r="O171" s="320">
        <f>1500000-800000</f>
        <v>700000</v>
      </c>
      <c r="P171" s="320"/>
      <c r="Q171" s="278">
        <v>-188358</v>
      </c>
      <c r="R171" s="320">
        <f t="shared" si="46"/>
        <v>511642</v>
      </c>
      <c r="S171" s="320"/>
      <c r="T171" s="320">
        <f t="shared" si="47"/>
        <v>700000</v>
      </c>
      <c r="U171" s="320">
        <f t="shared" si="51"/>
        <v>741300</v>
      </c>
      <c r="V171" s="410">
        <f t="shared" si="52"/>
        <v>783554.1</v>
      </c>
      <c r="Y171" s="468">
        <f t="shared" si="53"/>
        <v>0.26908285714285712</v>
      </c>
    </row>
    <row r="172" spans="1:25" hidden="1" x14ac:dyDescent="0.25">
      <c r="A172" s="344" t="s">
        <v>137</v>
      </c>
      <c r="B172" s="311">
        <v>0</v>
      </c>
      <c r="C172" s="345"/>
      <c r="D172" s="315"/>
      <c r="E172" s="315"/>
      <c r="F172" s="315"/>
      <c r="G172" s="315"/>
      <c r="H172" s="316">
        <f t="shared" si="48"/>
        <v>0</v>
      </c>
      <c r="I172" s="315"/>
      <c r="J172" s="317">
        <f t="shared" si="49"/>
        <v>0</v>
      </c>
      <c r="K172" s="315"/>
      <c r="L172" s="318"/>
      <c r="M172" s="346">
        <f t="shared" si="50"/>
        <v>0</v>
      </c>
      <c r="N172" s="319"/>
      <c r="O172" s="320"/>
      <c r="P172" s="320"/>
      <c r="Q172" s="278"/>
      <c r="R172" s="320">
        <f t="shared" si="46"/>
        <v>0</v>
      </c>
      <c r="S172" s="320"/>
      <c r="T172" s="320">
        <f t="shared" si="47"/>
        <v>0</v>
      </c>
      <c r="U172" s="320">
        <f t="shared" si="51"/>
        <v>0</v>
      </c>
      <c r="V172" s="410">
        <f t="shared" si="52"/>
        <v>0</v>
      </c>
      <c r="Y172" s="468" t="e">
        <f t="shared" si="53"/>
        <v>#DIV/0!</v>
      </c>
    </row>
    <row r="173" spans="1:25" hidden="1" x14ac:dyDescent="0.25">
      <c r="A173" s="344" t="s">
        <v>703</v>
      </c>
      <c r="B173" s="311">
        <v>0</v>
      </c>
      <c r="C173" s="345"/>
      <c r="D173" s="315"/>
      <c r="E173" s="315"/>
      <c r="F173" s="315"/>
      <c r="G173" s="315"/>
      <c r="H173" s="316">
        <f t="shared" si="48"/>
        <v>0</v>
      </c>
      <c r="I173" s="315"/>
      <c r="J173" s="317">
        <f t="shared" si="49"/>
        <v>0</v>
      </c>
      <c r="K173" s="315"/>
      <c r="L173" s="318"/>
      <c r="M173" s="346">
        <f t="shared" si="50"/>
        <v>0</v>
      </c>
      <c r="N173" s="319"/>
      <c r="O173" s="320"/>
      <c r="P173" s="320"/>
      <c r="Q173" s="278"/>
      <c r="R173" s="320">
        <f t="shared" si="46"/>
        <v>0</v>
      </c>
      <c r="S173" s="320"/>
      <c r="T173" s="320">
        <f t="shared" si="47"/>
        <v>0</v>
      </c>
      <c r="U173" s="320">
        <f t="shared" si="51"/>
        <v>0</v>
      </c>
      <c r="V173" s="410">
        <f t="shared" si="52"/>
        <v>0</v>
      </c>
      <c r="Y173" s="468" t="e">
        <f t="shared" si="53"/>
        <v>#DIV/0!</v>
      </c>
    </row>
    <row r="174" spans="1:25" hidden="1" x14ac:dyDescent="0.25">
      <c r="A174" s="344" t="s">
        <v>702</v>
      </c>
      <c r="B174" s="311">
        <v>0</v>
      </c>
      <c r="C174" s="345"/>
      <c r="D174" s="315"/>
      <c r="E174" s="315"/>
      <c r="F174" s="315"/>
      <c r="G174" s="315"/>
      <c r="H174" s="316">
        <f t="shared" si="48"/>
        <v>0</v>
      </c>
      <c r="I174" s="315"/>
      <c r="J174" s="317">
        <f t="shared" si="49"/>
        <v>0</v>
      </c>
      <c r="K174" s="315"/>
      <c r="L174" s="318"/>
      <c r="M174" s="346">
        <f t="shared" si="50"/>
        <v>0</v>
      </c>
      <c r="N174" s="319"/>
      <c r="O174" s="320"/>
      <c r="P174" s="320"/>
      <c r="Q174" s="278"/>
      <c r="R174" s="320">
        <f t="shared" si="46"/>
        <v>0</v>
      </c>
      <c r="S174" s="320"/>
      <c r="T174" s="320">
        <f t="shared" si="47"/>
        <v>0</v>
      </c>
      <c r="U174" s="320">
        <f t="shared" si="51"/>
        <v>0</v>
      </c>
      <c r="V174" s="410">
        <f t="shared" si="52"/>
        <v>0</v>
      </c>
      <c r="Y174" s="468" t="e">
        <f t="shared" si="53"/>
        <v>#DIV/0!</v>
      </c>
    </row>
    <row r="175" spans="1:25" hidden="1" x14ac:dyDescent="0.25">
      <c r="A175" s="344" t="s">
        <v>701</v>
      </c>
      <c r="B175" s="311">
        <v>0</v>
      </c>
      <c r="C175" s="345"/>
      <c r="D175" s="315"/>
      <c r="E175" s="315"/>
      <c r="F175" s="315"/>
      <c r="G175" s="315"/>
      <c r="H175" s="316">
        <f t="shared" si="48"/>
        <v>0</v>
      </c>
      <c r="I175" s="315"/>
      <c r="J175" s="317">
        <f t="shared" si="49"/>
        <v>0</v>
      </c>
      <c r="K175" s="315"/>
      <c r="L175" s="318"/>
      <c r="M175" s="346">
        <f t="shared" si="50"/>
        <v>0</v>
      </c>
      <c r="N175" s="319"/>
      <c r="O175" s="320"/>
      <c r="P175" s="320"/>
      <c r="Q175" s="278"/>
      <c r="R175" s="320">
        <f t="shared" si="46"/>
        <v>0</v>
      </c>
      <c r="S175" s="320"/>
      <c r="T175" s="320">
        <f t="shared" si="47"/>
        <v>0</v>
      </c>
      <c r="U175" s="320">
        <f t="shared" si="51"/>
        <v>0</v>
      </c>
      <c r="V175" s="410">
        <f t="shared" si="52"/>
        <v>0</v>
      </c>
      <c r="Y175" s="468" t="e">
        <f t="shared" si="53"/>
        <v>#DIV/0!</v>
      </c>
    </row>
    <row r="176" spans="1:25" hidden="1" x14ac:dyDescent="0.25">
      <c r="A176" s="344" t="s">
        <v>123</v>
      </c>
      <c r="B176" s="311">
        <v>0</v>
      </c>
      <c r="C176" s="345"/>
      <c r="D176" s="315"/>
      <c r="E176" s="315"/>
      <c r="F176" s="315"/>
      <c r="G176" s="315"/>
      <c r="H176" s="316">
        <f t="shared" si="48"/>
        <v>0</v>
      </c>
      <c r="I176" s="315"/>
      <c r="J176" s="317">
        <f t="shared" si="49"/>
        <v>0</v>
      </c>
      <c r="K176" s="315"/>
      <c r="L176" s="318"/>
      <c r="M176" s="346">
        <f t="shared" si="50"/>
        <v>0</v>
      </c>
      <c r="N176" s="319"/>
      <c r="O176" s="320"/>
      <c r="P176" s="320"/>
      <c r="Q176" s="278"/>
      <c r="R176" s="320">
        <f t="shared" si="46"/>
        <v>0</v>
      </c>
      <c r="S176" s="320"/>
      <c r="T176" s="320">
        <f t="shared" si="47"/>
        <v>0</v>
      </c>
      <c r="U176" s="320">
        <f t="shared" si="51"/>
        <v>0</v>
      </c>
      <c r="V176" s="410">
        <f t="shared" si="52"/>
        <v>0</v>
      </c>
      <c r="Y176" s="468" t="e">
        <f t="shared" si="53"/>
        <v>#DIV/0!</v>
      </c>
    </row>
    <row r="177" spans="1:25" hidden="1" x14ac:dyDescent="0.25">
      <c r="A177" s="372" t="s">
        <v>122</v>
      </c>
      <c r="B177" s="311">
        <v>0</v>
      </c>
      <c r="C177" s="345"/>
      <c r="D177" s="315"/>
      <c r="E177" s="315"/>
      <c r="F177" s="315"/>
      <c r="G177" s="315"/>
      <c r="H177" s="316">
        <f t="shared" si="48"/>
        <v>0</v>
      </c>
      <c r="I177" s="315"/>
      <c r="J177" s="317">
        <f t="shared" si="49"/>
        <v>0</v>
      </c>
      <c r="K177" s="315"/>
      <c r="L177" s="318"/>
      <c r="M177" s="346">
        <f t="shared" si="50"/>
        <v>0</v>
      </c>
      <c r="N177" s="319"/>
      <c r="O177" s="320"/>
      <c r="P177" s="320"/>
      <c r="Q177" s="278"/>
      <c r="R177" s="320">
        <f t="shared" si="46"/>
        <v>0</v>
      </c>
      <c r="S177" s="320"/>
      <c r="T177" s="320">
        <f t="shared" si="47"/>
        <v>0</v>
      </c>
      <c r="U177" s="320">
        <f t="shared" si="51"/>
        <v>0</v>
      </c>
      <c r="V177" s="410">
        <f t="shared" si="52"/>
        <v>0</v>
      </c>
      <c r="Y177" s="468" t="e">
        <f t="shared" si="53"/>
        <v>#DIV/0!</v>
      </c>
    </row>
    <row r="178" spans="1:25" hidden="1" x14ac:dyDescent="0.25">
      <c r="A178" s="310" t="s">
        <v>112</v>
      </c>
      <c r="B178" s="311">
        <v>0</v>
      </c>
      <c r="C178" s="345"/>
      <c r="D178" s="315"/>
      <c r="E178" s="315"/>
      <c r="F178" s="315"/>
      <c r="G178" s="315"/>
      <c r="H178" s="316">
        <f t="shared" si="48"/>
        <v>0</v>
      </c>
      <c r="I178" s="315"/>
      <c r="J178" s="317">
        <f t="shared" si="49"/>
        <v>0</v>
      </c>
      <c r="K178" s="315"/>
      <c r="L178" s="318"/>
      <c r="M178" s="346">
        <f t="shared" si="50"/>
        <v>0</v>
      </c>
      <c r="N178" s="319"/>
      <c r="O178" s="320"/>
      <c r="P178" s="320"/>
      <c r="Q178" s="278"/>
      <c r="R178" s="320">
        <f t="shared" si="46"/>
        <v>0</v>
      </c>
      <c r="S178" s="320"/>
      <c r="T178" s="320">
        <f t="shared" si="47"/>
        <v>0</v>
      </c>
      <c r="U178" s="320">
        <f t="shared" si="51"/>
        <v>0</v>
      </c>
      <c r="V178" s="410">
        <f t="shared" si="52"/>
        <v>0</v>
      </c>
      <c r="Y178" s="468" t="e">
        <f t="shared" si="53"/>
        <v>#DIV/0!</v>
      </c>
    </row>
    <row r="179" spans="1:25" hidden="1" x14ac:dyDescent="0.25">
      <c r="A179" s="344" t="s">
        <v>128</v>
      </c>
      <c r="B179" s="311">
        <v>0</v>
      </c>
      <c r="C179" s="345"/>
      <c r="D179" s="315"/>
      <c r="E179" s="315"/>
      <c r="F179" s="315"/>
      <c r="G179" s="315"/>
      <c r="H179" s="316">
        <f t="shared" si="48"/>
        <v>0</v>
      </c>
      <c r="I179" s="315"/>
      <c r="J179" s="317">
        <f t="shared" si="49"/>
        <v>0</v>
      </c>
      <c r="K179" s="315"/>
      <c r="L179" s="318"/>
      <c r="M179" s="346">
        <f t="shared" si="50"/>
        <v>0</v>
      </c>
      <c r="N179" s="319"/>
      <c r="O179" s="320"/>
      <c r="P179" s="320"/>
      <c r="Q179" s="278"/>
      <c r="R179" s="320">
        <f t="shared" si="46"/>
        <v>0</v>
      </c>
      <c r="S179" s="320"/>
      <c r="T179" s="320">
        <f t="shared" si="47"/>
        <v>0</v>
      </c>
      <c r="U179" s="320">
        <f t="shared" si="51"/>
        <v>0</v>
      </c>
      <c r="V179" s="410">
        <f t="shared" si="52"/>
        <v>0</v>
      </c>
      <c r="Y179" s="468" t="e">
        <f t="shared" si="53"/>
        <v>#DIV/0!</v>
      </c>
    </row>
    <row r="180" spans="1:25" hidden="1" x14ac:dyDescent="0.25">
      <c r="A180" s="344" t="s">
        <v>124</v>
      </c>
      <c r="B180" s="311">
        <v>0</v>
      </c>
      <c r="C180" s="345"/>
      <c r="D180" s="315"/>
      <c r="E180" s="315"/>
      <c r="F180" s="315"/>
      <c r="G180" s="315"/>
      <c r="H180" s="316">
        <f t="shared" si="48"/>
        <v>0</v>
      </c>
      <c r="I180" s="315"/>
      <c r="J180" s="317">
        <f t="shared" si="49"/>
        <v>0</v>
      </c>
      <c r="K180" s="315"/>
      <c r="L180" s="318"/>
      <c r="M180" s="346">
        <f t="shared" si="50"/>
        <v>0</v>
      </c>
      <c r="N180" s="319"/>
      <c r="O180" s="320"/>
      <c r="P180" s="320"/>
      <c r="Q180" s="278"/>
      <c r="R180" s="320">
        <f t="shared" si="46"/>
        <v>0</v>
      </c>
      <c r="S180" s="320"/>
      <c r="T180" s="320">
        <f t="shared" si="47"/>
        <v>0</v>
      </c>
      <c r="U180" s="320">
        <f t="shared" si="51"/>
        <v>0</v>
      </c>
      <c r="V180" s="410">
        <f t="shared" si="52"/>
        <v>0</v>
      </c>
      <c r="Y180" s="468" t="e">
        <f t="shared" si="53"/>
        <v>#DIV/0!</v>
      </c>
    </row>
    <row r="181" spans="1:25" hidden="1" x14ac:dyDescent="0.25">
      <c r="A181" s="344" t="s">
        <v>136</v>
      </c>
      <c r="B181" s="311">
        <v>0</v>
      </c>
      <c r="C181" s="345"/>
      <c r="D181" s="315"/>
      <c r="E181" s="315"/>
      <c r="F181" s="315"/>
      <c r="G181" s="315"/>
      <c r="H181" s="316">
        <f t="shared" si="48"/>
        <v>0</v>
      </c>
      <c r="I181" s="315"/>
      <c r="J181" s="317">
        <f t="shared" si="49"/>
        <v>0</v>
      </c>
      <c r="K181" s="315"/>
      <c r="L181" s="318"/>
      <c r="M181" s="346">
        <f t="shared" si="50"/>
        <v>0</v>
      </c>
      <c r="N181" s="319"/>
      <c r="O181" s="320"/>
      <c r="P181" s="320"/>
      <c r="Q181" s="278"/>
      <c r="R181" s="320">
        <f t="shared" si="46"/>
        <v>0</v>
      </c>
      <c r="S181" s="320"/>
      <c r="T181" s="320">
        <f t="shared" si="47"/>
        <v>0</v>
      </c>
      <c r="U181" s="320">
        <f t="shared" si="51"/>
        <v>0</v>
      </c>
      <c r="V181" s="410">
        <f t="shared" si="52"/>
        <v>0</v>
      </c>
      <c r="Y181" s="468" t="e">
        <f t="shared" si="53"/>
        <v>#DIV/0!</v>
      </c>
    </row>
    <row r="182" spans="1:25" x14ac:dyDescent="0.25">
      <c r="A182" s="344" t="s">
        <v>125</v>
      </c>
      <c r="B182" s="311">
        <v>2800000</v>
      </c>
      <c r="C182" s="345">
        <v>800000</v>
      </c>
      <c r="D182" s="315">
        <v>1656414.65</v>
      </c>
      <c r="E182" s="315">
        <v>900000</v>
      </c>
      <c r="F182" s="315"/>
      <c r="G182" s="315">
        <v>778836.47999999998</v>
      </c>
      <c r="H182" s="316">
        <f t="shared" si="48"/>
        <v>121163.52000000002</v>
      </c>
      <c r="I182" s="315">
        <v>1300000</v>
      </c>
      <c r="J182" s="317">
        <f t="shared" si="49"/>
        <v>1421163.52</v>
      </c>
      <c r="K182" s="315">
        <f>+E182*1.054</f>
        <v>948600</v>
      </c>
      <c r="L182" s="318">
        <f>+K182*1.054</f>
        <v>999824.4</v>
      </c>
      <c r="M182" s="346">
        <f t="shared" si="50"/>
        <v>2200000</v>
      </c>
      <c r="N182" s="319">
        <v>778837</v>
      </c>
      <c r="O182" s="320">
        <f>1500000-300000</f>
        <v>1200000</v>
      </c>
      <c r="P182" s="320"/>
      <c r="Q182" s="278">
        <v>-6320</v>
      </c>
      <c r="R182" s="320">
        <f t="shared" si="46"/>
        <v>1193680</v>
      </c>
      <c r="S182" s="320"/>
      <c r="T182" s="320">
        <f t="shared" si="47"/>
        <v>1200000</v>
      </c>
      <c r="U182" s="320">
        <f t="shared" si="51"/>
        <v>1270800</v>
      </c>
      <c r="V182" s="410">
        <f t="shared" si="52"/>
        <v>1343235.5999999999</v>
      </c>
      <c r="Y182" s="468">
        <f t="shared" si="53"/>
        <v>5.2666666666666669E-3</v>
      </c>
    </row>
    <row r="183" spans="1:25" hidden="1" x14ac:dyDescent="0.25">
      <c r="A183" s="344" t="s">
        <v>116</v>
      </c>
      <c r="B183" s="311">
        <v>0</v>
      </c>
      <c r="C183" s="345"/>
      <c r="D183" s="315"/>
      <c r="E183" s="315"/>
      <c r="F183" s="315"/>
      <c r="G183" s="315"/>
      <c r="H183" s="316">
        <f t="shared" si="48"/>
        <v>0</v>
      </c>
      <c r="I183" s="315"/>
      <c r="J183" s="317">
        <f t="shared" si="49"/>
        <v>0</v>
      </c>
      <c r="K183" s="315"/>
      <c r="L183" s="318"/>
      <c r="M183" s="346">
        <f t="shared" si="50"/>
        <v>0</v>
      </c>
      <c r="N183" s="319"/>
      <c r="O183" s="320"/>
      <c r="P183" s="320"/>
      <c r="Q183" s="278"/>
      <c r="R183" s="320">
        <f t="shared" si="46"/>
        <v>0</v>
      </c>
      <c r="S183" s="320"/>
      <c r="T183" s="320">
        <f t="shared" si="47"/>
        <v>0</v>
      </c>
      <c r="U183" s="320">
        <f t="shared" si="51"/>
        <v>0</v>
      </c>
      <c r="V183" s="410">
        <f t="shared" si="52"/>
        <v>0</v>
      </c>
    </row>
    <row r="184" spans="1:25" hidden="1" x14ac:dyDescent="0.25">
      <c r="A184" s="344" t="s">
        <v>113</v>
      </c>
      <c r="B184" s="311">
        <v>0</v>
      </c>
      <c r="C184" s="345"/>
      <c r="D184" s="315"/>
      <c r="E184" s="315"/>
      <c r="F184" s="315"/>
      <c r="G184" s="315"/>
      <c r="H184" s="316">
        <f t="shared" si="48"/>
        <v>0</v>
      </c>
      <c r="I184" s="315"/>
      <c r="J184" s="317">
        <f t="shared" si="49"/>
        <v>0</v>
      </c>
      <c r="K184" s="315"/>
      <c r="L184" s="318"/>
      <c r="M184" s="346">
        <f t="shared" si="50"/>
        <v>0</v>
      </c>
      <c r="N184" s="319"/>
      <c r="O184" s="320"/>
      <c r="P184" s="320"/>
      <c r="Q184" s="278"/>
      <c r="R184" s="320">
        <f t="shared" si="46"/>
        <v>0</v>
      </c>
      <c r="S184" s="320"/>
      <c r="T184" s="320">
        <f t="shared" si="47"/>
        <v>0</v>
      </c>
      <c r="U184" s="320">
        <f t="shared" si="51"/>
        <v>0</v>
      </c>
      <c r="V184" s="410">
        <f t="shared" si="52"/>
        <v>0</v>
      </c>
    </row>
    <row r="185" spans="1:25" hidden="1" x14ac:dyDescent="0.25">
      <c r="A185" s="344" t="s">
        <v>105</v>
      </c>
      <c r="B185" s="311">
        <v>0</v>
      </c>
      <c r="C185" s="345"/>
      <c r="D185" s="315"/>
      <c r="E185" s="315"/>
      <c r="F185" s="315"/>
      <c r="G185" s="315"/>
      <c r="H185" s="316">
        <f t="shared" si="48"/>
        <v>0</v>
      </c>
      <c r="I185" s="315"/>
      <c r="J185" s="317">
        <f t="shared" si="49"/>
        <v>0</v>
      </c>
      <c r="K185" s="315"/>
      <c r="L185" s="318"/>
      <c r="M185" s="346">
        <f t="shared" si="50"/>
        <v>0</v>
      </c>
      <c r="N185" s="319"/>
      <c r="O185" s="320"/>
      <c r="P185" s="320"/>
      <c r="Q185" s="278"/>
      <c r="R185" s="320">
        <f t="shared" si="46"/>
        <v>0</v>
      </c>
      <c r="S185" s="320"/>
      <c r="T185" s="320">
        <f t="shared" si="47"/>
        <v>0</v>
      </c>
      <c r="U185" s="320">
        <f t="shared" si="51"/>
        <v>0</v>
      </c>
      <c r="V185" s="410">
        <f t="shared" si="52"/>
        <v>0</v>
      </c>
    </row>
    <row r="186" spans="1:25" hidden="1" x14ac:dyDescent="0.25">
      <c r="A186" s="344" t="s">
        <v>119</v>
      </c>
      <c r="B186" s="311">
        <v>0</v>
      </c>
      <c r="C186" s="345"/>
      <c r="D186" s="315"/>
      <c r="E186" s="315"/>
      <c r="F186" s="315"/>
      <c r="G186" s="315"/>
      <c r="H186" s="316">
        <f t="shared" si="48"/>
        <v>0</v>
      </c>
      <c r="I186" s="315"/>
      <c r="J186" s="317">
        <f t="shared" si="49"/>
        <v>0</v>
      </c>
      <c r="K186" s="315"/>
      <c r="L186" s="318"/>
      <c r="M186" s="346">
        <f t="shared" si="50"/>
        <v>0</v>
      </c>
      <c r="N186" s="319"/>
      <c r="O186" s="320"/>
      <c r="P186" s="320"/>
      <c r="Q186" s="278"/>
      <c r="R186" s="320">
        <f t="shared" si="46"/>
        <v>0</v>
      </c>
      <c r="S186" s="320"/>
      <c r="T186" s="320">
        <f t="shared" si="47"/>
        <v>0</v>
      </c>
      <c r="U186" s="320">
        <f t="shared" si="51"/>
        <v>0</v>
      </c>
      <c r="V186" s="410">
        <f t="shared" si="52"/>
        <v>0</v>
      </c>
    </row>
    <row r="187" spans="1:25" hidden="1" x14ac:dyDescent="0.25">
      <c r="A187" s="344" t="s">
        <v>132</v>
      </c>
      <c r="B187" s="311">
        <v>0</v>
      </c>
      <c r="C187" s="345"/>
      <c r="D187" s="315"/>
      <c r="E187" s="315"/>
      <c r="F187" s="315"/>
      <c r="G187" s="315"/>
      <c r="H187" s="316">
        <f t="shared" si="48"/>
        <v>0</v>
      </c>
      <c r="I187" s="315"/>
      <c r="J187" s="317">
        <f t="shared" si="49"/>
        <v>0</v>
      </c>
      <c r="K187" s="315"/>
      <c r="L187" s="318"/>
      <c r="M187" s="346">
        <f t="shared" si="50"/>
        <v>0</v>
      </c>
      <c r="N187" s="319"/>
      <c r="O187" s="320"/>
      <c r="P187" s="320"/>
      <c r="Q187" s="278"/>
      <c r="R187" s="320">
        <f t="shared" si="46"/>
        <v>0</v>
      </c>
      <c r="S187" s="320"/>
      <c r="T187" s="320">
        <f t="shared" si="47"/>
        <v>0</v>
      </c>
      <c r="U187" s="320">
        <f t="shared" si="51"/>
        <v>0</v>
      </c>
      <c r="V187" s="410">
        <f t="shared" si="52"/>
        <v>0</v>
      </c>
    </row>
    <row r="188" spans="1:25" hidden="1" x14ac:dyDescent="0.25">
      <c r="A188" s="344" t="s">
        <v>126</v>
      </c>
      <c r="B188" s="311">
        <v>0</v>
      </c>
      <c r="C188" s="345"/>
      <c r="D188" s="315"/>
      <c r="E188" s="315"/>
      <c r="F188" s="315"/>
      <c r="G188" s="315"/>
      <c r="H188" s="316">
        <f t="shared" si="48"/>
        <v>0</v>
      </c>
      <c r="I188" s="315"/>
      <c r="J188" s="317">
        <f t="shared" si="49"/>
        <v>0</v>
      </c>
      <c r="K188" s="315"/>
      <c r="L188" s="318"/>
      <c r="M188" s="346">
        <f t="shared" si="50"/>
        <v>0</v>
      </c>
      <c r="N188" s="319"/>
      <c r="O188" s="320"/>
      <c r="P188" s="320"/>
      <c r="Q188" s="278"/>
      <c r="R188" s="320">
        <f t="shared" si="46"/>
        <v>0</v>
      </c>
      <c r="S188" s="320"/>
      <c r="T188" s="320">
        <f t="shared" si="47"/>
        <v>0</v>
      </c>
      <c r="U188" s="320">
        <f t="shared" si="51"/>
        <v>0</v>
      </c>
      <c r="V188" s="410">
        <f t="shared" si="52"/>
        <v>0</v>
      </c>
    </row>
    <row r="189" spans="1:25" hidden="1" x14ac:dyDescent="0.25">
      <c r="A189" s="344" t="s">
        <v>127</v>
      </c>
      <c r="B189" s="311">
        <v>0</v>
      </c>
      <c r="C189" s="345"/>
      <c r="D189" s="315"/>
      <c r="E189" s="315"/>
      <c r="F189" s="315"/>
      <c r="G189" s="315"/>
      <c r="H189" s="316">
        <f t="shared" si="48"/>
        <v>0</v>
      </c>
      <c r="I189" s="315"/>
      <c r="J189" s="317">
        <f t="shared" si="49"/>
        <v>0</v>
      </c>
      <c r="K189" s="315"/>
      <c r="L189" s="318"/>
      <c r="M189" s="346">
        <f t="shared" si="50"/>
        <v>0</v>
      </c>
      <c r="N189" s="319"/>
      <c r="O189" s="320"/>
      <c r="P189" s="320"/>
      <c r="Q189" s="278"/>
      <c r="R189" s="320">
        <f t="shared" si="46"/>
        <v>0</v>
      </c>
      <c r="S189" s="320"/>
      <c r="T189" s="320">
        <f t="shared" si="47"/>
        <v>0</v>
      </c>
      <c r="U189" s="320">
        <f t="shared" si="51"/>
        <v>0</v>
      </c>
      <c r="V189" s="410">
        <f t="shared" si="52"/>
        <v>0</v>
      </c>
    </row>
    <row r="190" spans="1:25" hidden="1" x14ac:dyDescent="0.25">
      <c r="A190" s="344" t="s">
        <v>127</v>
      </c>
      <c r="B190" s="311">
        <v>0</v>
      </c>
      <c r="C190" s="345"/>
      <c r="D190" s="315"/>
      <c r="E190" s="315"/>
      <c r="F190" s="315"/>
      <c r="G190" s="315"/>
      <c r="H190" s="316">
        <f t="shared" si="48"/>
        <v>0</v>
      </c>
      <c r="I190" s="315"/>
      <c r="J190" s="317">
        <f t="shared" si="49"/>
        <v>0</v>
      </c>
      <c r="K190" s="315"/>
      <c r="L190" s="318"/>
      <c r="M190" s="346">
        <f t="shared" si="50"/>
        <v>0</v>
      </c>
      <c r="N190" s="319"/>
      <c r="O190" s="320"/>
      <c r="P190" s="320"/>
      <c r="Q190" s="278"/>
      <c r="R190" s="320">
        <f t="shared" si="46"/>
        <v>0</v>
      </c>
      <c r="S190" s="320"/>
      <c r="T190" s="320">
        <f t="shared" si="47"/>
        <v>0</v>
      </c>
      <c r="U190" s="320">
        <f t="shared" si="51"/>
        <v>0</v>
      </c>
      <c r="V190" s="410">
        <f t="shared" si="52"/>
        <v>0</v>
      </c>
    </row>
    <row r="191" spans="1:25" hidden="1" x14ac:dyDescent="0.25">
      <c r="A191" s="344" t="s">
        <v>100</v>
      </c>
      <c r="B191" s="311">
        <v>0</v>
      </c>
      <c r="C191" s="345"/>
      <c r="D191" s="315"/>
      <c r="E191" s="315"/>
      <c r="F191" s="315"/>
      <c r="G191" s="315"/>
      <c r="H191" s="316">
        <f t="shared" si="48"/>
        <v>0</v>
      </c>
      <c r="I191" s="315"/>
      <c r="J191" s="317">
        <f t="shared" si="49"/>
        <v>0</v>
      </c>
      <c r="K191" s="315"/>
      <c r="L191" s="318"/>
      <c r="M191" s="346">
        <f t="shared" si="50"/>
        <v>0</v>
      </c>
      <c r="N191" s="319"/>
      <c r="O191" s="320"/>
      <c r="P191" s="320"/>
      <c r="Q191" s="278"/>
      <c r="R191" s="320">
        <f t="shared" si="46"/>
        <v>0</v>
      </c>
      <c r="S191" s="320"/>
      <c r="T191" s="320">
        <f t="shared" si="47"/>
        <v>0</v>
      </c>
      <c r="U191" s="320">
        <f t="shared" si="51"/>
        <v>0</v>
      </c>
      <c r="V191" s="410">
        <f t="shared" si="52"/>
        <v>0</v>
      </c>
    </row>
    <row r="192" spans="1:25" hidden="1" x14ac:dyDescent="0.25">
      <c r="A192" s="344" t="s">
        <v>131</v>
      </c>
      <c r="B192" s="311">
        <v>0</v>
      </c>
      <c r="C192" s="345"/>
      <c r="D192" s="315"/>
      <c r="E192" s="315"/>
      <c r="F192" s="315"/>
      <c r="G192" s="315"/>
      <c r="H192" s="316">
        <f t="shared" si="48"/>
        <v>0</v>
      </c>
      <c r="I192" s="315"/>
      <c r="J192" s="317">
        <f t="shared" si="49"/>
        <v>0</v>
      </c>
      <c r="K192" s="315"/>
      <c r="L192" s="318"/>
      <c r="M192" s="346">
        <f t="shared" si="50"/>
        <v>0</v>
      </c>
      <c r="N192" s="319"/>
      <c r="O192" s="320"/>
      <c r="P192" s="320"/>
      <c r="Q192" s="278"/>
      <c r="R192" s="320">
        <f t="shared" si="46"/>
        <v>0</v>
      </c>
      <c r="S192" s="320"/>
      <c r="T192" s="320">
        <f t="shared" si="47"/>
        <v>0</v>
      </c>
      <c r="U192" s="320">
        <f t="shared" si="51"/>
        <v>0</v>
      </c>
      <c r="V192" s="410">
        <f t="shared" si="52"/>
        <v>0</v>
      </c>
    </row>
    <row r="193" spans="1:22" hidden="1" x14ac:dyDescent="0.25">
      <c r="A193" s="344" t="s">
        <v>117</v>
      </c>
      <c r="B193" s="311">
        <v>0</v>
      </c>
      <c r="C193" s="345"/>
      <c r="D193" s="315"/>
      <c r="E193" s="315"/>
      <c r="F193" s="315"/>
      <c r="G193" s="315"/>
      <c r="H193" s="316">
        <f t="shared" si="48"/>
        <v>0</v>
      </c>
      <c r="I193" s="315"/>
      <c r="J193" s="317">
        <f t="shared" si="49"/>
        <v>0</v>
      </c>
      <c r="K193" s="315"/>
      <c r="L193" s="318"/>
      <c r="M193" s="346">
        <f t="shared" si="50"/>
        <v>0</v>
      </c>
      <c r="N193" s="319"/>
      <c r="O193" s="320"/>
      <c r="P193" s="320"/>
      <c r="Q193" s="278"/>
      <c r="R193" s="320">
        <f t="shared" si="46"/>
        <v>0</v>
      </c>
      <c r="S193" s="320"/>
      <c r="T193" s="320">
        <f t="shared" si="47"/>
        <v>0</v>
      </c>
      <c r="U193" s="320">
        <f t="shared" si="51"/>
        <v>0</v>
      </c>
      <c r="V193" s="410">
        <f t="shared" si="52"/>
        <v>0</v>
      </c>
    </row>
    <row r="194" spans="1:22" hidden="1" x14ac:dyDescent="0.25">
      <c r="A194" s="344" t="s">
        <v>130</v>
      </c>
      <c r="B194" s="311">
        <v>0</v>
      </c>
      <c r="C194" s="345"/>
      <c r="D194" s="315"/>
      <c r="E194" s="315"/>
      <c r="F194" s="315"/>
      <c r="G194" s="315"/>
      <c r="H194" s="316">
        <f t="shared" si="48"/>
        <v>0</v>
      </c>
      <c r="I194" s="315"/>
      <c r="J194" s="317">
        <f t="shared" si="49"/>
        <v>0</v>
      </c>
      <c r="K194" s="315"/>
      <c r="L194" s="318"/>
      <c r="M194" s="346">
        <f t="shared" si="50"/>
        <v>0</v>
      </c>
      <c r="N194" s="319"/>
      <c r="O194" s="320"/>
      <c r="P194" s="320"/>
      <c r="Q194" s="278"/>
      <c r="R194" s="320">
        <f t="shared" si="46"/>
        <v>0</v>
      </c>
      <c r="S194" s="320"/>
      <c r="T194" s="320">
        <f t="shared" si="47"/>
        <v>0</v>
      </c>
      <c r="U194" s="320">
        <f t="shared" si="51"/>
        <v>0</v>
      </c>
      <c r="V194" s="410">
        <f t="shared" si="52"/>
        <v>0</v>
      </c>
    </row>
    <row r="195" spans="1:22" hidden="1" x14ac:dyDescent="0.25">
      <c r="A195" s="344" t="s">
        <v>129</v>
      </c>
      <c r="B195" s="311">
        <v>0</v>
      </c>
      <c r="C195" s="345"/>
      <c r="D195" s="315"/>
      <c r="E195" s="315"/>
      <c r="F195" s="315"/>
      <c r="G195" s="315"/>
      <c r="H195" s="316">
        <f t="shared" si="48"/>
        <v>0</v>
      </c>
      <c r="I195" s="315"/>
      <c r="J195" s="317">
        <f t="shared" si="49"/>
        <v>0</v>
      </c>
      <c r="K195" s="315"/>
      <c r="L195" s="318"/>
      <c r="M195" s="346">
        <f t="shared" si="50"/>
        <v>0</v>
      </c>
      <c r="N195" s="319"/>
      <c r="O195" s="320"/>
      <c r="P195" s="320"/>
      <c r="Q195" s="278"/>
      <c r="R195" s="320">
        <f t="shared" si="46"/>
        <v>0</v>
      </c>
      <c r="S195" s="320"/>
      <c r="T195" s="320">
        <f t="shared" si="47"/>
        <v>0</v>
      </c>
      <c r="U195" s="320">
        <f t="shared" si="51"/>
        <v>0</v>
      </c>
      <c r="V195" s="410">
        <f t="shared" si="52"/>
        <v>0</v>
      </c>
    </row>
    <row r="196" spans="1:22" hidden="1" x14ac:dyDescent="0.25">
      <c r="A196" s="344" t="s">
        <v>134</v>
      </c>
      <c r="B196" s="311">
        <v>0</v>
      </c>
      <c r="C196" s="345"/>
      <c r="D196" s="315"/>
      <c r="E196" s="315"/>
      <c r="F196" s="315"/>
      <c r="G196" s="315"/>
      <c r="H196" s="316">
        <f t="shared" si="48"/>
        <v>0</v>
      </c>
      <c r="I196" s="315"/>
      <c r="J196" s="317">
        <f t="shared" si="49"/>
        <v>0</v>
      </c>
      <c r="K196" s="315"/>
      <c r="L196" s="318"/>
      <c r="M196" s="346">
        <f t="shared" si="50"/>
        <v>0</v>
      </c>
      <c r="N196" s="319"/>
      <c r="O196" s="320"/>
      <c r="P196" s="320"/>
      <c r="Q196" s="278"/>
      <c r="R196" s="320">
        <f t="shared" si="46"/>
        <v>0</v>
      </c>
      <c r="S196" s="320"/>
      <c r="T196" s="320">
        <f t="shared" si="47"/>
        <v>0</v>
      </c>
      <c r="U196" s="320">
        <f t="shared" si="51"/>
        <v>0</v>
      </c>
      <c r="V196" s="410">
        <f t="shared" si="52"/>
        <v>0</v>
      </c>
    </row>
    <row r="197" spans="1:22" hidden="1" x14ac:dyDescent="0.25">
      <c r="A197" s="344" t="s">
        <v>135</v>
      </c>
      <c r="B197" s="311">
        <v>0</v>
      </c>
      <c r="C197" s="345"/>
      <c r="D197" s="315"/>
      <c r="E197" s="315"/>
      <c r="F197" s="315"/>
      <c r="G197" s="315"/>
      <c r="H197" s="316">
        <f t="shared" si="48"/>
        <v>0</v>
      </c>
      <c r="I197" s="315"/>
      <c r="J197" s="317">
        <f t="shared" si="49"/>
        <v>0</v>
      </c>
      <c r="K197" s="315"/>
      <c r="L197" s="318"/>
      <c r="M197" s="346">
        <f t="shared" si="50"/>
        <v>0</v>
      </c>
      <c r="N197" s="319"/>
      <c r="O197" s="320"/>
      <c r="P197" s="320"/>
      <c r="Q197" s="278"/>
      <c r="R197" s="320">
        <f t="shared" si="46"/>
        <v>0</v>
      </c>
      <c r="S197" s="320"/>
      <c r="T197" s="320">
        <f t="shared" si="47"/>
        <v>0</v>
      </c>
      <c r="U197" s="320">
        <f t="shared" si="51"/>
        <v>0</v>
      </c>
      <c r="V197" s="410">
        <f t="shared" si="52"/>
        <v>0</v>
      </c>
    </row>
    <row r="198" spans="1:22" hidden="1" x14ac:dyDescent="0.25">
      <c r="A198" s="344" t="s">
        <v>102</v>
      </c>
      <c r="B198" s="311">
        <v>0</v>
      </c>
      <c r="C198" s="345"/>
      <c r="D198" s="315"/>
      <c r="E198" s="315"/>
      <c r="F198" s="315"/>
      <c r="G198" s="315"/>
      <c r="H198" s="316">
        <f t="shared" si="48"/>
        <v>0</v>
      </c>
      <c r="I198" s="315"/>
      <c r="J198" s="317">
        <f t="shared" si="49"/>
        <v>0</v>
      </c>
      <c r="K198" s="315"/>
      <c r="L198" s="318"/>
      <c r="M198" s="346">
        <f t="shared" si="50"/>
        <v>0</v>
      </c>
      <c r="N198" s="319"/>
      <c r="O198" s="320"/>
      <c r="P198" s="320"/>
      <c r="Q198" s="278"/>
      <c r="R198" s="320">
        <f t="shared" si="46"/>
        <v>0</v>
      </c>
      <c r="S198" s="320"/>
      <c r="T198" s="320">
        <f t="shared" si="47"/>
        <v>0</v>
      </c>
      <c r="U198" s="320">
        <f t="shared" si="51"/>
        <v>0</v>
      </c>
      <c r="V198" s="410">
        <f t="shared" si="52"/>
        <v>0</v>
      </c>
    </row>
    <row r="199" spans="1:22" hidden="1" x14ac:dyDescent="0.25">
      <c r="A199" s="344" t="s">
        <v>133</v>
      </c>
      <c r="B199" s="311">
        <v>0</v>
      </c>
      <c r="C199" s="345"/>
      <c r="D199" s="315"/>
      <c r="E199" s="315"/>
      <c r="F199" s="315"/>
      <c r="G199" s="315"/>
      <c r="H199" s="316">
        <f t="shared" si="48"/>
        <v>0</v>
      </c>
      <c r="I199" s="315"/>
      <c r="J199" s="317">
        <f t="shared" si="49"/>
        <v>0</v>
      </c>
      <c r="K199" s="315"/>
      <c r="L199" s="318"/>
      <c r="M199" s="346">
        <f t="shared" si="50"/>
        <v>0</v>
      </c>
      <c r="N199" s="319"/>
      <c r="O199" s="320"/>
      <c r="P199" s="320"/>
      <c r="Q199" s="278"/>
      <c r="R199" s="320">
        <f t="shared" si="46"/>
        <v>0</v>
      </c>
      <c r="S199" s="320"/>
      <c r="T199" s="320">
        <f t="shared" si="47"/>
        <v>0</v>
      </c>
      <c r="U199" s="320">
        <f t="shared" si="51"/>
        <v>0</v>
      </c>
      <c r="V199" s="410">
        <f t="shared" si="52"/>
        <v>0</v>
      </c>
    </row>
    <row r="200" spans="1:22" hidden="1" x14ac:dyDescent="0.25">
      <c r="A200" s="344" t="s">
        <v>918</v>
      </c>
      <c r="B200" s="311">
        <v>0</v>
      </c>
      <c r="C200" s="345"/>
      <c r="D200" s="315"/>
      <c r="E200" s="315"/>
      <c r="F200" s="315"/>
      <c r="G200" s="315"/>
      <c r="H200" s="316">
        <f t="shared" si="48"/>
        <v>0</v>
      </c>
      <c r="I200" s="315"/>
      <c r="J200" s="317">
        <f t="shared" si="49"/>
        <v>0</v>
      </c>
      <c r="K200" s="315"/>
      <c r="L200" s="318"/>
      <c r="M200" s="346">
        <f t="shared" si="50"/>
        <v>0</v>
      </c>
      <c r="N200" s="319"/>
      <c r="O200" s="320"/>
      <c r="P200" s="320"/>
      <c r="Q200" s="278"/>
      <c r="R200" s="320">
        <f t="shared" si="46"/>
        <v>0</v>
      </c>
      <c r="S200" s="320"/>
      <c r="T200" s="320">
        <f t="shared" si="47"/>
        <v>0</v>
      </c>
      <c r="U200" s="320">
        <f t="shared" si="51"/>
        <v>0</v>
      </c>
      <c r="V200" s="410">
        <f t="shared" si="52"/>
        <v>0</v>
      </c>
    </row>
    <row r="201" spans="1:22" hidden="1" x14ac:dyDescent="0.25">
      <c r="A201" s="344"/>
      <c r="B201" s="311">
        <v>0</v>
      </c>
      <c r="C201" s="345"/>
      <c r="D201" s="315"/>
      <c r="E201" s="315"/>
      <c r="F201" s="315"/>
      <c r="G201" s="315"/>
      <c r="H201" s="316">
        <f t="shared" si="48"/>
        <v>0</v>
      </c>
      <c r="I201" s="315"/>
      <c r="J201" s="317">
        <f t="shared" si="49"/>
        <v>0</v>
      </c>
      <c r="K201" s="315"/>
      <c r="L201" s="318"/>
      <c r="M201" s="346">
        <f t="shared" si="50"/>
        <v>0</v>
      </c>
      <c r="N201" s="319"/>
      <c r="O201" s="320"/>
      <c r="P201" s="320"/>
      <c r="Q201" s="278"/>
      <c r="R201" s="320">
        <f t="shared" si="46"/>
        <v>0</v>
      </c>
      <c r="S201" s="320"/>
      <c r="T201" s="320">
        <f t="shared" si="47"/>
        <v>0</v>
      </c>
      <c r="U201" s="320">
        <f t="shared" si="51"/>
        <v>0</v>
      </c>
      <c r="V201" s="410">
        <f t="shared" si="52"/>
        <v>0</v>
      </c>
    </row>
    <row r="202" spans="1:22" hidden="1" x14ac:dyDescent="0.25">
      <c r="A202" s="344"/>
      <c r="B202" s="311">
        <v>0</v>
      </c>
      <c r="C202" s="345"/>
      <c r="D202" s="315"/>
      <c r="E202" s="315"/>
      <c r="F202" s="315"/>
      <c r="G202" s="315"/>
      <c r="H202" s="316">
        <f t="shared" si="48"/>
        <v>0</v>
      </c>
      <c r="I202" s="315"/>
      <c r="J202" s="317">
        <f t="shared" si="49"/>
        <v>0</v>
      </c>
      <c r="K202" s="315"/>
      <c r="L202" s="318"/>
      <c r="M202" s="346">
        <f t="shared" si="50"/>
        <v>0</v>
      </c>
      <c r="N202" s="319"/>
      <c r="O202" s="320"/>
      <c r="P202" s="320"/>
      <c r="Q202" s="278"/>
      <c r="R202" s="320">
        <f t="shared" si="46"/>
        <v>0</v>
      </c>
      <c r="S202" s="320"/>
      <c r="T202" s="320">
        <f t="shared" si="47"/>
        <v>0</v>
      </c>
      <c r="U202" s="320">
        <f t="shared" si="51"/>
        <v>0</v>
      </c>
      <c r="V202" s="410">
        <f t="shared" si="52"/>
        <v>0</v>
      </c>
    </row>
    <row r="203" spans="1:22" hidden="1" x14ac:dyDescent="0.25">
      <c r="A203" s="344"/>
      <c r="B203" s="311">
        <v>0</v>
      </c>
      <c r="C203" s="345"/>
      <c r="D203" s="315"/>
      <c r="E203" s="315"/>
      <c r="F203" s="315"/>
      <c r="G203" s="315"/>
      <c r="H203" s="316">
        <f t="shared" si="48"/>
        <v>0</v>
      </c>
      <c r="I203" s="315"/>
      <c r="J203" s="317">
        <f t="shared" si="49"/>
        <v>0</v>
      </c>
      <c r="K203" s="315"/>
      <c r="L203" s="318"/>
      <c r="M203" s="346">
        <f t="shared" si="50"/>
        <v>0</v>
      </c>
      <c r="N203" s="319"/>
      <c r="O203" s="320"/>
      <c r="P203" s="320"/>
      <c r="Q203" s="278"/>
      <c r="R203" s="320">
        <f t="shared" si="46"/>
        <v>0</v>
      </c>
      <c r="S203" s="320"/>
      <c r="T203" s="320">
        <f t="shared" si="47"/>
        <v>0</v>
      </c>
      <c r="U203" s="320">
        <f t="shared" si="51"/>
        <v>0</v>
      </c>
      <c r="V203" s="410">
        <f t="shared" si="52"/>
        <v>0</v>
      </c>
    </row>
    <row r="204" spans="1:22" hidden="1" x14ac:dyDescent="0.25">
      <c r="A204" s="344"/>
      <c r="B204" s="311">
        <v>0</v>
      </c>
      <c r="C204" s="345"/>
      <c r="D204" s="315"/>
      <c r="E204" s="315"/>
      <c r="F204" s="315"/>
      <c r="G204" s="315"/>
      <c r="H204" s="316">
        <f t="shared" si="48"/>
        <v>0</v>
      </c>
      <c r="I204" s="315"/>
      <c r="J204" s="317">
        <f t="shared" si="49"/>
        <v>0</v>
      </c>
      <c r="K204" s="315"/>
      <c r="L204" s="318"/>
      <c r="M204" s="346">
        <f t="shared" si="50"/>
        <v>0</v>
      </c>
      <c r="N204" s="319"/>
      <c r="O204" s="320"/>
      <c r="P204" s="320"/>
      <c r="Q204" s="278"/>
      <c r="R204" s="320">
        <f t="shared" si="46"/>
        <v>0</v>
      </c>
      <c r="S204" s="320"/>
      <c r="T204" s="320">
        <f t="shared" si="47"/>
        <v>0</v>
      </c>
      <c r="U204" s="320">
        <f t="shared" si="51"/>
        <v>0</v>
      </c>
      <c r="V204" s="410">
        <f t="shared" si="52"/>
        <v>0</v>
      </c>
    </row>
    <row r="205" spans="1:22" hidden="1" x14ac:dyDescent="0.25">
      <c r="A205" s="344"/>
      <c r="B205" s="311">
        <v>0</v>
      </c>
      <c r="C205" s="345"/>
      <c r="D205" s="315"/>
      <c r="E205" s="315"/>
      <c r="F205" s="315"/>
      <c r="G205" s="315"/>
      <c r="H205" s="316">
        <f t="shared" si="48"/>
        <v>0</v>
      </c>
      <c r="I205" s="315"/>
      <c r="J205" s="317">
        <f t="shared" si="49"/>
        <v>0</v>
      </c>
      <c r="K205" s="315"/>
      <c r="L205" s="318"/>
      <c r="M205" s="346">
        <f t="shared" si="50"/>
        <v>0</v>
      </c>
      <c r="N205" s="319"/>
      <c r="O205" s="320"/>
      <c r="P205" s="320"/>
      <c r="Q205" s="278"/>
      <c r="R205" s="320">
        <f t="shared" si="46"/>
        <v>0</v>
      </c>
      <c r="S205" s="320"/>
      <c r="T205" s="320">
        <f t="shared" si="47"/>
        <v>0</v>
      </c>
      <c r="U205" s="320">
        <f t="shared" si="51"/>
        <v>0</v>
      </c>
      <c r="V205" s="410">
        <f t="shared" si="52"/>
        <v>0</v>
      </c>
    </row>
    <row r="206" spans="1:22" hidden="1" x14ac:dyDescent="0.25">
      <c r="A206" s="344"/>
      <c r="B206" s="311">
        <v>0</v>
      </c>
      <c r="C206" s="345"/>
      <c r="D206" s="315"/>
      <c r="E206" s="315"/>
      <c r="F206" s="315"/>
      <c r="G206" s="315"/>
      <c r="H206" s="316">
        <f t="shared" si="48"/>
        <v>0</v>
      </c>
      <c r="I206" s="315"/>
      <c r="J206" s="317">
        <f t="shared" si="49"/>
        <v>0</v>
      </c>
      <c r="K206" s="315"/>
      <c r="L206" s="318"/>
      <c r="M206" s="346">
        <f t="shared" si="50"/>
        <v>0</v>
      </c>
      <c r="N206" s="319"/>
      <c r="O206" s="320"/>
      <c r="P206" s="320"/>
      <c r="Q206" s="278"/>
      <c r="R206" s="320">
        <f t="shared" si="46"/>
        <v>0</v>
      </c>
      <c r="S206" s="320"/>
      <c r="T206" s="320">
        <f t="shared" si="47"/>
        <v>0</v>
      </c>
      <c r="U206" s="320">
        <f t="shared" si="51"/>
        <v>0</v>
      </c>
      <c r="V206" s="410">
        <f t="shared" si="52"/>
        <v>0</v>
      </c>
    </row>
    <row r="207" spans="1:22" hidden="1" x14ac:dyDescent="0.25">
      <c r="A207" s="344"/>
      <c r="B207" s="311">
        <v>0</v>
      </c>
      <c r="C207" s="345"/>
      <c r="D207" s="315"/>
      <c r="E207" s="315"/>
      <c r="F207" s="315"/>
      <c r="G207" s="315"/>
      <c r="H207" s="316">
        <f t="shared" si="48"/>
        <v>0</v>
      </c>
      <c r="I207" s="315"/>
      <c r="J207" s="317">
        <f t="shared" si="49"/>
        <v>0</v>
      </c>
      <c r="K207" s="315"/>
      <c r="L207" s="318"/>
      <c r="M207" s="346">
        <f t="shared" si="50"/>
        <v>0</v>
      </c>
      <c r="N207" s="319"/>
      <c r="O207" s="320"/>
      <c r="P207" s="320"/>
      <c r="Q207" s="278"/>
      <c r="R207" s="320">
        <f t="shared" si="46"/>
        <v>0</v>
      </c>
      <c r="S207" s="320"/>
      <c r="T207" s="320">
        <f t="shared" si="47"/>
        <v>0</v>
      </c>
      <c r="U207" s="320">
        <f t="shared" si="51"/>
        <v>0</v>
      </c>
      <c r="V207" s="410">
        <f t="shared" si="52"/>
        <v>0</v>
      </c>
    </row>
    <row r="208" spans="1:22" hidden="1" x14ac:dyDescent="0.25">
      <c r="A208" s="344"/>
      <c r="B208" s="311">
        <v>0</v>
      </c>
      <c r="C208" s="345"/>
      <c r="D208" s="315"/>
      <c r="E208" s="315"/>
      <c r="F208" s="315"/>
      <c r="G208" s="315"/>
      <c r="H208" s="316">
        <f t="shared" si="48"/>
        <v>0</v>
      </c>
      <c r="I208" s="315"/>
      <c r="J208" s="317">
        <f t="shared" si="49"/>
        <v>0</v>
      </c>
      <c r="K208" s="315"/>
      <c r="L208" s="318"/>
      <c r="M208" s="346">
        <f t="shared" si="50"/>
        <v>0</v>
      </c>
      <c r="N208" s="319"/>
      <c r="O208" s="320"/>
      <c r="P208" s="320"/>
      <c r="Q208" s="278"/>
      <c r="R208" s="320">
        <f t="shared" si="46"/>
        <v>0</v>
      </c>
      <c r="S208" s="320"/>
      <c r="T208" s="320">
        <f t="shared" si="47"/>
        <v>0</v>
      </c>
      <c r="U208" s="320">
        <f t="shared" si="51"/>
        <v>0</v>
      </c>
      <c r="V208" s="410">
        <f t="shared" si="52"/>
        <v>0</v>
      </c>
    </row>
    <row r="209" spans="1:22" ht="15.75" thickBot="1" x14ac:dyDescent="0.3">
      <c r="A209" s="372" t="s">
        <v>691</v>
      </c>
      <c r="B209" s="348">
        <v>0</v>
      </c>
      <c r="C209" s="326"/>
      <c r="D209" s="350"/>
      <c r="E209" s="350"/>
      <c r="F209" s="350"/>
      <c r="G209" s="350"/>
      <c r="H209" s="329"/>
      <c r="I209" s="350"/>
      <c r="J209" s="330">
        <f t="shared" si="49"/>
        <v>0</v>
      </c>
      <c r="K209" s="350"/>
      <c r="L209" s="325"/>
      <c r="M209" s="351">
        <f t="shared" si="50"/>
        <v>0</v>
      </c>
      <c r="N209" s="331"/>
      <c r="O209" s="332">
        <v>0</v>
      </c>
      <c r="P209" s="332"/>
      <c r="Q209" s="279"/>
      <c r="R209" s="332">
        <f t="shared" si="46"/>
        <v>0</v>
      </c>
      <c r="S209" s="332"/>
      <c r="T209" s="332">
        <f t="shared" si="47"/>
        <v>0</v>
      </c>
      <c r="U209" s="332">
        <f>+O209*1.059</f>
        <v>0</v>
      </c>
      <c r="V209" s="411">
        <f>+U209*1.057</f>
        <v>0</v>
      </c>
    </row>
    <row r="210" spans="1:22" ht="15.75" thickTop="1" x14ac:dyDescent="0.25">
      <c r="A210" s="333" t="s">
        <v>141</v>
      </c>
      <c r="B210" s="334">
        <f t="shared" ref="B210:V210" si="54">SUM(B161:B209)</f>
        <v>5700000</v>
      </c>
      <c r="C210" s="334">
        <f t="shared" si="54"/>
        <v>800000</v>
      </c>
      <c r="D210" s="334">
        <f t="shared" si="54"/>
        <v>2481568.27</v>
      </c>
      <c r="E210" s="334">
        <f t="shared" si="54"/>
        <v>2900000</v>
      </c>
      <c r="F210" s="334">
        <f t="shared" si="54"/>
        <v>0</v>
      </c>
      <c r="G210" s="334">
        <f t="shared" si="54"/>
        <v>1250402.08</v>
      </c>
      <c r="H210" s="352">
        <f t="shared" si="54"/>
        <v>1649597.92</v>
      </c>
      <c r="I210" s="334">
        <f t="shared" si="54"/>
        <v>1850000</v>
      </c>
      <c r="J210" s="352">
        <f t="shared" si="54"/>
        <v>3499597.92</v>
      </c>
      <c r="K210" s="334">
        <f t="shared" si="54"/>
        <v>3055100</v>
      </c>
      <c r="L210" s="334">
        <f t="shared" si="54"/>
        <v>3212178.4</v>
      </c>
      <c r="M210" s="352">
        <f t="shared" si="54"/>
        <v>4750000</v>
      </c>
      <c r="N210" s="352">
        <f t="shared" si="54"/>
        <v>1387964</v>
      </c>
      <c r="O210" s="352">
        <f t="shared" si="54"/>
        <v>2400000</v>
      </c>
      <c r="P210" s="352"/>
      <c r="Q210" s="352">
        <f t="shared" si="54"/>
        <v>-455724</v>
      </c>
      <c r="R210" s="352">
        <f t="shared" si="54"/>
        <v>1944276</v>
      </c>
      <c r="S210" s="352">
        <f t="shared" si="54"/>
        <v>0</v>
      </c>
      <c r="T210" s="352">
        <f t="shared" si="54"/>
        <v>2400000</v>
      </c>
      <c r="U210" s="352">
        <f t="shared" si="54"/>
        <v>2541600</v>
      </c>
      <c r="V210" s="352">
        <f t="shared" si="54"/>
        <v>2686471.2</v>
      </c>
    </row>
    <row r="212" spans="1:22" x14ac:dyDescent="0.25">
      <c r="A212" s="373" t="s">
        <v>172</v>
      </c>
      <c r="B212" s="374">
        <f t="shared" ref="B212:V212" si="55">+B31+B138+B153+B158+B210</f>
        <v>29515107.056163907</v>
      </c>
      <c r="C212" s="374">
        <f t="shared" si="55"/>
        <v>1400000</v>
      </c>
      <c r="D212" s="374">
        <f t="shared" si="55"/>
        <v>16926968.920000002</v>
      </c>
      <c r="E212" s="374">
        <f t="shared" si="55"/>
        <v>27210096.302553695</v>
      </c>
      <c r="F212" s="374">
        <f t="shared" si="55"/>
        <v>0</v>
      </c>
      <c r="G212" s="374">
        <f t="shared" si="55"/>
        <v>11325999.079999998</v>
      </c>
      <c r="H212" s="376">
        <f t="shared" si="55"/>
        <v>15884097.222553695</v>
      </c>
      <c r="I212" s="374">
        <f t="shared" si="55"/>
        <v>750000</v>
      </c>
      <c r="J212" s="377">
        <f t="shared" si="55"/>
        <v>16634097.222553695</v>
      </c>
      <c r="K212" s="374">
        <f t="shared" si="55"/>
        <v>27839715.955181375</v>
      </c>
      <c r="L212" s="374">
        <f t="shared" si="55"/>
        <v>29176580.084440444</v>
      </c>
      <c r="M212" s="377">
        <f t="shared" si="55"/>
        <v>27960096.302553691</v>
      </c>
      <c r="N212" s="377">
        <f t="shared" si="55"/>
        <v>17044957</v>
      </c>
      <c r="O212" s="377">
        <f>+O31+O138+O153+O158+O210</f>
        <v>31066791.264757991</v>
      </c>
      <c r="P212" s="377"/>
      <c r="Q212" s="377">
        <f t="shared" ref="Q212:T212" si="56">+Q31+Q138+Q153+Q158+Q210</f>
        <v>-13722117</v>
      </c>
      <c r="R212" s="377">
        <f t="shared" si="56"/>
        <v>17344674.264757987</v>
      </c>
      <c r="S212" s="377">
        <f t="shared" si="56"/>
        <v>-46115.98</v>
      </c>
      <c r="T212" s="377">
        <f t="shared" si="56"/>
        <v>31020675.284757987</v>
      </c>
      <c r="U212" s="377">
        <f t="shared" si="55"/>
        <v>32899731.949378707</v>
      </c>
      <c r="V212" s="377">
        <f t="shared" si="55"/>
        <v>34775016.670493297</v>
      </c>
    </row>
    <row r="214" spans="1:22" ht="15.75" thickBot="1" x14ac:dyDescent="0.3">
      <c r="A214" s="285" t="s">
        <v>626</v>
      </c>
      <c r="B214" s="378"/>
      <c r="C214" s="378"/>
      <c r="D214" s="378"/>
      <c r="E214" s="378"/>
      <c r="F214" s="378"/>
      <c r="G214" s="378"/>
      <c r="H214" s="379"/>
      <c r="I214" s="378"/>
      <c r="J214" s="380"/>
      <c r="K214" s="378"/>
      <c r="L214" s="378"/>
    </row>
    <row r="215" spans="1:22" ht="15.75" thickTop="1" x14ac:dyDescent="0.25">
      <c r="A215" s="353" t="s">
        <v>627</v>
      </c>
      <c r="B215" s="381"/>
      <c r="C215" s="382"/>
      <c r="D215" s="383"/>
      <c r="E215" s="383"/>
      <c r="F215" s="383"/>
      <c r="G215" s="383"/>
      <c r="H215" s="384">
        <f>+E215+F215-G215</f>
        <v>0</v>
      </c>
      <c r="I215" s="383"/>
      <c r="J215" s="385">
        <f>SUM(H215:I215)</f>
        <v>0</v>
      </c>
      <c r="K215" s="383"/>
      <c r="L215" s="386"/>
      <c r="M215" s="387">
        <f>+G215+J215</f>
        <v>0</v>
      </c>
      <c r="N215" s="387"/>
      <c r="O215" s="309"/>
      <c r="P215" s="309"/>
      <c r="Q215" s="275"/>
      <c r="R215" s="309"/>
      <c r="S215" s="309"/>
      <c r="T215" s="309"/>
      <c r="U215" s="416"/>
      <c r="V215" s="417"/>
    </row>
    <row r="216" spans="1:22" hidden="1" x14ac:dyDescent="0.25">
      <c r="A216" s="310" t="s">
        <v>628</v>
      </c>
      <c r="B216" s="388"/>
      <c r="C216" s="389"/>
      <c r="D216" s="390"/>
      <c r="E216" s="390"/>
      <c r="F216" s="390"/>
      <c r="G216" s="390"/>
      <c r="H216" s="391">
        <f>+E216+F216-G216</f>
        <v>0</v>
      </c>
      <c r="I216" s="390"/>
      <c r="J216" s="392">
        <f>SUM(H216:I216)</f>
        <v>0</v>
      </c>
      <c r="K216" s="390"/>
      <c r="L216" s="393"/>
      <c r="M216" s="394">
        <f>+G216+J216</f>
        <v>0</v>
      </c>
      <c r="N216" s="394"/>
      <c r="O216" s="320"/>
      <c r="P216" s="320"/>
      <c r="Q216" s="278"/>
      <c r="R216" s="320"/>
      <c r="S216" s="320"/>
      <c r="T216" s="320"/>
      <c r="U216" s="418"/>
      <c r="V216" s="419"/>
    </row>
    <row r="217" spans="1:22" hidden="1" x14ac:dyDescent="0.25">
      <c r="A217" s="310" t="s">
        <v>698</v>
      </c>
      <c r="B217" s="388"/>
      <c r="C217" s="389"/>
      <c r="D217" s="390"/>
      <c r="E217" s="390"/>
      <c r="F217" s="390"/>
      <c r="G217" s="390"/>
      <c r="H217" s="391">
        <f t="shared" ref="H217:H280" si="57">+E217+F217-G217</f>
        <v>0</v>
      </c>
      <c r="I217" s="390"/>
      <c r="J217" s="392">
        <f t="shared" ref="J217:J280" si="58">SUM(H217:I217)</f>
        <v>0</v>
      </c>
      <c r="K217" s="390"/>
      <c r="L217" s="393"/>
      <c r="M217" s="394">
        <f t="shared" ref="M217:M280" si="59">+G217+J217</f>
        <v>0</v>
      </c>
      <c r="N217" s="394"/>
      <c r="O217" s="320"/>
      <c r="P217" s="320"/>
      <c r="Q217" s="278"/>
      <c r="R217" s="320"/>
      <c r="S217" s="320"/>
      <c r="T217" s="320"/>
      <c r="U217" s="418"/>
      <c r="V217" s="419"/>
    </row>
    <row r="218" spans="1:22" hidden="1" x14ac:dyDescent="0.25">
      <c r="A218" s="310" t="s">
        <v>667</v>
      </c>
      <c r="B218" s="388"/>
      <c r="C218" s="389"/>
      <c r="D218" s="390"/>
      <c r="E218" s="390"/>
      <c r="F218" s="390"/>
      <c r="G218" s="390"/>
      <c r="H218" s="391">
        <f t="shared" si="57"/>
        <v>0</v>
      </c>
      <c r="I218" s="390"/>
      <c r="J218" s="392">
        <f t="shared" si="58"/>
        <v>0</v>
      </c>
      <c r="K218" s="390"/>
      <c r="L218" s="393"/>
      <c r="M218" s="394">
        <f t="shared" si="59"/>
        <v>0</v>
      </c>
      <c r="N218" s="394"/>
      <c r="O218" s="320"/>
      <c r="P218" s="320"/>
      <c r="Q218" s="278"/>
      <c r="R218" s="320"/>
      <c r="S218" s="320"/>
      <c r="T218" s="320"/>
      <c r="U218" s="418"/>
      <c r="V218" s="419"/>
    </row>
    <row r="219" spans="1:22" hidden="1" x14ac:dyDescent="0.25">
      <c r="A219" s="310" t="s">
        <v>685</v>
      </c>
      <c r="B219" s="388"/>
      <c r="C219" s="389"/>
      <c r="D219" s="390"/>
      <c r="E219" s="390"/>
      <c r="F219" s="390"/>
      <c r="G219" s="390"/>
      <c r="H219" s="391">
        <f t="shared" si="57"/>
        <v>0</v>
      </c>
      <c r="I219" s="390"/>
      <c r="J219" s="392">
        <f t="shared" si="58"/>
        <v>0</v>
      </c>
      <c r="K219" s="390"/>
      <c r="L219" s="393"/>
      <c r="M219" s="394">
        <f t="shared" si="59"/>
        <v>0</v>
      </c>
      <c r="N219" s="394"/>
      <c r="O219" s="320"/>
      <c r="P219" s="320"/>
      <c r="Q219" s="278"/>
      <c r="R219" s="320"/>
      <c r="S219" s="320"/>
      <c r="T219" s="320"/>
      <c r="U219" s="418"/>
      <c r="V219" s="419"/>
    </row>
    <row r="220" spans="1:22" hidden="1" x14ac:dyDescent="0.25">
      <c r="A220" s="310" t="s">
        <v>683</v>
      </c>
      <c r="B220" s="388"/>
      <c r="C220" s="389"/>
      <c r="D220" s="390"/>
      <c r="E220" s="390"/>
      <c r="F220" s="390"/>
      <c r="G220" s="390"/>
      <c r="H220" s="391">
        <f t="shared" si="57"/>
        <v>0</v>
      </c>
      <c r="I220" s="390"/>
      <c r="J220" s="392">
        <f t="shared" si="58"/>
        <v>0</v>
      </c>
      <c r="K220" s="390"/>
      <c r="L220" s="393"/>
      <c r="M220" s="394">
        <f t="shared" si="59"/>
        <v>0</v>
      </c>
      <c r="N220" s="394"/>
      <c r="O220" s="320"/>
      <c r="P220" s="320"/>
      <c r="Q220" s="278"/>
      <c r="R220" s="320"/>
      <c r="S220" s="320"/>
      <c r="T220" s="320"/>
      <c r="U220" s="418"/>
      <c r="V220" s="419"/>
    </row>
    <row r="221" spans="1:22" hidden="1" x14ac:dyDescent="0.25">
      <c r="A221" s="310" t="s">
        <v>637</v>
      </c>
      <c r="B221" s="388"/>
      <c r="C221" s="389"/>
      <c r="D221" s="390"/>
      <c r="E221" s="390"/>
      <c r="F221" s="390"/>
      <c r="G221" s="390"/>
      <c r="H221" s="391">
        <f t="shared" si="57"/>
        <v>0</v>
      </c>
      <c r="I221" s="390"/>
      <c r="J221" s="392">
        <f t="shared" si="58"/>
        <v>0</v>
      </c>
      <c r="K221" s="390"/>
      <c r="L221" s="393"/>
      <c r="M221" s="394">
        <f t="shared" si="59"/>
        <v>0</v>
      </c>
      <c r="N221" s="394"/>
      <c r="O221" s="320"/>
      <c r="P221" s="320"/>
      <c r="Q221" s="278"/>
      <c r="R221" s="320"/>
      <c r="S221" s="320"/>
      <c r="T221" s="320"/>
      <c r="U221" s="418"/>
      <c r="V221" s="419"/>
    </row>
    <row r="222" spans="1:22" hidden="1" x14ac:dyDescent="0.25">
      <c r="A222" s="310" t="s">
        <v>684</v>
      </c>
      <c r="B222" s="388"/>
      <c r="C222" s="389"/>
      <c r="D222" s="390"/>
      <c r="E222" s="390"/>
      <c r="F222" s="390"/>
      <c r="G222" s="390"/>
      <c r="H222" s="391">
        <f t="shared" si="57"/>
        <v>0</v>
      </c>
      <c r="I222" s="390"/>
      <c r="J222" s="392">
        <f t="shared" si="58"/>
        <v>0</v>
      </c>
      <c r="K222" s="390"/>
      <c r="L222" s="393"/>
      <c r="M222" s="394">
        <f t="shared" si="59"/>
        <v>0</v>
      </c>
      <c r="N222" s="394"/>
      <c r="O222" s="320"/>
      <c r="P222" s="320"/>
      <c r="Q222" s="278"/>
      <c r="R222" s="320"/>
      <c r="S222" s="320"/>
      <c r="T222" s="320"/>
      <c r="U222" s="418"/>
      <c r="V222" s="419"/>
    </row>
    <row r="223" spans="1:22" hidden="1" x14ac:dyDescent="0.25">
      <c r="A223" s="310" t="s">
        <v>663</v>
      </c>
      <c r="B223" s="388"/>
      <c r="C223" s="389"/>
      <c r="D223" s="390"/>
      <c r="E223" s="390"/>
      <c r="F223" s="390"/>
      <c r="G223" s="390"/>
      <c r="H223" s="391">
        <f t="shared" si="57"/>
        <v>0</v>
      </c>
      <c r="I223" s="390"/>
      <c r="J223" s="392">
        <f t="shared" si="58"/>
        <v>0</v>
      </c>
      <c r="K223" s="390"/>
      <c r="L223" s="393"/>
      <c r="M223" s="394">
        <f t="shared" si="59"/>
        <v>0</v>
      </c>
      <c r="N223" s="394"/>
      <c r="O223" s="320"/>
      <c r="P223" s="320"/>
      <c r="Q223" s="278"/>
      <c r="R223" s="320"/>
      <c r="S223" s="320"/>
      <c r="T223" s="320"/>
      <c r="U223" s="418"/>
      <c r="V223" s="419"/>
    </row>
    <row r="224" spans="1:22" hidden="1" x14ac:dyDescent="0.25">
      <c r="A224" s="310" t="s">
        <v>640</v>
      </c>
      <c r="B224" s="388"/>
      <c r="C224" s="389"/>
      <c r="D224" s="390"/>
      <c r="E224" s="390"/>
      <c r="F224" s="390"/>
      <c r="G224" s="390"/>
      <c r="H224" s="391">
        <f t="shared" si="57"/>
        <v>0</v>
      </c>
      <c r="I224" s="390"/>
      <c r="J224" s="392">
        <f t="shared" si="58"/>
        <v>0</v>
      </c>
      <c r="K224" s="390"/>
      <c r="L224" s="393"/>
      <c r="M224" s="394">
        <f t="shared" si="59"/>
        <v>0</v>
      </c>
      <c r="N224" s="394"/>
      <c r="O224" s="320"/>
      <c r="P224" s="320"/>
      <c r="Q224" s="278"/>
      <c r="R224" s="320"/>
      <c r="S224" s="320"/>
      <c r="T224" s="320"/>
      <c r="U224" s="418"/>
      <c r="V224" s="419"/>
    </row>
    <row r="225" spans="1:22" hidden="1" x14ac:dyDescent="0.25">
      <c r="A225" s="310" t="s">
        <v>634</v>
      </c>
      <c r="B225" s="388"/>
      <c r="C225" s="389"/>
      <c r="D225" s="390"/>
      <c r="E225" s="390"/>
      <c r="F225" s="390"/>
      <c r="G225" s="390"/>
      <c r="H225" s="391">
        <f t="shared" si="57"/>
        <v>0</v>
      </c>
      <c r="I225" s="390"/>
      <c r="J225" s="392">
        <f t="shared" si="58"/>
        <v>0</v>
      </c>
      <c r="K225" s="390"/>
      <c r="L225" s="393"/>
      <c r="M225" s="394">
        <f t="shared" si="59"/>
        <v>0</v>
      </c>
      <c r="N225" s="394"/>
      <c r="O225" s="320"/>
      <c r="P225" s="320"/>
      <c r="Q225" s="278"/>
      <c r="R225" s="320"/>
      <c r="S225" s="320"/>
      <c r="T225" s="320"/>
      <c r="U225" s="418"/>
      <c r="V225" s="419"/>
    </row>
    <row r="226" spans="1:22" hidden="1" x14ac:dyDescent="0.25">
      <c r="A226" s="310" t="s">
        <v>635</v>
      </c>
      <c r="B226" s="388"/>
      <c r="C226" s="389"/>
      <c r="D226" s="390"/>
      <c r="E226" s="390"/>
      <c r="F226" s="390"/>
      <c r="G226" s="390"/>
      <c r="H226" s="391">
        <f t="shared" si="57"/>
        <v>0</v>
      </c>
      <c r="I226" s="390"/>
      <c r="J226" s="392">
        <f t="shared" si="58"/>
        <v>0</v>
      </c>
      <c r="K226" s="390"/>
      <c r="L226" s="393"/>
      <c r="M226" s="394">
        <f t="shared" si="59"/>
        <v>0</v>
      </c>
      <c r="N226" s="394"/>
      <c r="O226" s="320"/>
      <c r="P226" s="320"/>
      <c r="Q226" s="278"/>
      <c r="R226" s="320"/>
      <c r="S226" s="320"/>
      <c r="T226" s="320"/>
      <c r="U226" s="418"/>
      <c r="V226" s="419"/>
    </row>
    <row r="227" spans="1:22" hidden="1" x14ac:dyDescent="0.25">
      <c r="A227" s="310" t="s">
        <v>636</v>
      </c>
      <c r="B227" s="388"/>
      <c r="C227" s="389"/>
      <c r="D227" s="390"/>
      <c r="E227" s="390"/>
      <c r="F227" s="390"/>
      <c r="G227" s="390"/>
      <c r="H227" s="391">
        <f t="shared" si="57"/>
        <v>0</v>
      </c>
      <c r="I227" s="390"/>
      <c r="J227" s="392">
        <f t="shared" si="58"/>
        <v>0</v>
      </c>
      <c r="K227" s="390"/>
      <c r="L227" s="393"/>
      <c r="M227" s="394">
        <f t="shared" si="59"/>
        <v>0</v>
      </c>
      <c r="N227" s="394"/>
      <c r="O227" s="320"/>
      <c r="P227" s="320"/>
      <c r="Q227" s="278"/>
      <c r="R227" s="320"/>
      <c r="S227" s="320"/>
      <c r="T227" s="320"/>
      <c r="U227" s="418"/>
      <c r="V227" s="419"/>
    </row>
    <row r="228" spans="1:22" hidden="1" x14ac:dyDescent="0.25">
      <c r="A228" s="310" t="s">
        <v>638</v>
      </c>
      <c r="B228" s="388"/>
      <c r="C228" s="389"/>
      <c r="D228" s="390"/>
      <c r="E228" s="390"/>
      <c r="F228" s="390"/>
      <c r="G228" s="390"/>
      <c r="H228" s="391">
        <f t="shared" si="57"/>
        <v>0</v>
      </c>
      <c r="I228" s="390"/>
      <c r="J228" s="392">
        <f t="shared" si="58"/>
        <v>0</v>
      </c>
      <c r="K228" s="390"/>
      <c r="L228" s="393"/>
      <c r="M228" s="394">
        <f t="shared" si="59"/>
        <v>0</v>
      </c>
      <c r="N228" s="394"/>
      <c r="O228" s="320"/>
      <c r="P228" s="320"/>
      <c r="Q228" s="278"/>
      <c r="R228" s="320"/>
      <c r="S228" s="320"/>
      <c r="T228" s="320"/>
      <c r="U228" s="418"/>
      <c r="V228" s="419"/>
    </row>
    <row r="229" spans="1:22" hidden="1" x14ac:dyDescent="0.25">
      <c r="A229" s="310" t="s">
        <v>642</v>
      </c>
      <c r="B229" s="388"/>
      <c r="C229" s="389"/>
      <c r="D229" s="390"/>
      <c r="E229" s="390"/>
      <c r="F229" s="390"/>
      <c r="G229" s="390"/>
      <c r="H229" s="391">
        <f t="shared" si="57"/>
        <v>0</v>
      </c>
      <c r="I229" s="390"/>
      <c r="J229" s="392">
        <f t="shared" si="58"/>
        <v>0</v>
      </c>
      <c r="K229" s="390"/>
      <c r="L229" s="393"/>
      <c r="M229" s="394">
        <f t="shared" si="59"/>
        <v>0</v>
      </c>
      <c r="N229" s="394"/>
      <c r="O229" s="320"/>
      <c r="P229" s="320"/>
      <c r="Q229" s="278"/>
      <c r="R229" s="320"/>
      <c r="S229" s="320"/>
      <c r="T229" s="320"/>
      <c r="U229" s="418"/>
      <c r="V229" s="419"/>
    </row>
    <row r="230" spans="1:22" hidden="1" x14ac:dyDescent="0.25">
      <c r="A230" s="310" t="s">
        <v>644</v>
      </c>
      <c r="B230" s="388"/>
      <c r="C230" s="389"/>
      <c r="D230" s="390"/>
      <c r="E230" s="390"/>
      <c r="F230" s="390"/>
      <c r="G230" s="390"/>
      <c r="H230" s="391">
        <f t="shared" si="57"/>
        <v>0</v>
      </c>
      <c r="I230" s="390"/>
      <c r="J230" s="392">
        <f t="shared" si="58"/>
        <v>0</v>
      </c>
      <c r="K230" s="390"/>
      <c r="L230" s="393"/>
      <c r="M230" s="394">
        <f t="shared" si="59"/>
        <v>0</v>
      </c>
      <c r="N230" s="394"/>
      <c r="O230" s="320"/>
      <c r="P230" s="320"/>
      <c r="Q230" s="278"/>
      <c r="R230" s="320"/>
      <c r="S230" s="320"/>
      <c r="T230" s="320"/>
      <c r="U230" s="418"/>
      <c r="V230" s="419"/>
    </row>
    <row r="231" spans="1:22" hidden="1" x14ac:dyDescent="0.25">
      <c r="A231" s="310" t="s">
        <v>675</v>
      </c>
      <c r="B231" s="388"/>
      <c r="C231" s="389"/>
      <c r="D231" s="390"/>
      <c r="E231" s="390"/>
      <c r="F231" s="390"/>
      <c r="G231" s="390"/>
      <c r="H231" s="391">
        <f t="shared" si="57"/>
        <v>0</v>
      </c>
      <c r="I231" s="390"/>
      <c r="J231" s="392">
        <f t="shared" si="58"/>
        <v>0</v>
      </c>
      <c r="K231" s="390"/>
      <c r="L231" s="393"/>
      <c r="M231" s="394">
        <f t="shared" si="59"/>
        <v>0</v>
      </c>
      <c r="N231" s="394"/>
      <c r="O231" s="320"/>
      <c r="P231" s="320"/>
      <c r="Q231" s="278"/>
      <c r="R231" s="320"/>
      <c r="S231" s="320"/>
      <c r="T231" s="320"/>
      <c r="U231" s="418"/>
      <c r="V231" s="419"/>
    </row>
    <row r="232" spans="1:22" hidden="1" x14ac:dyDescent="0.25">
      <c r="A232" s="310" t="s">
        <v>645</v>
      </c>
      <c r="B232" s="388"/>
      <c r="C232" s="389"/>
      <c r="D232" s="390"/>
      <c r="E232" s="390"/>
      <c r="F232" s="390"/>
      <c r="G232" s="390"/>
      <c r="H232" s="391">
        <f t="shared" si="57"/>
        <v>0</v>
      </c>
      <c r="I232" s="390"/>
      <c r="J232" s="392">
        <f t="shared" si="58"/>
        <v>0</v>
      </c>
      <c r="K232" s="390"/>
      <c r="L232" s="393"/>
      <c r="M232" s="394">
        <f t="shared" si="59"/>
        <v>0</v>
      </c>
      <c r="N232" s="394"/>
      <c r="O232" s="320"/>
      <c r="P232" s="320"/>
      <c r="Q232" s="278"/>
      <c r="R232" s="320"/>
      <c r="S232" s="320"/>
      <c r="T232" s="320"/>
      <c r="U232" s="418"/>
      <c r="V232" s="419"/>
    </row>
    <row r="233" spans="1:22" hidden="1" x14ac:dyDescent="0.25">
      <c r="A233" s="310" t="s">
        <v>646</v>
      </c>
      <c r="B233" s="388"/>
      <c r="C233" s="389"/>
      <c r="D233" s="390"/>
      <c r="E233" s="390"/>
      <c r="F233" s="390"/>
      <c r="G233" s="390"/>
      <c r="H233" s="391">
        <f t="shared" si="57"/>
        <v>0</v>
      </c>
      <c r="I233" s="390"/>
      <c r="J233" s="392">
        <f t="shared" si="58"/>
        <v>0</v>
      </c>
      <c r="K233" s="390"/>
      <c r="L233" s="393"/>
      <c r="M233" s="394">
        <f t="shared" si="59"/>
        <v>0</v>
      </c>
      <c r="N233" s="394"/>
      <c r="O233" s="320"/>
      <c r="P233" s="320"/>
      <c r="Q233" s="278"/>
      <c r="R233" s="320"/>
      <c r="S233" s="320"/>
      <c r="T233" s="320"/>
      <c r="U233" s="418"/>
      <c r="V233" s="419"/>
    </row>
    <row r="234" spans="1:22" hidden="1" x14ac:dyDescent="0.25">
      <c r="A234" s="310" t="s">
        <v>647</v>
      </c>
      <c r="B234" s="388"/>
      <c r="C234" s="389"/>
      <c r="D234" s="390"/>
      <c r="E234" s="390"/>
      <c r="F234" s="390"/>
      <c r="G234" s="390"/>
      <c r="H234" s="391">
        <f t="shared" si="57"/>
        <v>0</v>
      </c>
      <c r="I234" s="390"/>
      <c r="J234" s="392">
        <f t="shared" si="58"/>
        <v>0</v>
      </c>
      <c r="K234" s="390"/>
      <c r="L234" s="393"/>
      <c r="M234" s="394">
        <f t="shared" si="59"/>
        <v>0</v>
      </c>
      <c r="N234" s="394"/>
      <c r="O234" s="320"/>
      <c r="P234" s="320"/>
      <c r="Q234" s="278"/>
      <c r="R234" s="320"/>
      <c r="S234" s="320"/>
      <c r="T234" s="320"/>
      <c r="U234" s="418"/>
      <c r="V234" s="419"/>
    </row>
    <row r="235" spans="1:22" hidden="1" x14ac:dyDescent="0.25">
      <c r="A235" s="310" t="s">
        <v>647</v>
      </c>
      <c r="B235" s="388"/>
      <c r="C235" s="389"/>
      <c r="D235" s="390"/>
      <c r="E235" s="390"/>
      <c r="F235" s="390"/>
      <c r="G235" s="390"/>
      <c r="H235" s="391">
        <f t="shared" si="57"/>
        <v>0</v>
      </c>
      <c r="I235" s="390"/>
      <c r="J235" s="392">
        <f t="shared" si="58"/>
        <v>0</v>
      </c>
      <c r="K235" s="390"/>
      <c r="L235" s="393"/>
      <c r="M235" s="394">
        <f t="shared" si="59"/>
        <v>0</v>
      </c>
      <c r="N235" s="394"/>
      <c r="O235" s="320"/>
      <c r="P235" s="320"/>
      <c r="Q235" s="278"/>
      <c r="R235" s="320"/>
      <c r="S235" s="320"/>
      <c r="T235" s="320"/>
      <c r="U235" s="418"/>
      <c r="V235" s="419"/>
    </row>
    <row r="236" spans="1:22" hidden="1" x14ac:dyDescent="0.25">
      <c r="A236" s="310" t="s">
        <v>674</v>
      </c>
      <c r="B236" s="388"/>
      <c r="C236" s="389"/>
      <c r="D236" s="390"/>
      <c r="E236" s="390"/>
      <c r="F236" s="390"/>
      <c r="G236" s="390"/>
      <c r="H236" s="391">
        <f t="shared" si="57"/>
        <v>0</v>
      </c>
      <c r="I236" s="390"/>
      <c r="J236" s="392">
        <f t="shared" si="58"/>
        <v>0</v>
      </c>
      <c r="K236" s="390"/>
      <c r="L236" s="393"/>
      <c r="M236" s="394">
        <f t="shared" si="59"/>
        <v>0</v>
      </c>
      <c r="N236" s="394"/>
      <c r="O236" s="320"/>
      <c r="P236" s="320"/>
      <c r="Q236" s="278"/>
      <c r="R236" s="320"/>
      <c r="S236" s="320"/>
      <c r="T236" s="320"/>
      <c r="U236" s="418"/>
      <c r="V236" s="419"/>
    </row>
    <row r="237" spans="1:22" hidden="1" x14ac:dyDescent="0.25">
      <c r="A237" s="310" t="s">
        <v>648</v>
      </c>
      <c r="B237" s="388"/>
      <c r="C237" s="389"/>
      <c r="D237" s="390"/>
      <c r="E237" s="390"/>
      <c r="F237" s="390"/>
      <c r="G237" s="390"/>
      <c r="H237" s="391">
        <f t="shared" si="57"/>
        <v>0</v>
      </c>
      <c r="I237" s="390"/>
      <c r="J237" s="392">
        <f t="shared" si="58"/>
        <v>0</v>
      </c>
      <c r="K237" s="390"/>
      <c r="L237" s="393"/>
      <c r="M237" s="394">
        <f t="shared" si="59"/>
        <v>0</v>
      </c>
      <c r="N237" s="394"/>
      <c r="O237" s="320"/>
      <c r="P237" s="320"/>
      <c r="Q237" s="278"/>
      <c r="R237" s="320"/>
      <c r="S237" s="320"/>
      <c r="T237" s="320"/>
      <c r="U237" s="418"/>
      <c r="V237" s="419"/>
    </row>
    <row r="238" spans="1:22" hidden="1" x14ac:dyDescent="0.25">
      <c r="A238" s="310" t="s">
        <v>639</v>
      </c>
      <c r="B238" s="388"/>
      <c r="C238" s="389"/>
      <c r="D238" s="390"/>
      <c r="E238" s="390"/>
      <c r="F238" s="390"/>
      <c r="G238" s="390"/>
      <c r="H238" s="391">
        <f t="shared" si="57"/>
        <v>0</v>
      </c>
      <c r="I238" s="390"/>
      <c r="J238" s="392">
        <f t="shared" si="58"/>
        <v>0</v>
      </c>
      <c r="K238" s="390"/>
      <c r="L238" s="393"/>
      <c r="M238" s="394">
        <f t="shared" si="59"/>
        <v>0</v>
      </c>
      <c r="N238" s="394"/>
      <c r="O238" s="320"/>
      <c r="P238" s="320"/>
      <c r="Q238" s="278"/>
      <c r="R238" s="320"/>
      <c r="S238" s="320"/>
      <c r="T238" s="320"/>
      <c r="U238" s="418"/>
      <c r="V238" s="419"/>
    </row>
    <row r="239" spans="1:22" hidden="1" x14ac:dyDescent="0.25">
      <c r="A239" s="310" t="s">
        <v>657</v>
      </c>
      <c r="B239" s="388"/>
      <c r="C239" s="389"/>
      <c r="D239" s="390"/>
      <c r="E239" s="390"/>
      <c r="F239" s="390"/>
      <c r="G239" s="390"/>
      <c r="H239" s="391">
        <f t="shared" si="57"/>
        <v>0</v>
      </c>
      <c r="I239" s="390"/>
      <c r="J239" s="392">
        <f t="shared" si="58"/>
        <v>0</v>
      </c>
      <c r="K239" s="390"/>
      <c r="L239" s="393"/>
      <c r="M239" s="394">
        <f t="shared" si="59"/>
        <v>0</v>
      </c>
      <c r="N239" s="394"/>
      <c r="O239" s="320"/>
      <c r="P239" s="320"/>
      <c r="Q239" s="278"/>
      <c r="R239" s="320"/>
      <c r="S239" s="320"/>
      <c r="T239" s="320"/>
      <c r="U239" s="418"/>
      <c r="V239" s="419"/>
    </row>
    <row r="240" spans="1:22" hidden="1" x14ac:dyDescent="0.25">
      <c r="A240" s="310" t="s">
        <v>657</v>
      </c>
      <c r="B240" s="388"/>
      <c r="C240" s="389"/>
      <c r="D240" s="390"/>
      <c r="E240" s="390"/>
      <c r="F240" s="390"/>
      <c r="G240" s="390"/>
      <c r="H240" s="391">
        <f t="shared" si="57"/>
        <v>0</v>
      </c>
      <c r="I240" s="390"/>
      <c r="J240" s="392">
        <f t="shared" si="58"/>
        <v>0</v>
      </c>
      <c r="K240" s="390"/>
      <c r="L240" s="393"/>
      <c r="M240" s="394">
        <f t="shared" si="59"/>
        <v>0</v>
      </c>
      <c r="N240" s="394"/>
      <c r="O240" s="320"/>
      <c r="P240" s="320"/>
      <c r="Q240" s="278"/>
      <c r="R240" s="320"/>
      <c r="S240" s="320"/>
      <c r="T240" s="320"/>
      <c r="U240" s="418"/>
      <c r="V240" s="419"/>
    </row>
    <row r="241" spans="1:22" hidden="1" x14ac:dyDescent="0.25">
      <c r="A241" s="310" t="s">
        <v>630</v>
      </c>
      <c r="B241" s="388"/>
      <c r="C241" s="389"/>
      <c r="D241" s="390"/>
      <c r="E241" s="390"/>
      <c r="F241" s="390"/>
      <c r="G241" s="390"/>
      <c r="H241" s="391">
        <f t="shared" si="57"/>
        <v>0</v>
      </c>
      <c r="I241" s="390"/>
      <c r="J241" s="392">
        <f t="shared" si="58"/>
        <v>0</v>
      </c>
      <c r="K241" s="390"/>
      <c r="L241" s="393"/>
      <c r="M241" s="394">
        <f t="shared" si="59"/>
        <v>0</v>
      </c>
      <c r="N241" s="394"/>
      <c r="O241" s="320"/>
      <c r="P241" s="320"/>
      <c r="Q241" s="278"/>
      <c r="R241" s="320"/>
      <c r="S241" s="320"/>
      <c r="T241" s="320"/>
      <c r="U241" s="418"/>
      <c r="V241" s="419"/>
    </row>
    <row r="242" spans="1:22" hidden="1" x14ac:dyDescent="0.25">
      <c r="A242" s="310" t="s">
        <v>632</v>
      </c>
      <c r="B242" s="388"/>
      <c r="C242" s="389"/>
      <c r="D242" s="390"/>
      <c r="E242" s="390"/>
      <c r="F242" s="390"/>
      <c r="G242" s="390"/>
      <c r="H242" s="391">
        <f t="shared" si="57"/>
        <v>0</v>
      </c>
      <c r="I242" s="390"/>
      <c r="J242" s="392">
        <f t="shared" si="58"/>
        <v>0</v>
      </c>
      <c r="K242" s="390"/>
      <c r="L242" s="393"/>
      <c r="M242" s="394">
        <f t="shared" si="59"/>
        <v>0</v>
      </c>
      <c r="N242" s="394"/>
      <c r="O242" s="320"/>
      <c r="P242" s="320"/>
      <c r="Q242" s="278"/>
      <c r="R242" s="320"/>
      <c r="S242" s="320"/>
      <c r="T242" s="320"/>
      <c r="U242" s="418"/>
      <c r="V242" s="419"/>
    </row>
    <row r="243" spans="1:22" hidden="1" x14ac:dyDescent="0.25">
      <c r="A243" s="310" t="s">
        <v>699</v>
      </c>
      <c r="B243" s="388"/>
      <c r="C243" s="389"/>
      <c r="D243" s="390"/>
      <c r="E243" s="390"/>
      <c r="F243" s="390"/>
      <c r="G243" s="390"/>
      <c r="H243" s="391">
        <f t="shared" si="57"/>
        <v>0</v>
      </c>
      <c r="I243" s="390"/>
      <c r="J243" s="392">
        <f t="shared" si="58"/>
        <v>0</v>
      </c>
      <c r="K243" s="390"/>
      <c r="L243" s="393"/>
      <c r="M243" s="394">
        <f t="shared" si="59"/>
        <v>0</v>
      </c>
      <c r="N243" s="394"/>
      <c r="O243" s="320"/>
      <c r="P243" s="320"/>
      <c r="Q243" s="278"/>
      <c r="R243" s="320"/>
      <c r="S243" s="320"/>
      <c r="T243" s="320"/>
      <c r="U243" s="418"/>
      <c r="V243" s="419"/>
    </row>
    <row r="244" spans="1:22" hidden="1" x14ac:dyDescent="0.25">
      <c r="A244" s="310" t="s">
        <v>700</v>
      </c>
      <c r="B244" s="388"/>
      <c r="C244" s="389"/>
      <c r="D244" s="390"/>
      <c r="E244" s="390"/>
      <c r="F244" s="390"/>
      <c r="G244" s="390"/>
      <c r="H244" s="391">
        <f t="shared" si="57"/>
        <v>0</v>
      </c>
      <c r="I244" s="390"/>
      <c r="J244" s="392">
        <f t="shared" si="58"/>
        <v>0</v>
      </c>
      <c r="K244" s="390"/>
      <c r="L244" s="393"/>
      <c r="M244" s="394">
        <f t="shared" si="59"/>
        <v>0</v>
      </c>
      <c r="N244" s="394"/>
      <c r="O244" s="320"/>
      <c r="P244" s="320"/>
      <c r="Q244" s="278"/>
      <c r="R244" s="320"/>
      <c r="S244" s="320"/>
      <c r="T244" s="320"/>
      <c r="U244" s="418"/>
      <c r="V244" s="419"/>
    </row>
    <row r="245" spans="1:22" hidden="1" x14ac:dyDescent="0.25">
      <c r="A245" s="310" t="s">
        <v>649</v>
      </c>
      <c r="B245" s="388"/>
      <c r="C245" s="389"/>
      <c r="D245" s="390"/>
      <c r="E245" s="390"/>
      <c r="F245" s="390"/>
      <c r="G245" s="390"/>
      <c r="H245" s="391">
        <f t="shared" si="57"/>
        <v>0</v>
      </c>
      <c r="I245" s="390"/>
      <c r="J245" s="392">
        <f t="shared" si="58"/>
        <v>0</v>
      </c>
      <c r="K245" s="390"/>
      <c r="L245" s="393"/>
      <c r="M245" s="394">
        <f t="shared" si="59"/>
        <v>0</v>
      </c>
      <c r="N245" s="394"/>
      <c r="O245" s="320"/>
      <c r="P245" s="320"/>
      <c r="Q245" s="278"/>
      <c r="R245" s="320"/>
      <c r="S245" s="320"/>
      <c r="T245" s="320"/>
      <c r="U245" s="418"/>
      <c r="V245" s="419"/>
    </row>
    <row r="246" spans="1:22" hidden="1" x14ac:dyDescent="0.25">
      <c r="A246" s="310" t="s">
        <v>650</v>
      </c>
      <c r="B246" s="388"/>
      <c r="C246" s="389"/>
      <c r="D246" s="390"/>
      <c r="E246" s="390"/>
      <c r="F246" s="390"/>
      <c r="G246" s="390"/>
      <c r="H246" s="391">
        <f t="shared" si="57"/>
        <v>0</v>
      </c>
      <c r="I246" s="390"/>
      <c r="J246" s="392">
        <f t="shared" si="58"/>
        <v>0</v>
      </c>
      <c r="K246" s="390"/>
      <c r="L246" s="393"/>
      <c r="M246" s="394">
        <f t="shared" si="59"/>
        <v>0</v>
      </c>
      <c r="N246" s="394"/>
      <c r="O246" s="320"/>
      <c r="P246" s="320"/>
      <c r="Q246" s="278"/>
      <c r="R246" s="320"/>
      <c r="S246" s="320"/>
      <c r="T246" s="320"/>
      <c r="U246" s="418"/>
      <c r="V246" s="419"/>
    </row>
    <row r="247" spans="1:22" hidden="1" x14ac:dyDescent="0.25">
      <c r="A247" s="310" t="s">
        <v>653</v>
      </c>
      <c r="B247" s="388"/>
      <c r="C247" s="389"/>
      <c r="D247" s="390"/>
      <c r="E247" s="390"/>
      <c r="F247" s="390"/>
      <c r="G247" s="390"/>
      <c r="H247" s="391">
        <f t="shared" si="57"/>
        <v>0</v>
      </c>
      <c r="I247" s="390"/>
      <c r="J247" s="392">
        <f t="shared" si="58"/>
        <v>0</v>
      </c>
      <c r="K247" s="390"/>
      <c r="L247" s="393"/>
      <c r="M247" s="394">
        <f t="shared" si="59"/>
        <v>0</v>
      </c>
      <c r="N247" s="394"/>
      <c r="O247" s="320"/>
      <c r="P247" s="320"/>
      <c r="Q247" s="278"/>
      <c r="R247" s="320"/>
      <c r="S247" s="320"/>
      <c r="T247" s="320"/>
      <c r="U247" s="418"/>
      <c r="V247" s="419"/>
    </row>
    <row r="248" spans="1:22" hidden="1" x14ac:dyDescent="0.25">
      <c r="A248" s="310" t="s">
        <v>34</v>
      </c>
      <c r="B248" s="388"/>
      <c r="C248" s="389"/>
      <c r="D248" s="390"/>
      <c r="E248" s="390"/>
      <c r="F248" s="390"/>
      <c r="G248" s="390"/>
      <c r="H248" s="391">
        <f t="shared" si="57"/>
        <v>0</v>
      </c>
      <c r="I248" s="390"/>
      <c r="J248" s="392">
        <f t="shared" si="58"/>
        <v>0</v>
      </c>
      <c r="K248" s="390"/>
      <c r="L248" s="393"/>
      <c r="M248" s="394">
        <f t="shared" si="59"/>
        <v>0</v>
      </c>
      <c r="N248" s="394"/>
      <c r="O248" s="320"/>
      <c r="P248" s="320"/>
      <c r="Q248" s="278"/>
      <c r="R248" s="320"/>
      <c r="S248" s="320"/>
      <c r="T248" s="320"/>
      <c r="U248" s="418"/>
      <c r="V248" s="419"/>
    </row>
    <row r="249" spans="1:22" hidden="1" x14ac:dyDescent="0.25">
      <c r="A249" s="310" t="s">
        <v>643</v>
      </c>
      <c r="B249" s="388"/>
      <c r="C249" s="389"/>
      <c r="D249" s="390"/>
      <c r="E249" s="390"/>
      <c r="F249" s="390"/>
      <c r="G249" s="390"/>
      <c r="H249" s="391">
        <f t="shared" si="57"/>
        <v>0</v>
      </c>
      <c r="I249" s="390"/>
      <c r="J249" s="392">
        <f t="shared" si="58"/>
        <v>0</v>
      </c>
      <c r="K249" s="390"/>
      <c r="L249" s="393"/>
      <c r="M249" s="394">
        <f t="shared" si="59"/>
        <v>0</v>
      </c>
      <c r="N249" s="394"/>
      <c r="O249" s="320"/>
      <c r="P249" s="320"/>
      <c r="Q249" s="278"/>
      <c r="R249" s="320"/>
      <c r="S249" s="320"/>
      <c r="T249" s="320"/>
      <c r="U249" s="418"/>
      <c r="V249" s="419"/>
    </row>
    <row r="250" spans="1:22" x14ac:dyDescent="0.25">
      <c r="A250" s="310" t="s">
        <v>631</v>
      </c>
      <c r="B250" s="388">
        <v>90000</v>
      </c>
      <c r="C250" s="389"/>
      <c r="D250" s="390"/>
      <c r="E250" s="390">
        <f>+B250*1.056</f>
        <v>95040</v>
      </c>
      <c r="F250" s="390"/>
      <c r="G250" s="390">
        <v>24612.25</v>
      </c>
      <c r="H250" s="391">
        <f t="shared" si="57"/>
        <v>70427.75</v>
      </c>
      <c r="I250" s="390"/>
      <c r="J250" s="392">
        <f t="shared" si="58"/>
        <v>70427.75</v>
      </c>
      <c r="K250" s="390">
        <f>+E250*1.054</f>
        <v>100172.16</v>
      </c>
      <c r="L250" s="393">
        <f>+K250*1.054</f>
        <v>105581.45664</v>
      </c>
      <c r="M250" s="394">
        <f t="shared" si="59"/>
        <v>95040</v>
      </c>
      <c r="N250" s="394">
        <v>134398</v>
      </c>
      <c r="O250" s="320">
        <f>+M250*1.043+90000</f>
        <v>189126.71999999997</v>
      </c>
      <c r="P250" s="320"/>
      <c r="Q250" s="278">
        <v>-210372</v>
      </c>
      <c r="R250" s="320">
        <f t="shared" ref="R250" si="60">SUM(O250:Q250)</f>
        <v>-21245.280000000028</v>
      </c>
      <c r="S250" s="320">
        <v>21245</v>
      </c>
      <c r="T250" s="320">
        <f t="shared" ref="T250" si="61">+O250+P250+S250</f>
        <v>210371.71999999997</v>
      </c>
      <c r="U250" s="418">
        <f>+O250*1.059</f>
        <v>200285.19647999996</v>
      </c>
      <c r="V250" s="419">
        <f>+U250*1.057</f>
        <v>211701.45267935994</v>
      </c>
    </row>
    <row r="251" spans="1:22" hidden="1" x14ac:dyDescent="0.25">
      <c r="A251" s="310" t="s">
        <v>90</v>
      </c>
      <c r="B251" s="388"/>
      <c r="C251" s="389"/>
      <c r="D251" s="390"/>
      <c r="E251" s="390"/>
      <c r="F251" s="390"/>
      <c r="G251" s="390"/>
      <c r="H251" s="391">
        <f t="shared" si="57"/>
        <v>0</v>
      </c>
      <c r="I251" s="390"/>
      <c r="J251" s="392">
        <f t="shared" si="58"/>
        <v>0</v>
      </c>
      <c r="K251" s="390"/>
      <c r="L251" s="393"/>
      <c r="M251" s="394">
        <f t="shared" si="59"/>
        <v>0</v>
      </c>
      <c r="N251" s="394"/>
      <c r="O251" s="320"/>
      <c r="P251" s="320"/>
      <c r="Q251" s="278"/>
      <c r="R251" s="320"/>
      <c r="S251" s="320"/>
      <c r="T251" s="320"/>
      <c r="U251" s="418"/>
      <c r="V251" s="419"/>
    </row>
    <row r="252" spans="1:22" hidden="1" x14ac:dyDescent="0.25">
      <c r="A252" s="310" t="s">
        <v>641</v>
      </c>
      <c r="B252" s="388"/>
      <c r="C252" s="389"/>
      <c r="D252" s="390"/>
      <c r="E252" s="390"/>
      <c r="F252" s="390"/>
      <c r="G252" s="390"/>
      <c r="H252" s="391">
        <f t="shared" si="57"/>
        <v>0</v>
      </c>
      <c r="I252" s="390"/>
      <c r="J252" s="392">
        <f t="shared" si="58"/>
        <v>0</v>
      </c>
      <c r="K252" s="390"/>
      <c r="L252" s="393"/>
      <c r="M252" s="394">
        <f t="shared" si="59"/>
        <v>0</v>
      </c>
      <c r="N252" s="394"/>
      <c r="O252" s="320"/>
      <c r="P252" s="320"/>
      <c r="Q252" s="278"/>
      <c r="R252" s="320"/>
      <c r="S252" s="320"/>
      <c r="T252" s="320"/>
      <c r="U252" s="418"/>
      <c r="V252" s="419"/>
    </row>
    <row r="253" spans="1:22" hidden="1" x14ac:dyDescent="0.25">
      <c r="A253" s="310" t="s">
        <v>641</v>
      </c>
      <c r="B253" s="388"/>
      <c r="C253" s="389"/>
      <c r="D253" s="390"/>
      <c r="E253" s="390"/>
      <c r="F253" s="390"/>
      <c r="G253" s="390"/>
      <c r="H253" s="391">
        <f t="shared" si="57"/>
        <v>0</v>
      </c>
      <c r="I253" s="390"/>
      <c r="J253" s="392">
        <f t="shared" si="58"/>
        <v>0</v>
      </c>
      <c r="K253" s="390"/>
      <c r="L253" s="393"/>
      <c r="M253" s="394">
        <f t="shared" si="59"/>
        <v>0</v>
      </c>
      <c r="N253" s="394"/>
      <c r="O253" s="320"/>
      <c r="P253" s="320"/>
      <c r="Q253" s="278"/>
      <c r="R253" s="320"/>
      <c r="S253" s="320"/>
      <c r="T253" s="320"/>
      <c r="U253" s="418"/>
      <c r="V253" s="419"/>
    </row>
    <row r="254" spans="1:22" hidden="1" x14ac:dyDescent="0.25">
      <c r="A254" s="310" t="s">
        <v>652</v>
      </c>
      <c r="B254" s="388"/>
      <c r="C254" s="389"/>
      <c r="D254" s="390"/>
      <c r="E254" s="390"/>
      <c r="F254" s="390"/>
      <c r="G254" s="390"/>
      <c r="H254" s="391">
        <f t="shared" si="57"/>
        <v>0</v>
      </c>
      <c r="I254" s="390"/>
      <c r="J254" s="392">
        <f t="shared" si="58"/>
        <v>0</v>
      </c>
      <c r="K254" s="390"/>
      <c r="L254" s="393"/>
      <c r="M254" s="394">
        <f t="shared" si="59"/>
        <v>0</v>
      </c>
      <c r="N254" s="394"/>
      <c r="O254" s="320"/>
      <c r="P254" s="320"/>
      <c r="Q254" s="278"/>
      <c r="R254" s="320"/>
      <c r="S254" s="320"/>
      <c r="T254" s="320"/>
      <c r="U254" s="418"/>
      <c r="V254" s="419"/>
    </row>
    <row r="255" spans="1:22" hidden="1" x14ac:dyDescent="0.25">
      <c r="A255" s="310" t="s">
        <v>659</v>
      </c>
      <c r="B255" s="388"/>
      <c r="C255" s="389"/>
      <c r="D255" s="390"/>
      <c r="E255" s="390"/>
      <c r="F255" s="390"/>
      <c r="G255" s="390"/>
      <c r="H255" s="391">
        <f t="shared" si="57"/>
        <v>0</v>
      </c>
      <c r="I255" s="390"/>
      <c r="J255" s="392">
        <f t="shared" si="58"/>
        <v>0</v>
      </c>
      <c r="K255" s="390"/>
      <c r="L255" s="393"/>
      <c r="M255" s="394">
        <f t="shared" si="59"/>
        <v>0</v>
      </c>
      <c r="N255" s="394"/>
      <c r="O255" s="320"/>
      <c r="P255" s="320"/>
      <c r="Q255" s="278"/>
      <c r="R255" s="320"/>
      <c r="S255" s="320"/>
      <c r="T255" s="320"/>
      <c r="U255" s="418"/>
      <c r="V255" s="419"/>
    </row>
    <row r="256" spans="1:22" hidden="1" x14ac:dyDescent="0.25">
      <c r="A256" s="310" t="s">
        <v>658</v>
      </c>
      <c r="B256" s="388"/>
      <c r="C256" s="389"/>
      <c r="D256" s="390"/>
      <c r="E256" s="390"/>
      <c r="F256" s="390"/>
      <c r="G256" s="390"/>
      <c r="H256" s="391">
        <f t="shared" si="57"/>
        <v>0</v>
      </c>
      <c r="I256" s="390"/>
      <c r="J256" s="392">
        <f t="shared" si="58"/>
        <v>0</v>
      </c>
      <c r="K256" s="390"/>
      <c r="L256" s="393"/>
      <c r="M256" s="394">
        <f t="shared" si="59"/>
        <v>0</v>
      </c>
      <c r="N256" s="394"/>
      <c r="O256" s="320"/>
      <c r="P256" s="320"/>
      <c r="Q256" s="278"/>
      <c r="R256" s="320"/>
      <c r="S256" s="320"/>
      <c r="T256" s="320"/>
      <c r="U256" s="418"/>
      <c r="V256" s="419"/>
    </row>
    <row r="257" spans="1:22" hidden="1" x14ac:dyDescent="0.25">
      <c r="A257" s="310" t="s">
        <v>51</v>
      </c>
      <c r="B257" s="388"/>
      <c r="C257" s="389"/>
      <c r="D257" s="390"/>
      <c r="E257" s="390"/>
      <c r="F257" s="390"/>
      <c r="G257" s="390"/>
      <c r="H257" s="391">
        <f t="shared" si="57"/>
        <v>0</v>
      </c>
      <c r="I257" s="390"/>
      <c r="J257" s="392">
        <f t="shared" si="58"/>
        <v>0</v>
      </c>
      <c r="K257" s="390"/>
      <c r="L257" s="393"/>
      <c r="M257" s="394">
        <f t="shared" si="59"/>
        <v>0</v>
      </c>
      <c r="N257" s="394"/>
      <c r="O257" s="320"/>
      <c r="P257" s="320"/>
      <c r="Q257" s="278"/>
      <c r="R257" s="320"/>
      <c r="S257" s="320"/>
      <c r="T257" s="320"/>
      <c r="U257" s="418"/>
      <c r="V257" s="419"/>
    </row>
    <row r="258" spans="1:22" hidden="1" x14ac:dyDescent="0.25">
      <c r="A258" s="310" t="s">
        <v>655</v>
      </c>
      <c r="B258" s="388"/>
      <c r="C258" s="389"/>
      <c r="D258" s="390"/>
      <c r="E258" s="390"/>
      <c r="F258" s="390"/>
      <c r="G258" s="390"/>
      <c r="H258" s="391">
        <f t="shared" si="57"/>
        <v>0</v>
      </c>
      <c r="I258" s="390"/>
      <c r="J258" s="392">
        <f t="shared" si="58"/>
        <v>0</v>
      </c>
      <c r="K258" s="390"/>
      <c r="L258" s="393"/>
      <c r="M258" s="394">
        <f t="shared" si="59"/>
        <v>0</v>
      </c>
      <c r="N258" s="394"/>
      <c r="O258" s="320"/>
      <c r="P258" s="320"/>
      <c r="Q258" s="278"/>
      <c r="R258" s="320"/>
      <c r="S258" s="320"/>
      <c r="T258" s="320"/>
      <c r="U258" s="418"/>
      <c r="V258" s="419"/>
    </row>
    <row r="259" spans="1:22" hidden="1" x14ac:dyDescent="0.25">
      <c r="A259" s="310" t="s">
        <v>660</v>
      </c>
      <c r="B259" s="388"/>
      <c r="C259" s="389"/>
      <c r="D259" s="390"/>
      <c r="E259" s="390"/>
      <c r="F259" s="390"/>
      <c r="G259" s="390"/>
      <c r="H259" s="391">
        <f t="shared" si="57"/>
        <v>0</v>
      </c>
      <c r="I259" s="390"/>
      <c r="J259" s="392">
        <f t="shared" si="58"/>
        <v>0</v>
      </c>
      <c r="K259" s="390"/>
      <c r="L259" s="393"/>
      <c r="M259" s="394">
        <f t="shared" si="59"/>
        <v>0</v>
      </c>
      <c r="N259" s="394"/>
      <c r="O259" s="320"/>
      <c r="P259" s="320"/>
      <c r="Q259" s="278"/>
      <c r="R259" s="320"/>
      <c r="S259" s="320"/>
      <c r="T259" s="320"/>
      <c r="U259" s="418"/>
      <c r="V259" s="419"/>
    </row>
    <row r="260" spans="1:22" hidden="1" x14ac:dyDescent="0.25">
      <c r="A260" s="310" t="s">
        <v>654</v>
      </c>
      <c r="B260" s="388"/>
      <c r="C260" s="389"/>
      <c r="D260" s="390"/>
      <c r="E260" s="390"/>
      <c r="F260" s="390"/>
      <c r="G260" s="390"/>
      <c r="H260" s="391">
        <f t="shared" si="57"/>
        <v>0</v>
      </c>
      <c r="I260" s="390"/>
      <c r="J260" s="392">
        <f t="shared" si="58"/>
        <v>0</v>
      </c>
      <c r="K260" s="390"/>
      <c r="L260" s="393"/>
      <c r="M260" s="394">
        <f t="shared" si="59"/>
        <v>0</v>
      </c>
      <c r="N260" s="394"/>
      <c r="O260" s="320"/>
      <c r="P260" s="320"/>
      <c r="Q260" s="278"/>
      <c r="R260" s="320"/>
      <c r="S260" s="320"/>
      <c r="T260" s="320"/>
      <c r="U260" s="418"/>
      <c r="V260" s="419"/>
    </row>
    <row r="261" spans="1:22" hidden="1" x14ac:dyDescent="0.25">
      <c r="A261" s="310" t="s">
        <v>696</v>
      </c>
      <c r="B261" s="388"/>
      <c r="C261" s="389"/>
      <c r="D261" s="390"/>
      <c r="E261" s="390"/>
      <c r="F261" s="390"/>
      <c r="G261" s="390"/>
      <c r="H261" s="391">
        <f t="shared" si="57"/>
        <v>0</v>
      </c>
      <c r="I261" s="390"/>
      <c r="J261" s="392">
        <f t="shared" si="58"/>
        <v>0</v>
      </c>
      <c r="K261" s="390"/>
      <c r="L261" s="393"/>
      <c r="M261" s="394">
        <f t="shared" si="59"/>
        <v>0</v>
      </c>
      <c r="N261" s="394"/>
      <c r="O261" s="320"/>
      <c r="P261" s="320"/>
      <c r="Q261" s="278"/>
      <c r="R261" s="320"/>
      <c r="S261" s="320"/>
      <c r="T261" s="320"/>
      <c r="U261" s="418"/>
      <c r="V261" s="419"/>
    </row>
    <row r="262" spans="1:22" hidden="1" x14ac:dyDescent="0.25">
      <c r="A262" s="310" t="s">
        <v>665</v>
      </c>
      <c r="B262" s="388"/>
      <c r="C262" s="389"/>
      <c r="D262" s="390"/>
      <c r="E262" s="390"/>
      <c r="F262" s="390"/>
      <c r="G262" s="390"/>
      <c r="H262" s="391">
        <f t="shared" si="57"/>
        <v>0</v>
      </c>
      <c r="I262" s="390"/>
      <c r="J262" s="392">
        <f t="shared" si="58"/>
        <v>0</v>
      </c>
      <c r="K262" s="390"/>
      <c r="L262" s="393"/>
      <c r="M262" s="394">
        <f t="shared" si="59"/>
        <v>0</v>
      </c>
      <c r="N262" s="394"/>
      <c r="O262" s="320"/>
      <c r="P262" s="320"/>
      <c r="Q262" s="278"/>
      <c r="R262" s="320"/>
      <c r="S262" s="320"/>
      <c r="T262" s="320"/>
      <c r="U262" s="418"/>
      <c r="V262" s="419"/>
    </row>
    <row r="263" spans="1:22" hidden="1" x14ac:dyDescent="0.25">
      <c r="A263" s="310" t="s">
        <v>666</v>
      </c>
      <c r="B263" s="388"/>
      <c r="C263" s="389"/>
      <c r="D263" s="390"/>
      <c r="E263" s="390"/>
      <c r="F263" s="390"/>
      <c r="G263" s="390"/>
      <c r="H263" s="391">
        <f t="shared" si="57"/>
        <v>0</v>
      </c>
      <c r="I263" s="390"/>
      <c r="J263" s="392">
        <f t="shared" si="58"/>
        <v>0</v>
      </c>
      <c r="K263" s="390"/>
      <c r="L263" s="393"/>
      <c r="M263" s="394">
        <f t="shared" si="59"/>
        <v>0</v>
      </c>
      <c r="N263" s="394"/>
      <c r="O263" s="320"/>
      <c r="P263" s="320"/>
      <c r="Q263" s="278"/>
      <c r="R263" s="320"/>
      <c r="S263" s="320"/>
      <c r="T263" s="320"/>
      <c r="U263" s="418"/>
      <c r="V263" s="419"/>
    </row>
    <row r="264" spans="1:22" hidden="1" x14ac:dyDescent="0.25">
      <c r="A264" s="310" t="s">
        <v>661</v>
      </c>
      <c r="B264" s="388"/>
      <c r="C264" s="389"/>
      <c r="D264" s="390"/>
      <c r="E264" s="390"/>
      <c r="F264" s="390"/>
      <c r="G264" s="390"/>
      <c r="H264" s="391">
        <f t="shared" si="57"/>
        <v>0</v>
      </c>
      <c r="I264" s="390"/>
      <c r="J264" s="392">
        <f t="shared" si="58"/>
        <v>0</v>
      </c>
      <c r="K264" s="390"/>
      <c r="L264" s="393"/>
      <c r="M264" s="394">
        <f t="shared" si="59"/>
        <v>0</v>
      </c>
      <c r="N264" s="394"/>
      <c r="O264" s="320"/>
      <c r="P264" s="320"/>
      <c r="Q264" s="278"/>
      <c r="R264" s="320"/>
      <c r="S264" s="320"/>
      <c r="T264" s="320"/>
      <c r="U264" s="418"/>
      <c r="V264" s="419"/>
    </row>
    <row r="265" spans="1:22" hidden="1" x14ac:dyDescent="0.25">
      <c r="A265" s="310" t="s">
        <v>662</v>
      </c>
      <c r="B265" s="388"/>
      <c r="C265" s="389"/>
      <c r="D265" s="390"/>
      <c r="E265" s="390"/>
      <c r="F265" s="390"/>
      <c r="G265" s="390"/>
      <c r="H265" s="391">
        <f t="shared" si="57"/>
        <v>0</v>
      </c>
      <c r="I265" s="390"/>
      <c r="J265" s="392">
        <f t="shared" si="58"/>
        <v>0</v>
      </c>
      <c r="K265" s="390"/>
      <c r="L265" s="393"/>
      <c r="M265" s="394">
        <f t="shared" si="59"/>
        <v>0</v>
      </c>
      <c r="N265" s="394"/>
      <c r="O265" s="320"/>
      <c r="P265" s="320"/>
      <c r="Q265" s="278"/>
      <c r="R265" s="320"/>
      <c r="S265" s="320"/>
      <c r="T265" s="320"/>
      <c r="U265" s="418"/>
      <c r="V265" s="419"/>
    </row>
    <row r="266" spans="1:22" hidden="1" x14ac:dyDescent="0.25">
      <c r="A266" s="310" t="s">
        <v>679</v>
      </c>
      <c r="B266" s="388"/>
      <c r="C266" s="389"/>
      <c r="D266" s="390"/>
      <c r="E266" s="390"/>
      <c r="F266" s="390"/>
      <c r="G266" s="390"/>
      <c r="H266" s="391">
        <f t="shared" si="57"/>
        <v>0</v>
      </c>
      <c r="I266" s="390"/>
      <c r="J266" s="392">
        <f t="shared" si="58"/>
        <v>0</v>
      </c>
      <c r="K266" s="390"/>
      <c r="L266" s="393"/>
      <c r="M266" s="394">
        <f t="shared" si="59"/>
        <v>0</v>
      </c>
      <c r="N266" s="394"/>
      <c r="O266" s="320"/>
      <c r="P266" s="320"/>
      <c r="Q266" s="278"/>
      <c r="R266" s="320"/>
      <c r="S266" s="320"/>
      <c r="T266" s="320"/>
      <c r="U266" s="418"/>
      <c r="V266" s="419"/>
    </row>
    <row r="267" spans="1:22" hidden="1" x14ac:dyDescent="0.25">
      <c r="A267" s="310" t="s">
        <v>664</v>
      </c>
      <c r="B267" s="388"/>
      <c r="C267" s="389"/>
      <c r="D267" s="390"/>
      <c r="E267" s="390"/>
      <c r="F267" s="390"/>
      <c r="G267" s="390"/>
      <c r="H267" s="391">
        <f t="shared" si="57"/>
        <v>0</v>
      </c>
      <c r="I267" s="390"/>
      <c r="J267" s="392">
        <f t="shared" si="58"/>
        <v>0</v>
      </c>
      <c r="K267" s="390"/>
      <c r="L267" s="393"/>
      <c r="M267" s="394">
        <f t="shared" si="59"/>
        <v>0</v>
      </c>
      <c r="N267" s="394"/>
      <c r="O267" s="320"/>
      <c r="P267" s="320"/>
      <c r="Q267" s="278"/>
      <c r="R267" s="320"/>
      <c r="S267" s="320"/>
      <c r="T267" s="320"/>
      <c r="U267" s="418"/>
      <c r="V267" s="419"/>
    </row>
    <row r="268" spans="1:22" hidden="1" x14ac:dyDescent="0.25">
      <c r="A268" s="310" t="s">
        <v>59</v>
      </c>
      <c r="B268" s="388"/>
      <c r="C268" s="389"/>
      <c r="D268" s="390"/>
      <c r="E268" s="390"/>
      <c r="F268" s="390"/>
      <c r="G268" s="390"/>
      <c r="H268" s="391">
        <f t="shared" si="57"/>
        <v>0</v>
      </c>
      <c r="I268" s="390"/>
      <c r="J268" s="392">
        <f t="shared" si="58"/>
        <v>0</v>
      </c>
      <c r="K268" s="390"/>
      <c r="L268" s="393"/>
      <c r="M268" s="394">
        <f t="shared" si="59"/>
        <v>0</v>
      </c>
      <c r="N268" s="394"/>
      <c r="O268" s="320"/>
      <c r="P268" s="320"/>
      <c r="Q268" s="278"/>
      <c r="R268" s="320"/>
      <c r="S268" s="320"/>
      <c r="T268" s="320"/>
      <c r="U268" s="418"/>
      <c r="V268" s="419"/>
    </row>
    <row r="269" spans="1:22" hidden="1" x14ac:dyDescent="0.25">
      <c r="A269" s="310" t="s">
        <v>668</v>
      </c>
      <c r="B269" s="388"/>
      <c r="C269" s="389"/>
      <c r="D269" s="390"/>
      <c r="E269" s="390"/>
      <c r="F269" s="390"/>
      <c r="G269" s="390"/>
      <c r="H269" s="391">
        <f t="shared" si="57"/>
        <v>0</v>
      </c>
      <c r="I269" s="390"/>
      <c r="J269" s="392">
        <f t="shared" si="58"/>
        <v>0</v>
      </c>
      <c r="K269" s="390"/>
      <c r="L269" s="393"/>
      <c r="M269" s="394">
        <f t="shared" si="59"/>
        <v>0</v>
      </c>
      <c r="N269" s="394"/>
      <c r="O269" s="320"/>
      <c r="P269" s="320"/>
      <c r="Q269" s="278"/>
      <c r="R269" s="320"/>
      <c r="S269" s="320"/>
      <c r="T269" s="320"/>
      <c r="U269" s="418"/>
      <c r="V269" s="419"/>
    </row>
    <row r="270" spans="1:22" hidden="1" x14ac:dyDescent="0.25">
      <c r="A270" s="310" t="s">
        <v>669</v>
      </c>
      <c r="B270" s="388"/>
      <c r="C270" s="389"/>
      <c r="D270" s="390"/>
      <c r="E270" s="390"/>
      <c r="F270" s="390"/>
      <c r="G270" s="390"/>
      <c r="H270" s="391">
        <f t="shared" si="57"/>
        <v>0</v>
      </c>
      <c r="I270" s="390"/>
      <c r="J270" s="392">
        <f t="shared" si="58"/>
        <v>0</v>
      </c>
      <c r="K270" s="390"/>
      <c r="L270" s="393"/>
      <c r="M270" s="394">
        <f t="shared" si="59"/>
        <v>0</v>
      </c>
      <c r="N270" s="394"/>
      <c r="O270" s="320"/>
      <c r="P270" s="320"/>
      <c r="Q270" s="278"/>
      <c r="R270" s="320"/>
      <c r="S270" s="320"/>
      <c r="T270" s="320"/>
      <c r="U270" s="418"/>
      <c r="V270" s="419"/>
    </row>
    <row r="271" spans="1:22" hidden="1" x14ac:dyDescent="0.25">
      <c r="A271" s="310" t="s">
        <v>677</v>
      </c>
      <c r="B271" s="388"/>
      <c r="C271" s="389"/>
      <c r="D271" s="390"/>
      <c r="E271" s="390"/>
      <c r="F271" s="390"/>
      <c r="G271" s="390"/>
      <c r="H271" s="391">
        <f t="shared" si="57"/>
        <v>0</v>
      </c>
      <c r="I271" s="390"/>
      <c r="J271" s="392">
        <f t="shared" si="58"/>
        <v>0</v>
      </c>
      <c r="K271" s="390"/>
      <c r="L271" s="393"/>
      <c r="M271" s="394">
        <f t="shared" si="59"/>
        <v>0</v>
      </c>
      <c r="N271" s="394"/>
      <c r="O271" s="320"/>
      <c r="P271" s="320"/>
      <c r="Q271" s="278"/>
      <c r="R271" s="320"/>
      <c r="S271" s="320"/>
      <c r="T271" s="320"/>
      <c r="U271" s="418"/>
      <c r="V271" s="419"/>
    </row>
    <row r="272" spans="1:22" hidden="1" x14ac:dyDescent="0.25">
      <c r="A272" s="310" t="s">
        <v>670</v>
      </c>
      <c r="B272" s="388"/>
      <c r="C272" s="389"/>
      <c r="D272" s="390"/>
      <c r="E272" s="390"/>
      <c r="F272" s="390"/>
      <c r="G272" s="390"/>
      <c r="H272" s="391">
        <f t="shared" si="57"/>
        <v>0</v>
      </c>
      <c r="I272" s="390"/>
      <c r="J272" s="392">
        <f t="shared" si="58"/>
        <v>0</v>
      </c>
      <c r="K272" s="390"/>
      <c r="L272" s="393"/>
      <c r="M272" s="394">
        <f t="shared" si="59"/>
        <v>0</v>
      </c>
      <c r="N272" s="394"/>
      <c r="O272" s="320"/>
      <c r="P272" s="320"/>
      <c r="Q272" s="278"/>
      <c r="R272" s="320"/>
      <c r="S272" s="320"/>
      <c r="T272" s="320"/>
      <c r="U272" s="418"/>
      <c r="V272" s="419"/>
    </row>
    <row r="273" spans="1:22" hidden="1" x14ac:dyDescent="0.25">
      <c r="A273" s="310" t="s">
        <v>671</v>
      </c>
      <c r="B273" s="388"/>
      <c r="C273" s="389"/>
      <c r="D273" s="390"/>
      <c r="E273" s="390"/>
      <c r="F273" s="390"/>
      <c r="G273" s="390"/>
      <c r="H273" s="391">
        <f t="shared" si="57"/>
        <v>0</v>
      </c>
      <c r="I273" s="390"/>
      <c r="J273" s="392">
        <f t="shared" si="58"/>
        <v>0</v>
      </c>
      <c r="K273" s="390"/>
      <c r="L273" s="393"/>
      <c r="M273" s="394">
        <f t="shared" si="59"/>
        <v>0</v>
      </c>
      <c r="N273" s="394"/>
      <c r="O273" s="320"/>
      <c r="P273" s="320"/>
      <c r="Q273" s="278"/>
      <c r="R273" s="320"/>
      <c r="S273" s="320"/>
      <c r="T273" s="320"/>
      <c r="U273" s="418"/>
      <c r="V273" s="419"/>
    </row>
    <row r="274" spans="1:22" hidden="1" x14ac:dyDescent="0.25">
      <c r="A274" s="310" t="s">
        <v>672</v>
      </c>
      <c r="B274" s="388"/>
      <c r="C274" s="389"/>
      <c r="D274" s="390"/>
      <c r="E274" s="390"/>
      <c r="F274" s="390"/>
      <c r="G274" s="390"/>
      <c r="H274" s="391">
        <f t="shared" si="57"/>
        <v>0</v>
      </c>
      <c r="I274" s="390"/>
      <c r="J274" s="392">
        <f t="shared" si="58"/>
        <v>0</v>
      </c>
      <c r="K274" s="390"/>
      <c r="L274" s="393"/>
      <c r="M274" s="394">
        <f t="shared" si="59"/>
        <v>0</v>
      </c>
      <c r="N274" s="394"/>
      <c r="O274" s="320"/>
      <c r="P274" s="320"/>
      <c r="Q274" s="278"/>
      <c r="R274" s="320"/>
      <c r="S274" s="320"/>
      <c r="T274" s="320"/>
      <c r="U274" s="418"/>
      <c r="V274" s="419"/>
    </row>
    <row r="275" spans="1:22" hidden="1" x14ac:dyDescent="0.25">
      <c r="A275" s="310" t="s">
        <v>633</v>
      </c>
      <c r="B275" s="388"/>
      <c r="C275" s="389"/>
      <c r="D275" s="390"/>
      <c r="E275" s="390"/>
      <c r="F275" s="390"/>
      <c r="G275" s="390"/>
      <c r="H275" s="391">
        <f t="shared" si="57"/>
        <v>0</v>
      </c>
      <c r="I275" s="390"/>
      <c r="J275" s="392">
        <f t="shared" si="58"/>
        <v>0</v>
      </c>
      <c r="K275" s="390"/>
      <c r="L275" s="393"/>
      <c r="M275" s="394">
        <f t="shared" si="59"/>
        <v>0</v>
      </c>
      <c r="N275" s="394"/>
      <c r="O275" s="320"/>
      <c r="P275" s="320"/>
      <c r="Q275" s="278"/>
      <c r="R275" s="320"/>
      <c r="S275" s="320"/>
      <c r="T275" s="320"/>
      <c r="U275" s="418"/>
      <c r="V275" s="419"/>
    </row>
    <row r="276" spans="1:22" hidden="1" x14ac:dyDescent="0.25">
      <c r="A276" s="310" t="s">
        <v>673</v>
      </c>
      <c r="B276" s="388"/>
      <c r="C276" s="389"/>
      <c r="D276" s="390"/>
      <c r="E276" s="390"/>
      <c r="F276" s="390"/>
      <c r="G276" s="390"/>
      <c r="H276" s="391">
        <f t="shared" si="57"/>
        <v>0</v>
      </c>
      <c r="I276" s="390"/>
      <c r="J276" s="392">
        <f t="shared" si="58"/>
        <v>0</v>
      </c>
      <c r="K276" s="390"/>
      <c r="L276" s="393"/>
      <c r="M276" s="394">
        <f t="shared" si="59"/>
        <v>0</v>
      </c>
      <c r="N276" s="394"/>
      <c r="O276" s="320"/>
      <c r="P276" s="320"/>
      <c r="Q276" s="278"/>
      <c r="R276" s="320"/>
      <c r="S276" s="320"/>
      <c r="T276" s="320"/>
      <c r="U276" s="418"/>
      <c r="V276" s="419"/>
    </row>
    <row r="277" spans="1:22" hidden="1" x14ac:dyDescent="0.25">
      <c r="A277" s="310" t="s">
        <v>676</v>
      </c>
      <c r="B277" s="388"/>
      <c r="C277" s="389"/>
      <c r="D277" s="390"/>
      <c r="E277" s="390"/>
      <c r="F277" s="390"/>
      <c r="G277" s="390"/>
      <c r="H277" s="391">
        <f t="shared" si="57"/>
        <v>0</v>
      </c>
      <c r="I277" s="390"/>
      <c r="J277" s="392">
        <f t="shared" si="58"/>
        <v>0</v>
      </c>
      <c r="K277" s="390"/>
      <c r="L277" s="393"/>
      <c r="M277" s="394">
        <f t="shared" si="59"/>
        <v>0</v>
      </c>
      <c r="N277" s="394"/>
      <c r="O277" s="320"/>
      <c r="P277" s="320"/>
      <c r="Q277" s="278"/>
      <c r="R277" s="320"/>
      <c r="S277" s="320"/>
      <c r="T277" s="320"/>
      <c r="U277" s="418"/>
      <c r="V277" s="419"/>
    </row>
    <row r="278" spans="1:22" hidden="1" x14ac:dyDescent="0.25">
      <c r="A278" s="310" t="s">
        <v>678</v>
      </c>
      <c r="B278" s="388"/>
      <c r="C278" s="389"/>
      <c r="D278" s="390"/>
      <c r="E278" s="390"/>
      <c r="F278" s="390"/>
      <c r="G278" s="390"/>
      <c r="H278" s="391">
        <f t="shared" si="57"/>
        <v>0</v>
      </c>
      <c r="I278" s="390"/>
      <c r="J278" s="392">
        <f t="shared" si="58"/>
        <v>0</v>
      </c>
      <c r="K278" s="390"/>
      <c r="L278" s="393"/>
      <c r="M278" s="394">
        <f t="shared" si="59"/>
        <v>0</v>
      </c>
      <c r="N278" s="394"/>
      <c r="O278" s="320"/>
      <c r="P278" s="320"/>
      <c r="Q278" s="278"/>
      <c r="R278" s="320"/>
      <c r="S278" s="320"/>
      <c r="T278" s="320"/>
      <c r="U278" s="418"/>
      <c r="V278" s="419"/>
    </row>
    <row r="279" spans="1:22" hidden="1" x14ac:dyDescent="0.25">
      <c r="A279" s="310" t="s">
        <v>651</v>
      </c>
      <c r="B279" s="388"/>
      <c r="C279" s="389"/>
      <c r="D279" s="390"/>
      <c r="E279" s="390"/>
      <c r="F279" s="390"/>
      <c r="G279" s="390"/>
      <c r="H279" s="391">
        <f t="shared" si="57"/>
        <v>0</v>
      </c>
      <c r="I279" s="390"/>
      <c r="J279" s="392">
        <f t="shared" si="58"/>
        <v>0</v>
      </c>
      <c r="K279" s="390"/>
      <c r="L279" s="393"/>
      <c r="M279" s="394">
        <f t="shared" si="59"/>
        <v>0</v>
      </c>
      <c r="N279" s="394"/>
      <c r="O279" s="320"/>
      <c r="P279" s="320"/>
      <c r="Q279" s="278"/>
      <c r="R279" s="320"/>
      <c r="S279" s="320"/>
      <c r="T279" s="320"/>
      <c r="U279" s="418"/>
      <c r="V279" s="419"/>
    </row>
    <row r="280" spans="1:22" hidden="1" x14ac:dyDescent="0.25">
      <c r="A280" s="310" t="s">
        <v>32</v>
      </c>
      <c r="B280" s="388"/>
      <c r="C280" s="389"/>
      <c r="D280" s="390"/>
      <c r="E280" s="390"/>
      <c r="F280" s="390"/>
      <c r="G280" s="390"/>
      <c r="H280" s="391">
        <f t="shared" si="57"/>
        <v>0</v>
      </c>
      <c r="I280" s="390"/>
      <c r="J280" s="392">
        <f t="shared" si="58"/>
        <v>0</v>
      </c>
      <c r="K280" s="390"/>
      <c r="L280" s="393"/>
      <c r="M280" s="394">
        <f t="shared" si="59"/>
        <v>0</v>
      </c>
      <c r="N280" s="394"/>
      <c r="O280" s="320"/>
      <c r="P280" s="320"/>
      <c r="Q280" s="278"/>
      <c r="R280" s="320"/>
      <c r="S280" s="320"/>
      <c r="T280" s="320"/>
      <c r="U280" s="418"/>
      <c r="V280" s="419"/>
    </row>
    <row r="281" spans="1:22" hidden="1" x14ac:dyDescent="0.25">
      <c r="A281" s="310" t="s">
        <v>72</v>
      </c>
      <c r="B281" s="388"/>
      <c r="C281" s="389"/>
      <c r="D281" s="390"/>
      <c r="E281" s="390"/>
      <c r="F281" s="390"/>
      <c r="G281" s="390"/>
      <c r="H281" s="391">
        <f t="shared" ref="H281:H287" si="62">+E281+F281-G281</f>
        <v>0</v>
      </c>
      <c r="I281" s="390"/>
      <c r="J281" s="392">
        <f t="shared" ref="J281:J288" si="63">SUM(H281:I281)</f>
        <v>0</v>
      </c>
      <c r="K281" s="390"/>
      <c r="L281" s="393"/>
      <c r="M281" s="394">
        <f t="shared" ref="M281:M288" si="64">+G281+J281</f>
        <v>0</v>
      </c>
      <c r="N281" s="394"/>
      <c r="O281" s="320"/>
      <c r="P281" s="320"/>
      <c r="Q281" s="278"/>
      <c r="R281" s="320"/>
      <c r="S281" s="320"/>
      <c r="T281" s="320"/>
      <c r="U281" s="418"/>
      <c r="V281" s="419"/>
    </row>
    <row r="282" spans="1:22" hidden="1" x14ac:dyDescent="0.25">
      <c r="A282" s="310" t="s">
        <v>682</v>
      </c>
      <c r="B282" s="388"/>
      <c r="C282" s="389"/>
      <c r="D282" s="390"/>
      <c r="E282" s="390"/>
      <c r="F282" s="390"/>
      <c r="G282" s="390"/>
      <c r="H282" s="391">
        <f t="shared" si="62"/>
        <v>0</v>
      </c>
      <c r="I282" s="390"/>
      <c r="J282" s="392">
        <f t="shared" si="63"/>
        <v>0</v>
      </c>
      <c r="K282" s="390"/>
      <c r="L282" s="393"/>
      <c r="M282" s="394">
        <f t="shared" si="64"/>
        <v>0</v>
      </c>
      <c r="N282" s="394"/>
      <c r="O282" s="320"/>
      <c r="P282" s="320"/>
      <c r="Q282" s="278"/>
      <c r="R282" s="320"/>
      <c r="S282" s="320"/>
      <c r="T282" s="320"/>
      <c r="U282" s="418"/>
      <c r="V282" s="419"/>
    </row>
    <row r="283" spans="1:22" hidden="1" x14ac:dyDescent="0.25">
      <c r="A283" s="310" t="s">
        <v>656</v>
      </c>
      <c r="B283" s="388"/>
      <c r="C283" s="389"/>
      <c r="D283" s="390"/>
      <c r="E283" s="390"/>
      <c r="F283" s="390"/>
      <c r="G283" s="390"/>
      <c r="H283" s="391">
        <f t="shared" si="62"/>
        <v>0</v>
      </c>
      <c r="I283" s="390"/>
      <c r="J283" s="392">
        <f t="shared" si="63"/>
        <v>0</v>
      </c>
      <c r="K283" s="390"/>
      <c r="L283" s="393"/>
      <c r="M283" s="394">
        <f t="shared" si="64"/>
        <v>0</v>
      </c>
      <c r="N283" s="394"/>
      <c r="O283" s="320"/>
      <c r="P283" s="320"/>
      <c r="Q283" s="278"/>
      <c r="R283" s="320"/>
      <c r="S283" s="320"/>
      <c r="T283" s="320"/>
      <c r="U283" s="418"/>
      <c r="V283" s="419"/>
    </row>
    <row r="284" spans="1:22" hidden="1" x14ac:dyDescent="0.25">
      <c r="A284" s="310" t="s">
        <v>681</v>
      </c>
      <c r="B284" s="388"/>
      <c r="C284" s="389"/>
      <c r="D284" s="390"/>
      <c r="E284" s="390"/>
      <c r="F284" s="390"/>
      <c r="G284" s="390"/>
      <c r="H284" s="391">
        <f t="shared" si="62"/>
        <v>0</v>
      </c>
      <c r="I284" s="390"/>
      <c r="J284" s="392">
        <f t="shared" si="63"/>
        <v>0</v>
      </c>
      <c r="K284" s="390"/>
      <c r="L284" s="393"/>
      <c r="M284" s="394">
        <f t="shared" si="64"/>
        <v>0</v>
      </c>
      <c r="N284" s="394"/>
      <c r="O284" s="320"/>
      <c r="P284" s="320"/>
      <c r="Q284" s="278"/>
      <c r="R284" s="320"/>
      <c r="S284" s="320"/>
      <c r="T284" s="320"/>
      <c r="U284" s="418"/>
      <c r="V284" s="419"/>
    </row>
    <row r="285" spans="1:22" hidden="1" x14ac:dyDescent="0.25">
      <c r="A285" s="310" t="s">
        <v>629</v>
      </c>
      <c r="B285" s="388"/>
      <c r="C285" s="389"/>
      <c r="D285" s="390"/>
      <c r="E285" s="390"/>
      <c r="F285" s="390"/>
      <c r="G285" s="390"/>
      <c r="H285" s="391">
        <f t="shared" si="62"/>
        <v>0</v>
      </c>
      <c r="I285" s="390"/>
      <c r="J285" s="392">
        <f t="shared" si="63"/>
        <v>0</v>
      </c>
      <c r="K285" s="390"/>
      <c r="L285" s="393"/>
      <c r="M285" s="394">
        <f t="shared" si="64"/>
        <v>0</v>
      </c>
      <c r="N285" s="394"/>
      <c r="O285" s="320"/>
      <c r="P285" s="320"/>
      <c r="Q285" s="278"/>
      <c r="R285" s="320"/>
      <c r="S285" s="320"/>
      <c r="T285" s="320"/>
      <c r="U285" s="418"/>
      <c r="V285" s="419"/>
    </row>
    <row r="286" spans="1:22" hidden="1" x14ac:dyDescent="0.25">
      <c r="A286" s="310" t="s">
        <v>629</v>
      </c>
      <c r="B286" s="388"/>
      <c r="C286" s="389"/>
      <c r="D286" s="390"/>
      <c r="E286" s="390"/>
      <c r="F286" s="390"/>
      <c r="G286" s="390"/>
      <c r="H286" s="391">
        <f t="shared" si="62"/>
        <v>0</v>
      </c>
      <c r="I286" s="390"/>
      <c r="J286" s="392">
        <f t="shared" si="63"/>
        <v>0</v>
      </c>
      <c r="K286" s="390"/>
      <c r="L286" s="393"/>
      <c r="M286" s="394">
        <f t="shared" si="64"/>
        <v>0</v>
      </c>
      <c r="N286" s="394"/>
      <c r="O286" s="320"/>
      <c r="P286" s="320"/>
      <c r="Q286" s="278"/>
      <c r="R286" s="320"/>
      <c r="S286" s="320"/>
      <c r="T286" s="320"/>
      <c r="U286" s="418"/>
      <c r="V286" s="419"/>
    </row>
    <row r="287" spans="1:22" hidden="1" x14ac:dyDescent="0.25">
      <c r="A287" s="310" t="s">
        <v>680</v>
      </c>
      <c r="B287" s="388"/>
      <c r="C287" s="389"/>
      <c r="D287" s="390"/>
      <c r="E287" s="390"/>
      <c r="F287" s="390"/>
      <c r="G287" s="390"/>
      <c r="H287" s="391">
        <f t="shared" si="62"/>
        <v>0</v>
      </c>
      <c r="I287" s="390"/>
      <c r="J287" s="392">
        <f t="shared" si="63"/>
        <v>0</v>
      </c>
      <c r="K287" s="390"/>
      <c r="L287" s="393"/>
      <c r="M287" s="394">
        <f t="shared" si="64"/>
        <v>0</v>
      </c>
      <c r="N287" s="394"/>
      <c r="O287" s="320"/>
      <c r="P287" s="320"/>
      <c r="Q287" s="278"/>
      <c r="R287" s="320"/>
      <c r="S287" s="320"/>
      <c r="T287" s="320"/>
      <c r="U287" s="418"/>
      <c r="V287" s="419"/>
    </row>
    <row r="288" spans="1:22" ht="15.75" thickBot="1" x14ac:dyDescent="0.3">
      <c r="A288" s="324" t="s">
        <v>918</v>
      </c>
      <c r="B288" s="395"/>
      <c r="C288" s="396"/>
      <c r="D288" s="397"/>
      <c r="E288" s="397"/>
      <c r="F288" s="397"/>
      <c r="G288" s="397"/>
      <c r="H288" s="398"/>
      <c r="I288" s="397"/>
      <c r="J288" s="399">
        <f t="shared" si="63"/>
        <v>0</v>
      </c>
      <c r="K288" s="397"/>
      <c r="L288" s="400"/>
      <c r="M288" s="401">
        <f t="shared" si="64"/>
        <v>0</v>
      </c>
      <c r="N288" s="401"/>
      <c r="O288" s="332"/>
      <c r="P288" s="332"/>
      <c r="Q288" s="279"/>
      <c r="R288" s="332"/>
      <c r="S288" s="332"/>
      <c r="T288" s="332"/>
      <c r="U288" s="420"/>
      <c r="V288" s="421"/>
    </row>
    <row r="289" spans="1:22" ht="15.75" thickTop="1" x14ac:dyDescent="0.25">
      <c r="A289" s="298" t="s">
        <v>686</v>
      </c>
      <c r="B289" s="402">
        <f t="shared" ref="B289:V289" si="65">SUM(B215:B288)</f>
        <v>90000</v>
      </c>
      <c r="C289" s="403">
        <f t="shared" si="65"/>
        <v>0</v>
      </c>
      <c r="D289" s="402">
        <f t="shared" si="65"/>
        <v>0</v>
      </c>
      <c r="E289" s="402">
        <f t="shared" si="65"/>
        <v>95040</v>
      </c>
      <c r="F289" s="402">
        <f t="shared" si="65"/>
        <v>0</v>
      </c>
      <c r="G289" s="402">
        <f t="shared" si="65"/>
        <v>24612.25</v>
      </c>
      <c r="H289" s="404">
        <f t="shared" si="65"/>
        <v>70427.75</v>
      </c>
      <c r="I289" s="402">
        <f t="shared" si="65"/>
        <v>0</v>
      </c>
      <c r="J289" s="404">
        <f t="shared" si="65"/>
        <v>70427.75</v>
      </c>
      <c r="K289" s="402">
        <f t="shared" si="65"/>
        <v>100172.16</v>
      </c>
      <c r="L289" s="402">
        <f t="shared" si="65"/>
        <v>105581.45664</v>
      </c>
      <c r="M289" s="404">
        <f t="shared" si="65"/>
        <v>95040</v>
      </c>
      <c r="N289" s="404">
        <f t="shared" si="65"/>
        <v>134398</v>
      </c>
      <c r="O289" s="404">
        <f t="shared" si="65"/>
        <v>189126.71999999997</v>
      </c>
      <c r="P289" s="404"/>
      <c r="Q289" s="404">
        <f t="shared" si="65"/>
        <v>-210372</v>
      </c>
      <c r="R289" s="404">
        <f t="shared" si="65"/>
        <v>-21245.280000000028</v>
      </c>
      <c r="S289" s="404">
        <f t="shared" si="65"/>
        <v>21245</v>
      </c>
      <c r="T289" s="404">
        <f t="shared" si="65"/>
        <v>210371.71999999997</v>
      </c>
      <c r="U289" s="404">
        <f t="shared" si="65"/>
        <v>200285.19647999996</v>
      </c>
      <c r="V289" s="404">
        <f t="shared" si="65"/>
        <v>211701.45267935994</v>
      </c>
    </row>
    <row r="291" spans="1:22" ht="15.75" thickBot="1" x14ac:dyDescent="0.3">
      <c r="A291" s="373" t="s">
        <v>687</v>
      </c>
      <c r="B291" s="405">
        <f t="shared" ref="B291:V291" si="66">+B289-B212</f>
        <v>-29425107.056163907</v>
      </c>
      <c r="C291" s="405">
        <f t="shared" si="66"/>
        <v>-1400000</v>
      </c>
      <c r="D291" s="405">
        <f t="shared" si="66"/>
        <v>-16926968.920000002</v>
      </c>
      <c r="E291" s="405">
        <f t="shared" si="66"/>
        <v>-27115056.302553695</v>
      </c>
      <c r="F291" s="405">
        <f t="shared" si="66"/>
        <v>0</v>
      </c>
      <c r="G291" s="405">
        <f t="shared" si="66"/>
        <v>-11301386.829999998</v>
      </c>
      <c r="H291" s="407">
        <f t="shared" si="66"/>
        <v>-15813669.472553695</v>
      </c>
      <c r="I291" s="405">
        <f t="shared" si="66"/>
        <v>-750000</v>
      </c>
      <c r="J291" s="408">
        <f t="shared" si="66"/>
        <v>-16563669.472553695</v>
      </c>
      <c r="K291" s="405">
        <f t="shared" si="66"/>
        <v>-27739543.795181375</v>
      </c>
      <c r="L291" s="405">
        <f t="shared" si="66"/>
        <v>-29070998.627800442</v>
      </c>
      <c r="M291" s="408">
        <f t="shared" si="66"/>
        <v>-27865056.302553691</v>
      </c>
      <c r="N291" s="408">
        <f t="shared" si="66"/>
        <v>-16910559</v>
      </c>
      <c r="O291" s="408">
        <f t="shared" si="66"/>
        <v>-30877664.544757992</v>
      </c>
      <c r="P291" s="408"/>
      <c r="Q291" s="408">
        <f t="shared" si="66"/>
        <v>13511745</v>
      </c>
      <c r="R291" s="408">
        <f t="shared" si="66"/>
        <v>-17365919.544757988</v>
      </c>
      <c r="S291" s="408">
        <f t="shared" si="66"/>
        <v>67360.98000000001</v>
      </c>
      <c r="T291" s="408">
        <f t="shared" si="66"/>
        <v>-30810303.564757988</v>
      </c>
      <c r="U291" s="408">
        <f t="shared" si="66"/>
        <v>-32699446.752898708</v>
      </c>
      <c r="V291" s="408">
        <f t="shared" si="66"/>
        <v>-34563315.217813939</v>
      </c>
    </row>
    <row r="292" spans="1:22" ht="15.75" thickTop="1" x14ac:dyDescent="0.25"/>
    <row r="294" spans="1:22" x14ac:dyDescent="0.25">
      <c r="E294" s="378"/>
      <c r="G294" s="378"/>
    </row>
  </sheetData>
  <pageMargins left="0.70866141732283472" right="0.70866141732283472" top="0.74803149606299213" bottom="0.74803149606299213" header="0.31496062992125984" footer="0.31496062992125984"/>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94"/>
  <sheetViews>
    <sheetView view="pageBreakPreview" zoomScaleNormal="100" zoomScaleSheetLayoutView="100" workbookViewId="0">
      <selection activeCell="S6" sqref="S6"/>
    </sheetView>
  </sheetViews>
  <sheetFormatPr defaultRowHeight="15" x14ac:dyDescent="0.25"/>
  <cols>
    <col min="1" max="1" width="41" style="290" bestFit="1" customWidth="1"/>
    <col min="2" max="2" width="15.140625" style="286" hidden="1" customWidth="1"/>
    <col min="3" max="3" width="14" style="286" hidden="1" customWidth="1"/>
    <col min="4" max="4" width="14.7109375" style="286" hidden="1" customWidth="1"/>
    <col min="5" max="7" width="15.140625" style="286" hidden="1" customWidth="1"/>
    <col min="8" max="8" width="15.140625" style="288" hidden="1" customWidth="1"/>
    <col min="9" max="9" width="15.140625" style="286" hidden="1" customWidth="1"/>
    <col min="10" max="10" width="15.140625" style="289" hidden="1" customWidth="1"/>
    <col min="11" max="12" width="15.140625" style="286" hidden="1" customWidth="1"/>
    <col min="13" max="14" width="15" style="290" hidden="1" customWidth="1"/>
    <col min="15" max="15" width="15" style="291" bestFit="1" customWidth="1"/>
    <col min="16" max="20" width="15" style="291" customWidth="1"/>
    <col min="21" max="21" width="15.85546875" style="290" customWidth="1"/>
    <col min="22" max="22" width="16.28515625" style="290" customWidth="1"/>
    <col min="23" max="23" width="1.7109375" style="290" customWidth="1"/>
    <col min="24" max="16384" width="9.140625" style="290"/>
  </cols>
  <sheetData>
    <row r="1" spans="1:25" x14ac:dyDescent="0.25">
      <c r="A1" s="285" t="s">
        <v>693</v>
      </c>
    </row>
    <row r="2" spans="1:25" x14ac:dyDescent="0.25">
      <c r="A2" s="285" t="s">
        <v>927</v>
      </c>
    </row>
    <row r="3" spans="1:25" x14ac:dyDescent="0.25">
      <c r="A3" s="285" t="s">
        <v>866</v>
      </c>
    </row>
    <row r="4" spans="1:25" ht="15.75" thickBot="1" x14ac:dyDescent="0.3"/>
    <row r="5" spans="1:25" ht="46.5" thickTop="1" thickBot="1" x14ac:dyDescent="0.3">
      <c r="A5" s="292" t="s">
        <v>167</v>
      </c>
      <c r="B5" s="293" t="s">
        <v>171</v>
      </c>
      <c r="C5" s="293" t="s">
        <v>169</v>
      </c>
      <c r="D5" s="295" t="s">
        <v>170</v>
      </c>
      <c r="E5" s="295" t="s">
        <v>854</v>
      </c>
      <c r="F5" s="295" t="s">
        <v>855</v>
      </c>
      <c r="G5" s="295" t="s">
        <v>856</v>
      </c>
      <c r="H5" s="296" t="s">
        <v>857</v>
      </c>
      <c r="I5" s="295" t="s">
        <v>858</v>
      </c>
      <c r="J5" s="297" t="s">
        <v>859</v>
      </c>
      <c r="K5" s="295" t="s">
        <v>692</v>
      </c>
      <c r="L5" s="295" t="s">
        <v>694</v>
      </c>
      <c r="M5" s="297" t="s">
        <v>859</v>
      </c>
      <c r="N5" s="297" t="s">
        <v>917</v>
      </c>
      <c r="O5" s="297" t="s">
        <v>941</v>
      </c>
      <c r="P5" s="297" t="s">
        <v>855</v>
      </c>
      <c r="Q5" s="297" t="s">
        <v>942</v>
      </c>
      <c r="R5" s="297" t="s">
        <v>943</v>
      </c>
      <c r="S5" s="297" t="s">
        <v>944</v>
      </c>
      <c r="T5" s="297" t="s">
        <v>945</v>
      </c>
      <c r="U5" s="297" t="s">
        <v>946</v>
      </c>
      <c r="V5" s="297" t="s">
        <v>947</v>
      </c>
    </row>
    <row r="6" spans="1:25" ht="15.75" thickTop="1" x14ac:dyDescent="0.25"/>
    <row r="7" spans="1:25" ht="15.75" thickBot="1" x14ac:dyDescent="0.3">
      <c r="A7" s="298" t="s">
        <v>142</v>
      </c>
    </row>
    <row r="8" spans="1:25" ht="15.75" thickTop="1" x14ac:dyDescent="0.25">
      <c r="A8" s="299" t="s">
        <v>143</v>
      </c>
      <c r="B8" s="300">
        <v>14414750.331038095</v>
      </c>
      <c r="C8" s="301"/>
      <c r="D8" s="304">
        <v>7595688.2000000002</v>
      </c>
      <c r="E8" s="303">
        <f>+'New Employees'!D290*1.07</f>
        <v>19719113.502487779</v>
      </c>
      <c r="F8" s="304"/>
      <c r="G8" s="304">
        <v>6764686.5999999996</v>
      </c>
      <c r="H8" s="305">
        <f>E8+F8-G8</f>
        <v>12954426.902487779</v>
      </c>
      <c r="I8" s="304"/>
      <c r="J8" s="306">
        <f>SUM(H8:I8)</f>
        <v>12954426.902487779</v>
      </c>
      <c r="K8" s="304">
        <f t="shared" ref="K8:K29" si="0">+E8*1.05</f>
        <v>20705069.177612167</v>
      </c>
      <c r="L8" s="307">
        <f t="shared" ref="L8:L29" si="1">+K8*1.05</f>
        <v>21740322.636492778</v>
      </c>
      <c r="M8" s="308">
        <f>+G8+J8</f>
        <v>19719113.502487779</v>
      </c>
      <c r="N8" s="308">
        <f>+'[2]C+S'!$G$8</f>
        <v>10859481</v>
      </c>
      <c r="O8" s="309">
        <f>19126210+1298148.56</f>
        <v>20424358.559999999</v>
      </c>
      <c r="P8" s="309"/>
      <c r="Q8" s="275">
        <v>-8777477</v>
      </c>
      <c r="R8" s="309">
        <f>SUM(O8:Q8)</f>
        <v>11646881.559999999</v>
      </c>
      <c r="S8" s="309"/>
      <c r="T8" s="309">
        <f>+O8+P8+S8</f>
        <v>20424358.559999999</v>
      </c>
      <c r="U8" s="309">
        <f>+O8*1.059</f>
        <v>21629395.715039998</v>
      </c>
      <c r="V8" s="409">
        <f>+U8*1.057</f>
        <v>22862271.270797279</v>
      </c>
      <c r="Y8" s="468">
        <f>-Q8/T8</f>
        <v>0.42975533230160845</v>
      </c>
    </row>
    <row r="9" spans="1:25" x14ac:dyDescent="0.25">
      <c r="A9" s="310" t="s">
        <v>144</v>
      </c>
      <c r="B9" s="311">
        <v>1069380.4522322936</v>
      </c>
      <c r="C9" s="312"/>
      <c r="D9" s="315">
        <v>530028.21</v>
      </c>
      <c r="E9" s="314">
        <f>+'New Employees'!E290*1.07</f>
        <v>1502181.3045783034</v>
      </c>
      <c r="F9" s="315"/>
      <c r="G9" s="315">
        <v>450044.68</v>
      </c>
      <c r="H9" s="316">
        <f t="shared" ref="H9:H29" si="2">E9+F9-G9</f>
        <v>1052136.6245783034</v>
      </c>
      <c r="I9" s="315"/>
      <c r="J9" s="317">
        <f>SUM(H9:I9)</f>
        <v>1052136.6245783034</v>
      </c>
      <c r="K9" s="315">
        <f t="shared" si="0"/>
        <v>1577290.3698072187</v>
      </c>
      <c r="L9" s="318">
        <f t="shared" si="1"/>
        <v>1656154.8882975797</v>
      </c>
      <c r="M9" s="319">
        <f>+G9+J9</f>
        <v>1502181.3045783034</v>
      </c>
      <c r="N9" s="319">
        <f>+'[2]C+S'!$G9</f>
        <v>768385</v>
      </c>
      <c r="O9" s="320">
        <v>1441486</v>
      </c>
      <c r="P9" s="320"/>
      <c r="Q9" s="278">
        <v>-561903</v>
      </c>
      <c r="R9" s="320">
        <f>SUM(O9:Q9)</f>
        <v>879583</v>
      </c>
      <c r="S9" s="320"/>
      <c r="T9" s="320">
        <f>+O9+P9+S9</f>
        <v>1441486</v>
      </c>
      <c r="U9" s="320">
        <f>+O9*1.059</f>
        <v>1526533.6739999999</v>
      </c>
      <c r="V9" s="410">
        <f>+U9*1.057</f>
        <v>1613546.0934179998</v>
      </c>
      <c r="Y9" s="468">
        <f t="shared" ref="Y9:Y30" si="3">-Q9/T9</f>
        <v>0.38980815630536819</v>
      </c>
    </row>
    <row r="10" spans="1:25" hidden="1" x14ac:dyDescent="0.25">
      <c r="A10" s="310" t="s">
        <v>145</v>
      </c>
      <c r="B10" s="311">
        <v>0</v>
      </c>
      <c r="C10" s="312"/>
      <c r="D10" s="483"/>
      <c r="E10" s="322"/>
      <c r="F10" s="323"/>
      <c r="G10" s="323"/>
      <c r="H10" s="316">
        <f t="shared" si="2"/>
        <v>0</v>
      </c>
      <c r="I10" s="323"/>
      <c r="J10" s="317">
        <f t="shared" ref="J10:J30" si="4">SUM(H10:I10)</f>
        <v>0</v>
      </c>
      <c r="K10" s="315">
        <f t="shared" si="0"/>
        <v>0</v>
      </c>
      <c r="L10" s="318">
        <f t="shared" si="1"/>
        <v>0</v>
      </c>
      <c r="M10" s="319">
        <f t="shared" ref="M10:M29" si="5">+G10+J10</f>
        <v>0</v>
      </c>
      <c r="N10" s="319"/>
      <c r="O10" s="320">
        <f t="shared" ref="O10:O29" si="6">+M10*1.043</f>
        <v>0</v>
      </c>
      <c r="P10" s="320"/>
      <c r="Q10" s="278"/>
      <c r="R10" s="320"/>
      <c r="S10" s="320"/>
      <c r="T10" s="320"/>
      <c r="U10" s="320">
        <f t="shared" ref="U10:U29" si="7">+O10*1.059</f>
        <v>0</v>
      </c>
      <c r="V10" s="410">
        <f t="shared" ref="V10:V29" si="8">+U10*1.057</f>
        <v>0</v>
      </c>
      <c r="Y10" s="468" t="e">
        <f t="shared" si="3"/>
        <v>#DIV/0!</v>
      </c>
    </row>
    <row r="11" spans="1:25" x14ac:dyDescent="0.25">
      <c r="A11" s="310" t="s">
        <v>146</v>
      </c>
      <c r="B11" s="311">
        <v>315939.73328302603</v>
      </c>
      <c r="C11" s="312"/>
      <c r="D11" s="483"/>
      <c r="E11" s="322">
        <f>+'New Employees'!P290*1.07</f>
        <v>432199.74799973099</v>
      </c>
      <c r="F11" s="323"/>
      <c r="G11" s="323">
        <v>74719.929999999993</v>
      </c>
      <c r="H11" s="316">
        <f t="shared" si="2"/>
        <v>357479.81799973099</v>
      </c>
      <c r="I11" s="323"/>
      <c r="J11" s="317">
        <f t="shared" si="4"/>
        <v>357479.81799973099</v>
      </c>
      <c r="K11" s="315">
        <f t="shared" si="0"/>
        <v>453809.73539971758</v>
      </c>
      <c r="L11" s="318">
        <f t="shared" si="1"/>
        <v>476500.22216970345</v>
      </c>
      <c r="M11" s="319">
        <f t="shared" si="5"/>
        <v>432199.74799973099</v>
      </c>
      <c r="N11" s="319">
        <f>+'[2]C+S'!$G11</f>
        <v>89676</v>
      </c>
      <c r="O11" s="320">
        <v>419205</v>
      </c>
      <c r="P11" s="320"/>
      <c r="Q11" s="278">
        <v>-55032</v>
      </c>
      <c r="R11" s="320">
        <f t="shared" ref="R11:R30" si="9">SUM(O11:Q11)</f>
        <v>364173</v>
      </c>
      <c r="S11" s="320"/>
      <c r="T11" s="320">
        <f t="shared" ref="T11:T30" si="10">+O11+P11+S11</f>
        <v>419205</v>
      </c>
      <c r="U11" s="320">
        <f t="shared" si="7"/>
        <v>443938.09499999997</v>
      </c>
      <c r="V11" s="410">
        <f t="shared" si="8"/>
        <v>469242.56641499995</v>
      </c>
      <c r="Y11" s="468">
        <f t="shared" si="3"/>
        <v>0.13127706014956883</v>
      </c>
    </row>
    <row r="12" spans="1:25" x14ac:dyDescent="0.25">
      <c r="A12" s="310" t="s">
        <v>147</v>
      </c>
      <c r="B12" s="311">
        <v>5469081.8700000001</v>
      </c>
      <c r="C12" s="312"/>
      <c r="D12" s="483">
        <v>666487.19999999995</v>
      </c>
      <c r="E12" s="322">
        <f>+'New Employees'!G290*1.07</f>
        <v>7262938.5836160006</v>
      </c>
      <c r="F12" s="323"/>
      <c r="G12" s="323">
        <v>496717.8</v>
      </c>
      <c r="H12" s="316">
        <f t="shared" si="2"/>
        <v>6766220.7836160008</v>
      </c>
      <c r="I12" s="323">
        <v>-700000</v>
      </c>
      <c r="J12" s="317">
        <f t="shared" si="4"/>
        <v>6066220.7836160008</v>
      </c>
      <c r="K12" s="315">
        <f t="shared" si="0"/>
        <v>7626085.5127968006</v>
      </c>
      <c r="L12" s="318">
        <f t="shared" si="1"/>
        <v>8007389.788436641</v>
      </c>
      <c r="M12" s="319">
        <f t="shared" si="5"/>
        <v>6562938.5836160006</v>
      </c>
      <c r="N12" s="319">
        <f>+'[2]C+S'!$G12</f>
        <v>912329</v>
      </c>
      <c r="O12" s="320">
        <v>6744800</v>
      </c>
      <c r="P12" s="320"/>
      <c r="Q12" s="278">
        <v>-1006814</v>
      </c>
      <c r="R12" s="320">
        <f t="shared" si="9"/>
        <v>5737986</v>
      </c>
      <c r="S12" s="320">
        <v>-1131815</v>
      </c>
      <c r="T12" s="320">
        <f t="shared" si="10"/>
        <v>5612985</v>
      </c>
      <c r="U12" s="320">
        <f t="shared" si="7"/>
        <v>7142743.1999999993</v>
      </c>
      <c r="V12" s="410">
        <f t="shared" si="8"/>
        <v>7549879.5623999992</v>
      </c>
      <c r="Y12" s="468">
        <f t="shared" si="3"/>
        <v>0.17937229477719965</v>
      </c>
    </row>
    <row r="13" spans="1:25" hidden="1" x14ac:dyDescent="0.25">
      <c r="A13" s="310" t="s">
        <v>148</v>
      </c>
      <c r="B13" s="311">
        <v>0</v>
      </c>
      <c r="C13" s="312"/>
      <c r="D13" s="483"/>
      <c r="E13" s="322"/>
      <c r="F13" s="323"/>
      <c r="G13" s="323"/>
      <c r="H13" s="316">
        <f t="shared" si="2"/>
        <v>0</v>
      </c>
      <c r="I13" s="323"/>
      <c r="J13" s="317">
        <f t="shared" si="4"/>
        <v>0</v>
      </c>
      <c r="K13" s="315">
        <f t="shared" si="0"/>
        <v>0</v>
      </c>
      <c r="L13" s="318">
        <f t="shared" si="1"/>
        <v>0</v>
      </c>
      <c r="M13" s="319">
        <f t="shared" si="5"/>
        <v>0</v>
      </c>
      <c r="N13" s="319">
        <f>+'[2]C+S'!$G13</f>
        <v>0</v>
      </c>
      <c r="O13" s="320">
        <f t="shared" si="6"/>
        <v>0</v>
      </c>
      <c r="P13" s="320"/>
      <c r="Q13" s="278"/>
      <c r="R13" s="320">
        <f t="shared" si="9"/>
        <v>0</v>
      </c>
      <c r="S13" s="320"/>
      <c r="T13" s="320">
        <f t="shared" si="10"/>
        <v>0</v>
      </c>
      <c r="U13" s="320">
        <f t="shared" si="7"/>
        <v>0</v>
      </c>
      <c r="V13" s="410">
        <f t="shared" si="8"/>
        <v>0</v>
      </c>
      <c r="Y13" s="468" t="e">
        <f t="shared" si="3"/>
        <v>#DIV/0!</v>
      </c>
    </row>
    <row r="14" spans="1:25" x14ac:dyDescent="0.25">
      <c r="A14" s="310" t="s">
        <v>149</v>
      </c>
      <c r="B14" s="311">
        <v>335412.07597887603</v>
      </c>
      <c r="C14" s="312"/>
      <c r="D14" s="483">
        <v>393853.83</v>
      </c>
      <c r="E14" s="322">
        <f>+'New Employees'!I290*1.07</f>
        <v>791542.91403911891</v>
      </c>
      <c r="F14" s="323"/>
      <c r="G14" s="323">
        <v>308686.58</v>
      </c>
      <c r="H14" s="316">
        <f t="shared" si="2"/>
        <v>482856.3340391189</v>
      </c>
      <c r="I14" s="323"/>
      <c r="J14" s="317">
        <f t="shared" si="4"/>
        <v>482856.3340391189</v>
      </c>
      <c r="K14" s="315">
        <f t="shared" si="0"/>
        <v>831120.05974107492</v>
      </c>
      <c r="L14" s="318">
        <f t="shared" si="1"/>
        <v>872676.06272812875</v>
      </c>
      <c r="M14" s="319">
        <f t="shared" si="5"/>
        <v>791542.91403911891</v>
      </c>
      <c r="N14" s="319">
        <f>+'[2]C+S'!$G14</f>
        <v>515750</v>
      </c>
      <c r="O14" s="320">
        <v>620375</v>
      </c>
      <c r="P14" s="320"/>
      <c r="Q14" s="278">
        <v>-364457</v>
      </c>
      <c r="R14" s="320">
        <f t="shared" si="9"/>
        <v>255918</v>
      </c>
      <c r="S14" s="320"/>
      <c r="T14" s="320">
        <f t="shared" si="10"/>
        <v>620375</v>
      </c>
      <c r="U14" s="320">
        <f t="shared" si="7"/>
        <v>656977.125</v>
      </c>
      <c r="V14" s="410">
        <f t="shared" si="8"/>
        <v>694424.82112500002</v>
      </c>
      <c r="Y14" s="468">
        <f t="shared" si="3"/>
        <v>0.58747854120491638</v>
      </c>
    </row>
    <row r="15" spans="1:25" x14ac:dyDescent="0.25">
      <c r="A15" s="310" t="s">
        <v>150</v>
      </c>
      <c r="B15" s="311">
        <v>96027.792000000001</v>
      </c>
      <c r="C15" s="312"/>
      <c r="D15" s="483">
        <v>91071.51</v>
      </c>
      <c r="E15" s="322">
        <f>+'New Employees'!J290*1.07</f>
        <v>176142.40704000002</v>
      </c>
      <c r="F15" s="323"/>
      <c r="G15" s="323">
        <v>68894.17</v>
      </c>
      <c r="H15" s="316">
        <f t="shared" si="2"/>
        <v>107248.23704000002</v>
      </c>
      <c r="I15" s="323"/>
      <c r="J15" s="317">
        <f t="shared" si="4"/>
        <v>107248.23704000002</v>
      </c>
      <c r="K15" s="315">
        <f t="shared" si="0"/>
        <v>184949.52739200002</v>
      </c>
      <c r="L15" s="318">
        <f t="shared" si="1"/>
        <v>194197.00376160003</v>
      </c>
      <c r="M15" s="319">
        <f t="shared" si="5"/>
        <v>176142.40704000002</v>
      </c>
      <c r="N15" s="319">
        <f>+'[2]C+S'!$G15</f>
        <v>110731</v>
      </c>
      <c r="O15" s="320">
        <v>174381</v>
      </c>
      <c r="P15" s="320"/>
      <c r="Q15" s="278">
        <v>-78703</v>
      </c>
      <c r="R15" s="320">
        <f t="shared" si="9"/>
        <v>95678</v>
      </c>
      <c r="S15" s="320"/>
      <c r="T15" s="320">
        <f t="shared" si="10"/>
        <v>174381</v>
      </c>
      <c r="U15" s="320">
        <f t="shared" si="7"/>
        <v>184669.47899999999</v>
      </c>
      <c r="V15" s="410">
        <f t="shared" si="8"/>
        <v>195195.63930299997</v>
      </c>
      <c r="Y15" s="468">
        <f t="shared" si="3"/>
        <v>0.45132783961555445</v>
      </c>
    </row>
    <row r="16" spans="1:25" x14ac:dyDescent="0.25">
      <c r="A16" s="310" t="s">
        <v>151</v>
      </c>
      <c r="B16" s="311">
        <v>1924884.8140181291</v>
      </c>
      <c r="C16" s="312"/>
      <c r="D16" s="483">
        <v>317370.46000000002</v>
      </c>
      <c r="E16" s="322">
        <f>+'New Employees'!K290*1.07</f>
        <v>2703926.3482409515</v>
      </c>
      <c r="F16" s="323"/>
      <c r="G16" s="323">
        <v>308326.07</v>
      </c>
      <c r="H16" s="316">
        <f t="shared" si="2"/>
        <v>2395600.2782409517</v>
      </c>
      <c r="I16" s="323"/>
      <c r="J16" s="317">
        <f t="shared" si="4"/>
        <v>2395600.2782409517</v>
      </c>
      <c r="K16" s="315">
        <f t="shared" si="0"/>
        <v>2839122.6656529992</v>
      </c>
      <c r="L16" s="318">
        <f t="shared" si="1"/>
        <v>2981078.7989356495</v>
      </c>
      <c r="M16" s="319">
        <f t="shared" si="5"/>
        <v>2703926.3482409515</v>
      </c>
      <c r="N16" s="319">
        <f>+'[2]C+S'!$G16</f>
        <v>494779</v>
      </c>
      <c r="O16" s="320">
        <v>2594676</v>
      </c>
      <c r="P16" s="320"/>
      <c r="Q16" s="278">
        <v>-407689</v>
      </c>
      <c r="R16" s="320">
        <f t="shared" si="9"/>
        <v>2186987</v>
      </c>
      <c r="S16" s="320">
        <f>-300000-80000</f>
        <v>-380000</v>
      </c>
      <c r="T16" s="320">
        <f t="shared" si="10"/>
        <v>2214676</v>
      </c>
      <c r="U16" s="320">
        <f t="shared" si="7"/>
        <v>2747761.8840000001</v>
      </c>
      <c r="V16" s="410">
        <f t="shared" si="8"/>
        <v>2904384.3113879999</v>
      </c>
      <c r="Y16" s="468">
        <f t="shared" si="3"/>
        <v>0.18408516640808859</v>
      </c>
    </row>
    <row r="17" spans="1:25" x14ac:dyDescent="0.25">
      <c r="A17" s="502" t="s">
        <v>152</v>
      </c>
      <c r="B17" s="311">
        <v>60000</v>
      </c>
      <c r="C17" s="312"/>
      <c r="D17" s="483"/>
      <c r="E17" s="322">
        <v>60000</v>
      </c>
      <c r="F17" s="323"/>
      <c r="G17" s="323">
        <v>0</v>
      </c>
      <c r="H17" s="498">
        <f t="shared" si="2"/>
        <v>60000</v>
      </c>
      <c r="I17" s="323"/>
      <c r="J17" s="498">
        <f t="shared" si="4"/>
        <v>60000</v>
      </c>
      <c r="K17" s="315">
        <f t="shared" si="0"/>
        <v>63000</v>
      </c>
      <c r="L17" s="318">
        <f t="shared" si="1"/>
        <v>66150</v>
      </c>
      <c r="M17" s="500">
        <f t="shared" si="5"/>
        <v>60000</v>
      </c>
      <c r="N17" s="500">
        <f>+'[2]C+S'!$G17</f>
        <v>25320</v>
      </c>
      <c r="O17" s="315">
        <f t="shared" ref="O17:O24" si="11">+M17*1.08</f>
        <v>64800.000000000007</v>
      </c>
      <c r="P17" s="315"/>
      <c r="Q17" s="276">
        <v>-77708</v>
      </c>
      <c r="R17" s="315">
        <f t="shared" si="9"/>
        <v>-12907.999999999993</v>
      </c>
      <c r="S17" s="315">
        <v>80000</v>
      </c>
      <c r="T17" s="315">
        <f t="shared" si="10"/>
        <v>144800</v>
      </c>
      <c r="U17" s="315">
        <f t="shared" si="7"/>
        <v>68623.199999999997</v>
      </c>
      <c r="V17" s="501">
        <f t="shared" si="8"/>
        <v>72534.722399999999</v>
      </c>
      <c r="W17" s="491"/>
      <c r="X17" s="491"/>
      <c r="Y17" s="492">
        <f t="shared" si="3"/>
        <v>0.53665745856353586</v>
      </c>
    </row>
    <row r="18" spans="1:25" x14ac:dyDescent="0.25">
      <c r="A18" s="502" t="s">
        <v>153</v>
      </c>
      <c r="B18" s="311">
        <v>700000</v>
      </c>
      <c r="C18" s="312">
        <v>0</v>
      </c>
      <c r="D18" s="483">
        <v>1707475.26</v>
      </c>
      <c r="E18" s="322">
        <v>700000</v>
      </c>
      <c r="F18" s="323"/>
      <c r="G18" s="323">
        <v>1183696.08</v>
      </c>
      <c r="H18" s="498">
        <f t="shared" si="2"/>
        <v>-483696.08000000007</v>
      </c>
      <c r="I18" s="323"/>
      <c r="J18" s="498">
        <f t="shared" si="4"/>
        <v>-483696.08000000007</v>
      </c>
      <c r="K18" s="315">
        <f t="shared" si="0"/>
        <v>735000</v>
      </c>
      <c r="L18" s="318">
        <f t="shared" si="1"/>
        <v>771750</v>
      </c>
      <c r="M18" s="500">
        <f t="shared" si="5"/>
        <v>700000</v>
      </c>
      <c r="N18" s="500">
        <f>+'[2]C+S'!$G18</f>
        <v>2066144</v>
      </c>
      <c r="O18" s="315">
        <f t="shared" si="11"/>
        <v>756000</v>
      </c>
      <c r="P18" s="315"/>
      <c r="Q18" s="276">
        <v>-1508750</v>
      </c>
      <c r="R18" s="315">
        <f t="shared" si="9"/>
        <v>-752750</v>
      </c>
      <c r="S18" s="315"/>
      <c r="T18" s="315">
        <f t="shared" si="10"/>
        <v>756000</v>
      </c>
      <c r="U18" s="315">
        <f t="shared" si="7"/>
        <v>800604</v>
      </c>
      <c r="V18" s="501">
        <f t="shared" si="8"/>
        <v>846238.42799999996</v>
      </c>
      <c r="W18" s="491"/>
      <c r="X18" s="491"/>
      <c r="Y18" s="492">
        <f t="shared" si="3"/>
        <v>1.9957010582010581</v>
      </c>
    </row>
    <row r="19" spans="1:25" x14ac:dyDescent="0.25">
      <c r="A19" s="310" t="s">
        <v>154</v>
      </c>
      <c r="B19" s="311">
        <v>144147.50331038065</v>
      </c>
      <c r="C19" s="312"/>
      <c r="D19" s="483">
        <v>4648.2</v>
      </c>
      <c r="E19" s="322">
        <f>+'New Employees'!M290*1.07</f>
        <v>197191.13502487791</v>
      </c>
      <c r="F19" s="323"/>
      <c r="G19" s="323">
        <v>4630.74</v>
      </c>
      <c r="H19" s="316">
        <f t="shared" si="2"/>
        <v>192560.39502487791</v>
      </c>
      <c r="I19" s="323"/>
      <c r="J19" s="317">
        <f t="shared" si="4"/>
        <v>192560.39502487791</v>
      </c>
      <c r="K19" s="315">
        <f t="shared" si="0"/>
        <v>207050.69177612182</v>
      </c>
      <c r="L19" s="318">
        <f t="shared" si="1"/>
        <v>217403.22636492792</v>
      </c>
      <c r="M19" s="319">
        <f t="shared" si="5"/>
        <v>197191.13502487791</v>
      </c>
      <c r="N19" s="319">
        <f>+'[2]C+S'!$G19</f>
        <v>7370</v>
      </c>
      <c r="O19" s="320">
        <v>191262</v>
      </c>
      <c r="P19" s="320"/>
      <c r="Q19" s="278">
        <v>-5844</v>
      </c>
      <c r="R19" s="320">
        <f t="shared" si="9"/>
        <v>185418</v>
      </c>
      <c r="S19" s="320"/>
      <c r="T19" s="320">
        <f t="shared" si="10"/>
        <v>191262</v>
      </c>
      <c r="U19" s="320">
        <f t="shared" si="7"/>
        <v>202546.45799999998</v>
      </c>
      <c r="V19" s="410">
        <f t="shared" si="8"/>
        <v>214091.60610599996</v>
      </c>
      <c r="Y19" s="468">
        <f t="shared" si="3"/>
        <v>3.0554945572042538E-2</v>
      </c>
    </row>
    <row r="20" spans="1:25" x14ac:dyDescent="0.25">
      <c r="A20" s="310" t="s">
        <v>155</v>
      </c>
      <c r="B20" s="311">
        <v>222884.09941507201</v>
      </c>
      <c r="C20" s="312"/>
      <c r="D20" s="483">
        <v>88210.96</v>
      </c>
      <c r="E20" s="322">
        <f>+'New Employees'!H290*1.07</f>
        <v>296682.52759104007</v>
      </c>
      <c r="F20" s="323"/>
      <c r="G20" s="323">
        <v>64058.17</v>
      </c>
      <c r="H20" s="316">
        <f t="shared" si="2"/>
        <v>232624.35759104008</v>
      </c>
      <c r="I20" s="323"/>
      <c r="J20" s="317">
        <f t="shared" si="4"/>
        <v>232624.35759104008</v>
      </c>
      <c r="K20" s="315">
        <f t="shared" si="0"/>
        <v>311516.65397059207</v>
      </c>
      <c r="L20" s="318">
        <f t="shared" si="1"/>
        <v>327092.48666912172</v>
      </c>
      <c r="M20" s="319">
        <f t="shared" si="5"/>
        <v>296682.52759104007</v>
      </c>
      <c r="N20" s="319">
        <f>+'[2]C+S'!$G20</f>
        <v>112309</v>
      </c>
      <c r="O20" s="320">
        <v>302777</v>
      </c>
      <c r="P20" s="320"/>
      <c r="Q20" s="278">
        <v>-99750</v>
      </c>
      <c r="R20" s="320">
        <f t="shared" si="9"/>
        <v>203027</v>
      </c>
      <c r="S20" s="320"/>
      <c r="T20" s="320">
        <f t="shared" si="10"/>
        <v>302777</v>
      </c>
      <c r="U20" s="320">
        <f t="shared" si="7"/>
        <v>320640.84299999999</v>
      </c>
      <c r="V20" s="410">
        <f t="shared" si="8"/>
        <v>338917.37105099997</v>
      </c>
      <c r="Y20" s="468">
        <f t="shared" si="3"/>
        <v>0.32945038757897727</v>
      </c>
    </row>
    <row r="21" spans="1:25" x14ac:dyDescent="0.25">
      <c r="A21" s="310" t="s">
        <v>156</v>
      </c>
      <c r="B21" s="311">
        <v>2309861.7768217535</v>
      </c>
      <c r="C21" s="312"/>
      <c r="D21" s="483">
        <v>1139360.92</v>
      </c>
      <c r="E21" s="322">
        <f>+'New Employees'!F290*1.07</f>
        <v>3244711.6178891365</v>
      </c>
      <c r="F21" s="323"/>
      <c r="G21" s="323">
        <v>1082816.31</v>
      </c>
      <c r="H21" s="316">
        <f t="shared" si="2"/>
        <v>2161895.3078891365</v>
      </c>
      <c r="I21" s="323"/>
      <c r="J21" s="317">
        <f t="shared" si="4"/>
        <v>2161895.3078891365</v>
      </c>
      <c r="K21" s="315">
        <f t="shared" si="0"/>
        <v>3406947.1987835937</v>
      </c>
      <c r="L21" s="318">
        <f t="shared" si="1"/>
        <v>3577294.5587227736</v>
      </c>
      <c r="M21" s="319">
        <f t="shared" si="5"/>
        <v>3244711.6178891365</v>
      </c>
      <c r="N21" s="319">
        <f>+'[2]C+S'!$G21</f>
        <v>1741921</v>
      </c>
      <c r="O21" s="320">
        <v>3113611</v>
      </c>
      <c r="P21" s="320"/>
      <c r="Q21" s="278">
        <v>-1443383</v>
      </c>
      <c r="R21" s="320">
        <f t="shared" si="9"/>
        <v>1670228</v>
      </c>
      <c r="S21" s="320"/>
      <c r="T21" s="320">
        <f t="shared" si="10"/>
        <v>3113611</v>
      </c>
      <c r="U21" s="320">
        <f t="shared" si="7"/>
        <v>3297314.0489999996</v>
      </c>
      <c r="V21" s="410">
        <f t="shared" si="8"/>
        <v>3485260.9497929993</v>
      </c>
      <c r="Y21" s="468">
        <f t="shared" si="3"/>
        <v>0.46357203902478505</v>
      </c>
    </row>
    <row r="22" spans="1:25" x14ac:dyDescent="0.25">
      <c r="A22" s="502" t="s">
        <v>157</v>
      </c>
      <c r="B22" s="311">
        <v>350000</v>
      </c>
      <c r="C22" s="312"/>
      <c r="D22" s="483">
        <v>281890.07</v>
      </c>
      <c r="E22" s="322">
        <v>350000</v>
      </c>
      <c r="F22" s="323"/>
      <c r="G22" s="323">
        <v>294671.02</v>
      </c>
      <c r="H22" s="498">
        <f t="shared" si="2"/>
        <v>55328.979999999981</v>
      </c>
      <c r="I22" s="323"/>
      <c r="J22" s="498">
        <f t="shared" si="4"/>
        <v>55328.979999999981</v>
      </c>
      <c r="K22" s="315">
        <f t="shared" si="0"/>
        <v>367500</v>
      </c>
      <c r="L22" s="318">
        <f t="shared" si="1"/>
        <v>385875</v>
      </c>
      <c r="M22" s="500">
        <f t="shared" si="5"/>
        <v>350000</v>
      </c>
      <c r="N22" s="500">
        <f>+'[2]C+S'!$G22</f>
        <v>463262</v>
      </c>
      <c r="O22" s="315">
        <f t="shared" si="11"/>
        <v>378000</v>
      </c>
      <c r="P22" s="315"/>
      <c r="Q22" s="276">
        <v>-356239</v>
      </c>
      <c r="R22" s="315">
        <f t="shared" si="9"/>
        <v>21761</v>
      </c>
      <c r="S22" s="315">
        <v>300000</v>
      </c>
      <c r="T22" s="315">
        <f t="shared" si="10"/>
        <v>678000</v>
      </c>
      <c r="U22" s="315">
        <f t="shared" si="7"/>
        <v>400302</v>
      </c>
      <c r="V22" s="501">
        <f t="shared" si="8"/>
        <v>423119.21399999998</v>
      </c>
      <c r="W22" s="491"/>
      <c r="X22" s="491"/>
      <c r="Y22" s="492">
        <f t="shared" si="3"/>
        <v>0.52542625368731566</v>
      </c>
    </row>
    <row r="23" spans="1:25" x14ac:dyDescent="0.25">
      <c r="A23" s="310" t="s">
        <v>158</v>
      </c>
      <c r="B23" s="311">
        <v>144147.50331038065</v>
      </c>
      <c r="C23" s="312"/>
      <c r="D23" s="483"/>
      <c r="E23" s="322">
        <f>+'New Employees'!N290*1.07</f>
        <v>197191.13502487791</v>
      </c>
      <c r="F23" s="323"/>
      <c r="G23" s="323">
        <v>19015.05</v>
      </c>
      <c r="H23" s="316">
        <f t="shared" si="2"/>
        <v>178176.08502487792</v>
      </c>
      <c r="I23" s="323"/>
      <c r="J23" s="317">
        <f t="shared" si="4"/>
        <v>178176.08502487792</v>
      </c>
      <c r="K23" s="315">
        <f t="shared" si="0"/>
        <v>207050.69177612182</v>
      </c>
      <c r="L23" s="318">
        <f t="shared" si="1"/>
        <v>217403.22636492792</v>
      </c>
      <c r="M23" s="319">
        <f t="shared" si="5"/>
        <v>197191.13502487791</v>
      </c>
      <c r="N23" s="319">
        <f>+'[2]C+S'!$G23</f>
        <v>19015.05</v>
      </c>
      <c r="O23" s="320">
        <v>191262</v>
      </c>
      <c r="P23" s="320"/>
      <c r="Q23" s="278">
        <v>-61168</v>
      </c>
      <c r="R23" s="320">
        <f t="shared" si="9"/>
        <v>130094</v>
      </c>
      <c r="S23" s="320"/>
      <c r="T23" s="320">
        <f t="shared" si="10"/>
        <v>191262</v>
      </c>
      <c r="U23" s="320">
        <f t="shared" si="7"/>
        <v>202546.45799999998</v>
      </c>
      <c r="V23" s="410">
        <f t="shared" si="8"/>
        <v>214091.60610599996</v>
      </c>
      <c r="Y23" s="468">
        <f t="shared" si="3"/>
        <v>0.31981261306480119</v>
      </c>
    </row>
    <row r="24" spans="1:25" x14ac:dyDescent="0.25">
      <c r="A24" s="310" t="s">
        <v>159</v>
      </c>
      <c r="B24" s="311">
        <v>116383.4</v>
      </c>
      <c r="C24" s="312"/>
      <c r="D24" s="483"/>
      <c r="E24" s="322">
        <v>116383.4</v>
      </c>
      <c r="F24" s="323"/>
      <c r="G24" s="323">
        <v>0</v>
      </c>
      <c r="H24" s="316">
        <f t="shared" si="2"/>
        <v>116383.4</v>
      </c>
      <c r="I24" s="323"/>
      <c r="J24" s="317">
        <f t="shared" si="4"/>
        <v>116383.4</v>
      </c>
      <c r="K24" s="315">
        <f t="shared" si="0"/>
        <v>122202.56999999999</v>
      </c>
      <c r="L24" s="318">
        <f t="shared" si="1"/>
        <v>128312.6985</v>
      </c>
      <c r="M24" s="319">
        <f t="shared" si="5"/>
        <v>116383.4</v>
      </c>
      <c r="N24" s="319">
        <f>+'[2]C+S'!$G24</f>
        <v>0</v>
      </c>
      <c r="O24" s="320">
        <f t="shared" si="11"/>
        <v>125694.072</v>
      </c>
      <c r="P24" s="320"/>
      <c r="Q24" s="278">
        <v>0</v>
      </c>
      <c r="R24" s="320">
        <f t="shared" si="9"/>
        <v>125694.072</v>
      </c>
      <c r="S24" s="320"/>
      <c r="T24" s="320">
        <f t="shared" si="10"/>
        <v>125694.072</v>
      </c>
      <c r="U24" s="320">
        <f t="shared" si="7"/>
        <v>133110.02224799999</v>
      </c>
      <c r="V24" s="410">
        <f t="shared" si="8"/>
        <v>140697.29351613598</v>
      </c>
      <c r="Y24" s="468">
        <f t="shared" si="3"/>
        <v>0</v>
      </c>
    </row>
    <row r="25" spans="1:25" x14ac:dyDescent="0.25">
      <c r="A25" s="310" t="s">
        <v>160</v>
      </c>
      <c r="B25" s="311">
        <v>144147.50331038065</v>
      </c>
      <c r="C25" s="312"/>
      <c r="D25" s="483"/>
      <c r="E25" s="322">
        <f>+'New Employees'!O290*1.07</f>
        <v>197191.13502487791</v>
      </c>
      <c r="F25" s="323"/>
      <c r="G25" s="323">
        <v>0</v>
      </c>
      <c r="H25" s="316">
        <f t="shared" si="2"/>
        <v>197191.13502487791</v>
      </c>
      <c r="I25" s="323"/>
      <c r="J25" s="317">
        <f t="shared" si="4"/>
        <v>197191.13502487791</v>
      </c>
      <c r="K25" s="315">
        <f t="shared" si="0"/>
        <v>207050.69177612182</v>
      </c>
      <c r="L25" s="318">
        <f t="shared" si="1"/>
        <v>217403.22636492792</v>
      </c>
      <c r="M25" s="319">
        <f t="shared" si="5"/>
        <v>197191.13502487791</v>
      </c>
      <c r="N25" s="319">
        <f>+'[2]C+S'!$G25</f>
        <v>0</v>
      </c>
      <c r="O25" s="320">
        <v>191262</v>
      </c>
      <c r="P25" s="320"/>
      <c r="Q25" s="278">
        <v>-16643</v>
      </c>
      <c r="R25" s="320">
        <f t="shared" si="9"/>
        <v>174619</v>
      </c>
      <c r="S25" s="320"/>
      <c r="T25" s="320">
        <f t="shared" si="10"/>
        <v>191262</v>
      </c>
      <c r="U25" s="320">
        <f t="shared" si="7"/>
        <v>202546.45799999998</v>
      </c>
      <c r="V25" s="410">
        <f t="shared" si="8"/>
        <v>214091.60610599996</v>
      </c>
      <c r="Y25" s="468">
        <f t="shared" si="3"/>
        <v>8.7016762346937712E-2</v>
      </c>
    </row>
    <row r="26" spans="1:25" hidden="1" x14ac:dyDescent="0.25">
      <c r="A26" s="310" t="s">
        <v>161</v>
      </c>
      <c r="B26" s="311">
        <v>0</v>
      </c>
      <c r="C26" s="312"/>
      <c r="D26" s="483"/>
      <c r="E26" s="322"/>
      <c r="F26" s="323"/>
      <c r="G26" s="323"/>
      <c r="H26" s="316">
        <f t="shared" si="2"/>
        <v>0</v>
      </c>
      <c r="I26" s="323"/>
      <c r="J26" s="317">
        <f t="shared" si="4"/>
        <v>0</v>
      </c>
      <c r="K26" s="315">
        <f t="shared" si="0"/>
        <v>0</v>
      </c>
      <c r="L26" s="318">
        <f t="shared" si="1"/>
        <v>0</v>
      </c>
      <c r="M26" s="319">
        <f t="shared" si="5"/>
        <v>0</v>
      </c>
      <c r="N26" s="319"/>
      <c r="O26" s="320">
        <f t="shared" si="6"/>
        <v>0</v>
      </c>
      <c r="P26" s="320"/>
      <c r="Q26" s="278"/>
      <c r="R26" s="320">
        <f t="shared" si="9"/>
        <v>0</v>
      </c>
      <c r="S26" s="320"/>
      <c r="T26" s="320">
        <f t="shared" si="10"/>
        <v>0</v>
      </c>
      <c r="U26" s="320">
        <f t="shared" si="7"/>
        <v>0</v>
      </c>
      <c r="V26" s="410">
        <f t="shared" si="8"/>
        <v>0</v>
      </c>
      <c r="Y26" s="468" t="e">
        <f t="shared" si="3"/>
        <v>#DIV/0!</v>
      </c>
    </row>
    <row r="27" spans="1:25" hidden="1" x14ac:dyDescent="0.25">
      <c r="A27" s="310" t="s">
        <v>162</v>
      </c>
      <c r="B27" s="311">
        <v>0</v>
      </c>
      <c r="C27" s="312"/>
      <c r="D27" s="483"/>
      <c r="E27" s="322"/>
      <c r="F27" s="323"/>
      <c r="G27" s="323"/>
      <c r="H27" s="316">
        <f t="shared" si="2"/>
        <v>0</v>
      </c>
      <c r="I27" s="323"/>
      <c r="J27" s="317">
        <f t="shared" si="4"/>
        <v>0</v>
      </c>
      <c r="K27" s="315">
        <f t="shared" si="0"/>
        <v>0</v>
      </c>
      <c r="L27" s="318">
        <f t="shared" si="1"/>
        <v>0</v>
      </c>
      <c r="M27" s="319">
        <f t="shared" si="5"/>
        <v>0</v>
      </c>
      <c r="N27" s="319"/>
      <c r="O27" s="320">
        <f t="shared" si="6"/>
        <v>0</v>
      </c>
      <c r="P27" s="320"/>
      <c r="Q27" s="278"/>
      <c r="R27" s="320">
        <f t="shared" si="9"/>
        <v>0</v>
      </c>
      <c r="S27" s="320"/>
      <c r="T27" s="320">
        <f t="shared" si="10"/>
        <v>0</v>
      </c>
      <c r="U27" s="320">
        <f t="shared" si="7"/>
        <v>0</v>
      </c>
      <c r="V27" s="410">
        <f t="shared" si="8"/>
        <v>0</v>
      </c>
      <c r="Y27" s="468" t="e">
        <f t="shared" si="3"/>
        <v>#DIV/0!</v>
      </c>
    </row>
    <row r="28" spans="1:25" hidden="1" x14ac:dyDescent="0.25">
      <c r="A28" s="310" t="s">
        <v>163</v>
      </c>
      <c r="B28" s="311">
        <v>0</v>
      </c>
      <c r="C28" s="312"/>
      <c r="D28" s="483"/>
      <c r="E28" s="322"/>
      <c r="F28" s="323"/>
      <c r="G28" s="323"/>
      <c r="H28" s="316">
        <f t="shared" si="2"/>
        <v>0</v>
      </c>
      <c r="I28" s="323"/>
      <c r="J28" s="317">
        <f t="shared" si="4"/>
        <v>0</v>
      </c>
      <c r="K28" s="315">
        <f t="shared" si="0"/>
        <v>0</v>
      </c>
      <c r="L28" s="318">
        <f t="shared" si="1"/>
        <v>0</v>
      </c>
      <c r="M28" s="319">
        <f t="shared" si="5"/>
        <v>0</v>
      </c>
      <c r="N28" s="319"/>
      <c r="O28" s="320">
        <f t="shared" si="6"/>
        <v>0</v>
      </c>
      <c r="P28" s="320"/>
      <c r="Q28" s="278"/>
      <c r="R28" s="320">
        <f t="shared" si="9"/>
        <v>0</v>
      </c>
      <c r="S28" s="320"/>
      <c r="T28" s="320">
        <f t="shared" si="10"/>
        <v>0</v>
      </c>
      <c r="U28" s="320">
        <f t="shared" si="7"/>
        <v>0</v>
      </c>
      <c r="V28" s="410">
        <f t="shared" si="8"/>
        <v>0</v>
      </c>
      <c r="Y28" s="468" t="e">
        <f t="shared" si="3"/>
        <v>#DIV/0!</v>
      </c>
    </row>
    <row r="29" spans="1:25" hidden="1" x14ac:dyDescent="0.25">
      <c r="A29" s="310" t="s">
        <v>164</v>
      </c>
      <c r="B29" s="311">
        <v>0</v>
      </c>
      <c r="C29" s="312"/>
      <c r="D29" s="483"/>
      <c r="E29" s="322"/>
      <c r="F29" s="323"/>
      <c r="G29" s="323"/>
      <c r="H29" s="316">
        <f t="shared" si="2"/>
        <v>0</v>
      </c>
      <c r="I29" s="323"/>
      <c r="J29" s="317">
        <f t="shared" si="4"/>
        <v>0</v>
      </c>
      <c r="K29" s="315">
        <f t="shared" si="0"/>
        <v>0</v>
      </c>
      <c r="L29" s="318">
        <f t="shared" si="1"/>
        <v>0</v>
      </c>
      <c r="M29" s="319">
        <f t="shared" si="5"/>
        <v>0</v>
      </c>
      <c r="N29" s="319"/>
      <c r="O29" s="320">
        <f t="shared" si="6"/>
        <v>0</v>
      </c>
      <c r="P29" s="320"/>
      <c r="Q29" s="278"/>
      <c r="R29" s="320">
        <f t="shared" si="9"/>
        <v>0</v>
      </c>
      <c r="S29" s="320"/>
      <c r="T29" s="320">
        <f t="shared" si="10"/>
        <v>0</v>
      </c>
      <c r="U29" s="320">
        <f t="shared" si="7"/>
        <v>0</v>
      </c>
      <c r="V29" s="410">
        <f t="shared" si="8"/>
        <v>0</v>
      </c>
      <c r="Y29" s="468" t="e">
        <f t="shared" si="3"/>
        <v>#DIV/0!</v>
      </c>
    </row>
    <row r="30" spans="1:25" ht="15.75" thickBot="1" x14ac:dyDescent="0.3">
      <c r="A30" s="324" t="s">
        <v>165</v>
      </c>
      <c r="B30" s="325"/>
      <c r="C30" s="326"/>
      <c r="D30" s="325"/>
      <c r="E30" s="328"/>
      <c r="F30" s="325"/>
      <c r="G30" s="325"/>
      <c r="H30" s="329">
        <f>E30+F30-G30</f>
        <v>0</v>
      </c>
      <c r="I30" s="325"/>
      <c r="J30" s="330">
        <f t="shared" si="4"/>
        <v>0</v>
      </c>
      <c r="K30" s="325"/>
      <c r="L30" s="325"/>
      <c r="M30" s="331">
        <f>+G30+J30</f>
        <v>0</v>
      </c>
      <c r="N30" s="331"/>
      <c r="O30" s="332">
        <v>0</v>
      </c>
      <c r="P30" s="332"/>
      <c r="Q30" s="279"/>
      <c r="R30" s="332">
        <f t="shared" si="9"/>
        <v>0</v>
      </c>
      <c r="S30" s="332"/>
      <c r="T30" s="332">
        <f t="shared" si="10"/>
        <v>0</v>
      </c>
      <c r="U30" s="332">
        <f>+O30*1.059</f>
        <v>0</v>
      </c>
      <c r="V30" s="411">
        <f>+U30*1.057</f>
        <v>0</v>
      </c>
      <c r="Y30" s="468" t="e">
        <f t="shared" si="3"/>
        <v>#DIV/0!</v>
      </c>
    </row>
    <row r="31" spans="1:25" ht="15.75" thickTop="1" x14ac:dyDescent="0.25">
      <c r="A31" s="333" t="s">
        <v>166</v>
      </c>
      <c r="B31" s="334">
        <f t="shared" ref="B31:L31" si="12">SUM(B8:B30)</f>
        <v>27817048.854718391</v>
      </c>
      <c r="C31" s="334">
        <f t="shared" si="12"/>
        <v>0</v>
      </c>
      <c r="D31" s="334">
        <f t="shared" si="12"/>
        <v>12816084.82</v>
      </c>
      <c r="E31" s="334">
        <f t="shared" si="12"/>
        <v>37947395.758556694</v>
      </c>
      <c r="F31" s="334">
        <f t="shared" si="12"/>
        <v>0</v>
      </c>
      <c r="G31" s="334">
        <f t="shared" si="12"/>
        <v>11120963.199999999</v>
      </c>
      <c r="H31" s="337">
        <f t="shared" si="12"/>
        <v>26826432.558556698</v>
      </c>
      <c r="I31" s="334">
        <f t="shared" si="12"/>
        <v>-700000</v>
      </c>
      <c r="J31" s="337">
        <f>SUM(J8:J30)</f>
        <v>26126432.558556698</v>
      </c>
      <c r="K31" s="334">
        <f t="shared" si="12"/>
        <v>39844765.546484523</v>
      </c>
      <c r="L31" s="334">
        <f t="shared" si="12"/>
        <v>41837003.823808752</v>
      </c>
      <c r="M31" s="337">
        <f>SUM(M8:M30)</f>
        <v>37247395.758556694</v>
      </c>
      <c r="N31" s="337">
        <f t="shared" ref="N31:V31" si="13">SUM(N8:N30)</f>
        <v>18186472.050000001</v>
      </c>
      <c r="O31" s="337">
        <f t="shared" si="13"/>
        <v>37733949.631999999</v>
      </c>
      <c r="P31" s="337"/>
      <c r="Q31" s="337">
        <f t="shared" si="13"/>
        <v>-14821560</v>
      </c>
      <c r="R31" s="337">
        <f t="shared" si="13"/>
        <v>22912389.631999999</v>
      </c>
      <c r="S31" s="337">
        <f t="shared" si="13"/>
        <v>-1131815</v>
      </c>
      <c r="T31" s="337">
        <f t="shared" si="13"/>
        <v>36602134.631999999</v>
      </c>
      <c r="U31" s="337">
        <f t="shared" si="13"/>
        <v>39960252.660287991</v>
      </c>
      <c r="V31" s="337">
        <f t="shared" si="13"/>
        <v>42237987.061924405</v>
      </c>
    </row>
    <row r="33" spans="1:25" ht="15.75" thickBot="1" x14ac:dyDescent="0.3">
      <c r="A33" s="285" t="s">
        <v>0</v>
      </c>
    </row>
    <row r="34" spans="1:25" ht="15.75" thickTop="1" x14ac:dyDescent="0.25">
      <c r="A34" s="338" t="s">
        <v>1</v>
      </c>
      <c r="B34" s="339">
        <v>0</v>
      </c>
      <c r="C34" s="301"/>
      <c r="D34" s="341"/>
      <c r="E34" s="341"/>
      <c r="F34" s="341"/>
      <c r="G34" s="341"/>
      <c r="H34" s="305">
        <f>+E34+F34-G34</f>
        <v>0</v>
      </c>
      <c r="I34" s="341"/>
      <c r="J34" s="342">
        <f>SUM(H34:I34)</f>
        <v>0</v>
      </c>
      <c r="K34" s="341"/>
      <c r="L34" s="307"/>
      <c r="M34" s="343">
        <f>+G34+J34</f>
        <v>0</v>
      </c>
      <c r="N34" s="308">
        <f>+'[2]C+S'!$G$34</f>
        <v>0</v>
      </c>
      <c r="O34" s="309"/>
      <c r="P34" s="309"/>
      <c r="Q34" s="275"/>
      <c r="R34" s="309">
        <f t="shared" ref="R34:R97" si="14">SUM(O34:Q34)</f>
        <v>0</v>
      </c>
      <c r="S34" s="309"/>
      <c r="T34" s="309">
        <f t="shared" ref="T34:T97" si="15">+O34+P34+S34</f>
        <v>0</v>
      </c>
      <c r="U34" s="309"/>
      <c r="V34" s="409"/>
      <c r="Y34" s="468" t="e">
        <f t="shared" ref="Y34:Y97" si="16">-Q34/T34</f>
        <v>#DIV/0!</v>
      </c>
    </row>
    <row r="35" spans="1:25" hidden="1" x14ac:dyDescent="0.25">
      <c r="A35" s="344" t="s">
        <v>2</v>
      </c>
      <c r="B35" s="311">
        <v>0</v>
      </c>
      <c r="C35" s="345"/>
      <c r="D35" s="315"/>
      <c r="E35" s="315"/>
      <c r="F35" s="315"/>
      <c r="G35" s="315"/>
      <c r="H35" s="316">
        <f t="shared" ref="H35:H98" si="17">+E35+F35-G35</f>
        <v>0</v>
      </c>
      <c r="I35" s="315"/>
      <c r="J35" s="317">
        <f>SUM(H35:I35)</f>
        <v>0</v>
      </c>
      <c r="K35" s="315"/>
      <c r="L35" s="318"/>
      <c r="M35" s="346">
        <f>+G35+J35</f>
        <v>0</v>
      </c>
      <c r="N35" s="319"/>
      <c r="O35" s="320"/>
      <c r="P35" s="320"/>
      <c r="Q35" s="278"/>
      <c r="R35" s="320">
        <f t="shared" si="14"/>
        <v>0</v>
      </c>
      <c r="S35" s="320"/>
      <c r="T35" s="320">
        <f t="shared" si="15"/>
        <v>0</v>
      </c>
      <c r="U35" s="320"/>
      <c r="V35" s="410"/>
      <c r="Y35" s="468" t="e">
        <f t="shared" si="16"/>
        <v>#DIV/0!</v>
      </c>
    </row>
    <row r="36" spans="1:25" x14ac:dyDescent="0.25">
      <c r="A36" s="344" t="s">
        <v>88</v>
      </c>
      <c r="B36" s="311">
        <v>89294.88</v>
      </c>
      <c r="C36" s="345"/>
      <c r="D36" s="315">
        <v>59022.98</v>
      </c>
      <c r="E36" s="315">
        <v>89294.88</v>
      </c>
      <c r="F36" s="315"/>
      <c r="G36" s="315">
        <v>24000</v>
      </c>
      <c r="H36" s="316">
        <f t="shared" si="17"/>
        <v>65294.880000000005</v>
      </c>
      <c r="I36" s="315">
        <v>-20000</v>
      </c>
      <c r="J36" s="317">
        <f t="shared" ref="J36:J99" si="18">SUM(H36:I36)</f>
        <v>45294.880000000005</v>
      </c>
      <c r="K36" s="315">
        <v>94027.51</v>
      </c>
      <c r="L36" s="318">
        <v>98634.86</v>
      </c>
      <c r="M36" s="346">
        <f t="shared" ref="M36:M99" si="19">+G36+J36</f>
        <v>69294.880000000005</v>
      </c>
      <c r="N36" s="319">
        <f>+'[2]C+S'!$G36</f>
        <v>24000</v>
      </c>
      <c r="O36" s="320">
        <v>93134</v>
      </c>
      <c r="P36" s="320">
        <v>300000</v>
      </c>
      <c r="Q36" s="278">
        <v>-154725</v>
      </c>
      <c r="R36" s="320">
        <f t="shared" si="14"/>
        <v>238409</v>
      </c>
      <c r="S36" s="320">
        <v>-150000</v>
      </c>
      <c r="T36" s="320">
        <f t="shared" si="15"/>
        <v>243134</v>
      </c>
      <c r="U36" s="320">
        <f>+O36*1.059</f>
        <v>98628.905999999988</v>
      </c>
      <c r="V36" s="410">
        <f>+U36*1.057</f>
        <v>104250.75364199998</v>
      </c>
      <c r="Y36" s="468">
        <f t="shared" si="16"/>
        <v>0.63637747085969054</v>
      </c>
    </row>
    <row r="37" spans="1:25" hidden="1" x14ac:dyDescent="0.25">
      <c r="A37" s="344" t="s">
        <v>39</v>
      </c>
      <c r="B37" s="311">
        <v>0</v>
      </c>
      <c r="C37" s="345"/>
      <c r="D37" s="315"/>
      <c r="E37" s="315"/>
      <c r="F37" s="315"/>
      <c r="G37" s="315"/>
      <c r="H37" s="316">
        <f t="shared" si="17"/>
        <v>0</v>
      </c>
      <c r="I37" s="315"/>
      <c r="J37" s="317">
        <f t="shared" si="18"/>
        <v>0</v>
      </c>
      <c r="K37" s="315"/>
      <c r="L37" s="318"/>
      <c r="M37" s="346">
        <f t="shared" si="19"/>
        <v>0</v>
      </c>
      <c r="N37" s="319"/>
      <c r="O37" s="320"/>
      <c r="P37" s="320"/>
      <c r="Q37" s="278"/>
      <c r="R37" s="320">
        <f t="shared" si="14"/>
        <v>0</v>
      </c>
      <c r="S37" s="320"/>
      <c r="T37" s="320">
        <f t="shared" si="15"/>
        <v>0</v>
      </c>
      <c r="U37" s="320">
        <f t="shared" ref="U37:U100" si="20">+O37*1.059</f>
        <v>0</v>
      </c>
      <c r="V37" s="410">
        <f t="shared" ref="V37:V100" si="21">+U37*1.057</f>
        <v>0</v>
      </c>
      <c r="Y37" s="468" t="e">
        <f t="shared" si="16"/>
        <v>#DIV/0!</v>
      </c>
    </row>
    <row r="38" spans="1:25" hidden="1" x14ac:dyDescent="0.25">
      <c r="A38" s="344" t="s">
        <v>12</v>
      </c>
      <c r="B38" s="311" t="s">
        <v>921</v>
      </c>
      <c r="C38" s="345"/>
      <c r="D38" s="315"/>
      <c r="E38" s="315"/>
      <c r="F38" s="315"/>
      <c r="G38" s="315"/>
      <c r="H38" s="316">
        <f t="shared" si="17"/>
        <v>0</v>
      </c>
      <c r="I38" s="315"/>
      <c r="J38" s="317">
        <f t="shared" si="18"/>
        <v>0</v>
      </c>
      <c r="K38" s="315"/>
      <c r="L38" s="318"/>
      <c r="M38" s="346">
        <f t="shared" si="19"/>
        <v>0</v>
      </c>
      <c r="N38" s="319"/>
      <c r="O38" s="320"/>
      <c r="P38" s="320"/>
      <c r="Q38" s="278"/>
      <c r="R38" s="320">
        <f t="shared" si="14"/>
        <v>0</v>
      </c>
      <c r="S38" s="320"/>
      <c r="T38" s="320">
        <f t="shared" si="15"/>
        <v>0</v>
      </c>
      <c r="U38" s="320">
        <f t="shared" si="20"/>
        <v>0</v>
      </c>
      <c r="V38" s="410">
        <f t="shared" si="21"/>
        <v>0</v>
      </c>
      <c r="Y38" s="468" t="e">
        <f t="shared" si="16"/>
        <v>#DIV/0!</v>
      </c>
    </row>
    <row r="39" spans="1:25" hidden="1" x14ac:dyDescent="0.25">
      <c r="A39" s="344" t="s">
        <v>5</v>
      </c>
      <c r="B39" s="311">
        <v>0</v>
      </c>
      <c r="C39" s="345"/>
      <c r="D39" s="315"/>
      <c r="E39" s="315"/>
      <c r="F39" s="315"/>
      <c r="G39" s="315"/>
      <c r="H39" s="316">
        <f t="shared" si="17"/>
        <v>0</v>
      </c>
      <c r="I39" s="315"/>
      <c r="J39" s="317">
        <f t="shared" si="18"/>
        <v>0</v>
      </c>
      <c r="K39" s="315"/>
      <c r="L39" s="318"/>
      <c r="M39" s="346">
        <f t="shared" si="19"/>
        <v>0</v>
      </c>
      <c r="N39" s="319"/>
      <c r="O39" s="320"/>
      <c r="P39" s="320"/>
      <c r="Q39" s="278"/>
      <c r="R39" s="320">
        <f t="shared" si="14"/>
        <v>0</v>
      </c>
      <c r="S39" s="320"/>
      <c r="T39" s="320">
        <f t="shared" si="15"/>
        <v>0</v>
      </c>
      <c r="U39" s="320">
        <f t="shared" si="20"/>
        <v>0</v>
      </c>
      <c r="V39" s="410">
        <f t="shared" si="21"/>
        <v>0</v>
      </c>
      <c r="Y39" s="468" t="e">
        <f t="shared" si="16"/>
        <v>#DIV/0!</v>
      </c>
    </row>
    <row r="40" spans="1:25" x14ac:dyDescent="0.25">
      <c r="A40" s="344" t="s">
        <v>17</v>
      </c>
      <c r="B40" s="311">
        <v>211618.6</v>
      </c>
      <c r="C40" s="345">
        <v>100000</v>
      </c>
      <c r="D40" s="315">
        <v>113450</v>
      </c>
      <c r="E40" s="315">
        <v>160000</v>
      </c>
      <c r="F40" s="315"/>
      <c r="G40" s="315">
        <v>0</v>
      </c>
      <c r="H40" s="316">
        <f t="shared" si="17"/>
        <v>160000</v>
      </c>
      <c r="I40" s="315"/>
      <c r="J40" s="317">
        <f t="shared" si="18"/>
        <v>160000</v>
      </c>
      <c r="K40" s="315">
        <v>117534.39</v>
      </c>
      <c r="L40" s="318">
        <v>123293.57</v>
      </c>
      <c r="M40" s="346">
        <f t="shared" si="19"/>
        <v>160000</v>
      </c>
      <c r="N40" s="319">
        <f>+'[2]C+S'!$G40</f>
        <v>0</v>
      </c>
      <c r="O40" s="320">
        <v>166880</v>
      </c>
      <c r="P40" s="320"/>
      <c r="Q40" s="278">
        <v>0</v>
      </c>
      <c r="R40" s="320">
        <f t="shared" si="14"/>
        <v>166880</v>
      </c>
      <c r="S40" s="320">
        <f>25000+30000</f>
        <v>55000</v>
      </c>
      <c r="T40" s="320">
        <f t="shared" si="15"/>
        <v>221880</v>
      </c>
      <c r="U40" s="320">
        <f t="shared" si="20"/>
        <v>176725.91999999998</v>
      </c>
      <c r="V40" s="410">
        <f t="shared" si="21"/>
        <v>186799.29743999997</v>
      </c>
      <c r="Y40" s="468">
        <f t="shared" si="16"/>
        <v>0</v>
      </c>
    </row>
    <row r="41" spans="1:25" hidden="1" x14ac:dyDescent="0.25">
      <c r="A41" s="344" t="s">
        <v>7</v>
      </c>
      <c r="B41" s="311" t="s">
        <v>922</v>
      </c>
      <c r="C41" s="345"/>
      <c r="D41" s="315"/>
      <c r="E41" s="315"/>
      <c r="F41" s="315"/>
      <c r="G41" s="315"/>
      <c r="H41" s="316">
        <f t="shared" si="17"/>
        <v>0</v>
      </c>
      <c r="I41" s="315"/>
      <c r="J41" s="317">
        <f t="shared" si="18"/>
        <v>0</v>
      </c>
      <c r="K41" s="315"/>
      <c r="L41" s="318"/>
      <c r="M41" s="346">
        <f t="shared" si="19"/>
        <v>0</v>
      </c>
      <c r="N41" s="319">
        <f>+'[2]C+S'!$G41</f>
        <v>0</v>
      </c>
      <c r="O41" s="320"/>
      <c r="P41" s="320"/>
      <c r="Q41" s="278"/>
      <c r="R41" s="320">
        <f t="shared" si="14"/>
        <v>0</v>
      </c>
      <c r="S41" s="320"/>
      <c r="T41" s="320">
        <f t="shared" si="15"/>
        <v>0</v>
      </c>
      <c r="U41" s="320">
        <f t="shared" si="20"/>
        <v>0</v>
      </c>
      <c r="V41" s="410">
        <f t="shared" si="21"/>
        <v>0</v>
      </c>
      <c r="Y41" s="468" t="e">
        <f t="shared" si="16"/>
        <v>#DIV/0!</v>
      </c>
    </row>
    <row r="42" spans="1:25" hidden="1" x14ac:dyDescent="0.25">
      <c r="A42" s="344" t="s">
        <v>10</v>
      </c>
      <c r="B42" s="311">
        <v>0</v>
      </c>
      <c r="C42" s="345"/>
      <c r="D42" s="315"/>
      <c r="E42" s="315"/>
      <c r="F42" s="315"/>
      <c r="G42" s="315"/>
      <c r="H42" s="316">
        <f t="shared" si="17"/>
        <v>0</v>
      </c>
      <c r="I42" s="315"/>
      <c r="J42" s="317">
        <f t="shared" si="18"/>
        <v>0</v>
      </c>
      <c r="K42" s="315"/>
      <c r="L42" s="318"/>
      <c r="M42" s="346">
        <f t="shared" si="19"/>
        <v>0</v>
      </c>
      <c r="N42" s="319">
        <f>+'[2]C+S'!$G42</f>
        <v>0</v>
      </c>
      <c r="O42" s="320"/>
      <c r="P42" s="320"/>
      <c r="Q42" s="278"/>
      <c r="R42" s="320">
        <f t="shared" si="14"/>
        <v>0</v>
      </c>
      <c r="S42" s="320"/>
      <c r="T42" s="320">
        <f t="shared" si="15"/>
        <v>0</v>
      </c>
      <c r="U42" s="320">
        <f t="shared" si="20"/>
        <v>0</v>
      </c>
      <c r="V42" s="410">
        <f t="shared" si="21"/>
        <v>0</v>
      </c>
      <c r="Y42" s="468" t="e">
        <f t="shared" si="16"/>
        <v>#DIV/0!</v>
      </c>
    </row>
    <row r="43" spans="1:25" x14ac:dyDescent="0.25">
      <c r="A43" s="344" t="s">
        <v>92</v>
      </c>
      <c r="B43" s="311">
        <v>150000</v>
      </c>
      <c r="C43" s="345"/>
      <c r="D43" s="315">
        <v>23428.41</v>
      </c>
      <c r="E43" s="315">
        <v>50000</v>
      </c>
      <c r="F43" s="315"/>
      <c r="G43" s="315">
        <v>18914.099999999999</v>
      </c>
      <c r="H43" s="316">
        <f t="shared" si="17"/>
        <v>31085.9</v>
      </c>
      <c r="I43" s="315"/>
      <c r="J43" s="317">
        <f t="shared" si="18"/>
        <v>31085.9</v>
      </c>
      <c r="K43" s="315">
        <v>150000</v>
      </c>
      <c r="L43" s="318">
        <v>157350</v>
      </c>
      <c r="M43" s="346">
        <f t="shared" si="19"/>
        <v>50000</v>
      </c>
      <c r="N43" s="319">
        <f>+'[2]C+S'!$G43</f>
        <v>18914.099999999999</v>
      </c>
      <c r="O43" s="320">
        <v>52150</v>
      </c>
      <c r="P43" s="320"/>
      <c r="Q43" s="278"/>
      <c r="R43" s="320">
        <f t="shared" si="14"/>
        <v>52150</v>
      </c>
      <c r="S43" s="320">
        <v>-40000</v>
      </c>
      <c r="T43" s="320">
        <f t="shared" si="15"/>
        <v>12150</v>
      </c>
      <c r="U43" s="320">
        <f t="shared" si="20"/>
        <v>55226.85</v>
      </c>
      <c r="V43" s="410">
        <f t="shared" si="21"/>
        <v>58374.780449999998</v>
      </c>
      <c r="Y43" s="468">
        <f t="shared" si="16"/>
        <v>0</v>
      </c>
    </row>
    <row r="44" spans="1:25" hidden="1" x14ac:dyDescent="0.25">
      <c r="A44" s="344" t="s">
        <v>11</v>
      </c>
      <c r="B44" s="311">
        <v>0</v>
      </c>
      <c r="C44" s="345"/>
      <c r="D44" s="315"/>
      <c r="E44" s="315"/>
      <c r="F44" s="315"/>
      <c r="G44" s="315"/>
      <c r="H44" s="316">
        <f t="shared" si="17"/>
        <v>0</v>
      </c>
      <c r="I44" s="315"/>
      <c r="J44" s="317">
        <f t="shared" si="18"/>
        <v>0</v>
      </c>
      <c r="K44" s="315"/>
      <c r="L44" s="318"/>
      <c r="M44" s="346">
        <f t="shared" si="19"/>
        <v>0</v>
      </c>
      <c r="N44" s="319">
        <f>+'[2]C+S'!$G44</f>
        <v>0</v>
      </c>
      <c r="O44" s="320"/>
      <c r="P44" s="320"/>
      <c r="Q44" s="278"/>
      <c r="R44" s="320">
        <f t="shared" si="14"/>
        <v>0</v>
      </c>
      <c r="S44" s="320"/>
      <c r="T44" s="320">
        <f t="shared" si="15"/>
        <v>0</v>
      </c>
      <c r="U44" s="320">
        <f t="shared" si="20"/>
        <v>0</v>
      </c>
      <c r="V44" s="410">
        <f t="shared" si="21"/>
        <v>0</v>
      </c>
      <c r="Y44" s="468" t="e">
        <f t="shared" si="16"/>
        <v>#DIV/0!</v>
      </c>
    </row>
    <row r="45" spans="1:25" hidden="1" x14ac:dyDescent="0.25">
      <c r="A45" s="344" t="s">
        <v>29</v>
      </c>
      <c r="B45" s="311">
        <v>0</v>
      </c>
      <c r="C45" s="345"/>
      <c r="D45" s="315"/>
      <c r="E45" s="315"/>
      <c r="F45" s="315"/>
      <c r="G45" s="315"/>
      <c r="H45" s="316">
        <f t="shared" si="17"/>
        <v>0</v>
      </c>
      <c r="I45" s="315"/>
      <c r="J45" s="317">
        <f t="shared" si="18"/>
        <v>0</v>
      </c>
      <c r="K45" s="315"/>
      <c r="L45" s="318"/>
      <c r="M45" s="346">
        <f t="shared" si="19"/>
        <v>0</v>
      </c>
      <c r="N45" s="319">
        <f>+'[2]C+S'!$G45</f>
        <v>0</v>
      </c>
      <c r="O45" s="320"/>
      <c r="P45" s="320"/>
      <c r="Q45" s="278"/>
      <c r="R45" s="320">
        <f t="shared" si="14"/>
        <v>0</v>
      </c>
      <c r="S45" s="320"/>
      <c r="T45" s="320">
        <f t="shared" si="15"/>
        <v>0</v>
      </c>
      <c r="U45" s="320">
        <f t="shared" si="20"/>
        <v>0</v>
      </c>
      <c r="V45" s="410">
        <f t="shared" si="21"/>
        <v>0</v>
      </c>
      <c r="Y45" s="468" t="e">
        <f t="shared" si="16"/>
        <v>#DIV/0!</v>
      </c>
    </row>
    <row r="46" spans="1:25" hidden="1" x14ac:dyDescent="0.25">
      <c r="A46" s="344" t="s">
        <v>8</v>
      </c>
      <c r="B46" s="311" t="s">
        <v>923</v>
      </c>
      <c r="C46" s="345"/>
      <c r="D46" s="315"/>
      <c r="E46" s="315"/>
      <c r="F46" s="315"/>
      <c r="G46" s="315"/>
      <c r="H46" s="316">
        <f t="shared" si="17"/>
        <v>0</v>
      </c>
      <c r="I46" s="315"/>
      <c r="J46" s="317">
        <f t="shared" si="18"/>
        <v>0</v>
      </c>
      <c r="K46" s="315"/>
      <c r="L46" s="318"/>
      <c r="M46" s="346">
        <f t="shared" si="19"/>
        <v>0</v>
      </c>
      <c r="N46" s="319">
        <f>+'[2]C+S'!$G46</f>
        <v>0</v>
      </c>
      <c r="O46" s="320"/>
      <c r="P46" s="320"/>
      <c r="Q46" s="278"/>
      <c r="R46" s="320">
        <f t="shared" si="14"/>
        <v>0</v>
      </c>
      <c r="S46" s="320"/>
      <c r="T46" s="320">
        <f t="shared" si="15"/>
        <v>0</v>
      </c>
      <c r="U46" s="320">
        <f t="shared" si="20"/>
        <v>0</v>
      </c>
      <c r="V46" s="410">
        <f t="shared" si="21"/>
        <v>0</v>
      </c>
      <c r="Y46" s="468" t="e">
        <f t="shared" si="16"/>
        <v>#DIV/0!</v>
      </c>
    </row>
    <row r="47" spans="1:25" hidden="1" x14ac:dyDescent="0.25">
      <c r="A47" s="344" t="s">
        <v>20</v>
      </c>
      <c r="B47" s="311">
        <v>0</v>
      </c>
      <c r="C47" s="345"/>
      <c r="D47" s="315"/>
      <c r="E47" s="315"/>
      <c r="F47" s="315"/>
      <c r="G47" s="315"/>
      <c r="H47" s="316">
        <f t="shared" si="17"/>
        <v>0</v>
      </c>
      <c r="I47" s="315"/>
      <c r="J47" s="317">
        <f t="shared" si="18"/>
        <v>0</v>
      </c>
      <c r="K47" s="315"/>
      <c r="L47" s="318"/>
      <c r="M47" s="346">
        <f t="shared" si="19"/>
        <v>0</v>
      </c>
      <c r="N47" s="319">
        <f>+'[2]C+S'!$G47</f>
        <v>0</v>
      </c>
      <c r="O47" s="320"/>
      <c r="P47" s="320"/>
      <c r="Q47" s="278"/>
      <c r="R47" s="320">
        <f t="shared" si="14"/>
        <v>0</v>
      </c>
      <c r="S47" s="320"/>
      <c r="T47" s="320">
        <f t="shared" si="15"/>
        <v>0</v>
      </c>
      <c r="U47" s="320">
        <f t="shared" si="20"/>
        <v>0</v>
      </c>
      <c r="V47" s="410">
        <f t="shared" si="21"/>
        <v>0</v>
      </c>
      <c r="Y47" s="468" t="e">
        <f t="shared" si="16"/>
        <v>#DIV/0!</v>
      </c>
    </row>
    <row r="48" spans="1:25" x14ac:dyDescent="0.25">
      <c r="A48" s="497" t="str">
        <f>+Smry!A48</f>
        <v>INTEGRATED WASTE MANAGEMENT</v>
      </c>
      <c r="B48" s="311" t="s">
        <v>926</v>
      </c>
      <c r="C48" s="345"/>
      <c r="D48" s="315"/>
      <c r="E48" s="315"/>
      <c r="F48" s="315"/>
      <c r="G48" s="315"/>
      <c r="H48" s="498">
        <f t="shared" si="17"/>
        <v>0</v>
      </c>
      <c r="I48" s="315"/>
      <c r="J48" s="498">
        <f t="shared" si="18"/>
        <v>0</v>
      </c>
      <c r="K48" s="315"/>
      <c r="L48" s="318"/>
      <c r="M48" s="499">
        <f t="shared" si="19"/>
        <v>0</v>
      </c>
      <c r="N48" s="500">
        <f>+'[2]C+S'!$G48</f>
        <v>0</v>
      </c>
      <c r="O48" s="315">
        <v>50000</v>
      </c>
      <c r="P48" s="315"/>
      <c r="Q48" s="276">
        <v>-9000</v>
      </c>
      <c r="R48" s="315">
        <f t="shared" si="14"/>
        <v>41000</v>
      </c>
      <c r="S48" s="315">
        <v>-40000</v>
      </c>
      <c r="T48" s="315">
        <f t="shared" si="15"/>
        <v>10000</v>
      </c>
      <c r="U48" s="315">
        <f t="shared" si="20"/>
        <v>52950</v>
      </c>
      <c r="V48" s="501">
        <f t="shared" si="21"/>
        <v>55968.149999999994</v>
      </c>
      <c r="W48" s="286"/>
      <c r="Y48" s="468">
        <f t="shared" si="16"/>
        <v>0.9</v>
      </c>
    </row>
    <row r="49" spans="1:25" hidden="1" x14ac:dyDescent="0.25">
      <c r="A49" s="497" t="s">
        <v>18</v>
      </c>
      <c r="B49" s="311">
        <v>0</v>
      </c>
      <c r="C49" s="345"/>
      <c r="D49" s="315"/>
      <c r="E49" s="315"/>
      <c r="F49" s="315"/>
      <c r="G49" s="315"/>
      <c r="H49" s="498">
        <f t="shared" si="17"/>
        <v>0</v>
      </c>
      <c r="I49" s="315"/>
      <c r="J49" s="498">
        <f t="shared" si="18"/>
        <v>0</v>
      </c>
      <c r="K49" s="315"/>
      <c r="L49" s="318"/>
      <c r="M49" s="499">
        <f t="shared" si="19"/>
        <v>0</v>
      </c>
      <c r="N49" s="500">
        <f>+'[2]C+S'!$G49</f>
        <v>0</v>
      </c>
      <c r="O49" s="315"/>
      <c r="P49" s="315"/>
      <c r="Q49" s="276"/>
      <c r="R49" s="315">
        <f t="shared" si="14"/>
        <v>0</v>
      </c>
      <c r="S49" s="315"/>
      <c r="T49" s="315">
        <f t="shared" si="15"/>
        <v>0</v>
      </c>
      <c r="U49" s="315">
        <f t="shared" si="20"/>
        <v>0</v>
      </c>
      <c r="V49" s="501">
        <f t="shared" si="21"/>
        <v>0</v>
      </c>
      <c r="W49" s="286"/>
      <c r="Y49" s="468" t="e">
        <f t="shared" si="16"/>
        <v>#DIV/0!</v>
      </c>
    </row>
    <row r="50" spans="1:25" hidden="1" x14ac:dyDescent="0.25">
      <c r="A50" s="497" t="s">
        <v>77</v>
      </c>
      <c r="B50" s="311">
        <v>0</v>
      </c>
      <c r="C50" s="345"/>
      <c r="D50" s="315"/>
      <c r="E50" s="315"/>
      <c r="F50" s="315"/>
      <c r="G50" s="315"/>
      <c r="H50" s="498">
        <f t="shared" si="17"/>
        <v>0</v>
      </c>
      <c r="I50" s="315"/>
      <c r="J50" s="498">
        <f t="shared" si="18"/>
        <v>0</v>
      </c>
      <c r="K50" s="315"/>
      <c r="L50" s="318"/>
      <c r="M50" s="499">
        <f t="shared" si="19"/>
        <v>0</v>
      </c>
      <c r="N50" s="500">
        <f>+'[2]C+S'!$G50</f>
        <v>0</v>
      </c>
      <c r="O50" s="315"/>
      <c r="P50" s="315"/>
      <c r="Q50" s="276"/>
      <c r="R50" s="315">
        <f t="shared" si="14"/>
        <v>0</v>
      </c>
      <c r="S50" s="315"/>
      <c r="T50" s="315">
        <f t="shared" si="15"/>
        <v>0</v>
      </c>
      <c r="U50" s="315">
        <f t="shared" si="20"/>
        <v>0</v>
      </c>
      <c r="V50" s="501">
        <f t="shared" si="21"/>
        <v>0</v>
      </c>
      <c r="W50" s="286"/>
      <c r="Y50" s="468" t="e">
        <f t="shared" si="16"/>
        <v>#DIV/0!</v>
      </c>
    </row>
    <row r="51" spans="1:25" x14ac:dyDescent="0.25">
      <c r="A51" s="497" t="s">
        <v>24</v>
      </c>
      <c r="B51" s="311">
        <v>140665.1</v>
      </c>
      <c r="C51" s="345">
        <v>-100000</v>
      </c>
      <c r="D51" s="315">
        <v>104870</v>
      </c>
      <c r="E51" s="315">
        <v>200000</v>
      </c>
      <c r="F51" s="315">
        <v>-86100</v>
      </c>
      <c r="G51" s="315">
        <v>32130</v>
      </c>
      <c r="H51" s="498">
        <f t="shared" si="17"/>
        <v>81770</v>
      </c>
      <c r="I51" s="315">
        <v>-15000</v>
      </c>
      <c r="J51" s="498">
        <f t="shared" si="18"/>
        <v>66770</v>
      </c>
      <c r="K51" s="315">
        <v>358720.35</v>
      </c>
      <c r="L51" s="318">
        <v>376297.69</v>
      </c>
      <c r="M51" s="499">
        <f t="shared" si="19"/>
        <v>98900</v>
      </c>
      <c r="N51" s="500">
        <f>+'[2]C+S'!$G51</f>
        <v>45130</v>
      </c>
      <c r="O51" s="315">
        <v>148797.70000000001</v>
      </c>
      <c r="P51" s="315"/>
      <c r="Q51" s="276">
        <v>-82760</v>
      </c>
      <c r="R51" s="315">
        <f t="shared" si="14"/>
        <v>66037.700000000012</v>
      </c>
      <c r="S51" s="315"/>
      <c r="T51" s="315">
        <f t="shared" si="15"/>
        <v>148797.70000000001</v>
      </c>
      <c r="U51" s="315">
        <f t="shared" si="20"/>
        <v>157576.76430000001</v>
      </c>
      <c r="V51" s="501">
        <f t="shared" si="21"/>
        <v>166558.63986510001</v>
      </c>
      <c r="W51" s="286"/>
      <c r="Y51" s="468">
        <f t="shared" si="16"/>
        <v>0.55619139274330176</v>
      </c>
    </row>
    <row r="52" spans="1:25" hidden="1" x14ac:dyDescent="0.25">
      <c r="A52" s="497" t="s">
        <v>56</v>
      </c>
      <c r="B52" s="311">
        <v>0</v>
      </c>
      <c r="C52" s="345"/>
      <c r="D52" s="315"/>
      <c r="E52" s="315"/>
      <c r="F52" s="315"/>
      <c r="G52" s="315"/>
      <c r="H52" s="498">
        <f t="shared" si="17"/>
        <v>0</v>
      </c>
      <c r="I52" s="315"/>
      <c r="J52" s="498">
        <f t="shared" si="18"/>
        <v>0</v>
      </c>
      <c r="K52" s="315"/>
      <c r="L52" s="318"/>
      <c r="M52" s="499">
        <f t="shared" si="19"/>
        <v>0</v>
      </c>
      <c r="N52" s="500">
        <f>+'[2]C+S'!$G52</f>
        <v>0</v>
      </c>
      <c r="O52" s="315"/>
      <c r="P52" s="315"/>
      <c r="Q52" s="276"/>
      <c r="R52" s="315">
        <f t="shared" si="14"/>
        <v>0</v>
      </c>
      <c r="S52" s="315"/>
      <c r="T52" s="315">
        <f t="shared" si="15"/>
        <v>0</v>
      </c>
      <c r="U52" s="315">
        <f t="shared" si="20"/>
        <v>0</v>
      </c>
      <c r="V52" s="501">
        <f t="shared" si="21"/>
        <v>0</v>
      </c>
      <c r="W52" s="286"/>
      <c r="Y52" s="468" t="e">
        <f t="shared" si="16"/>
        <v>#DIV/0!</v>
      </c>
    </row>
    <row r="53" spans="1:25" hidden="1" x14ac:dyDescent="0.25">
      <c r="A53" s="497" t="s">
        <v>57</v>
      </c>
      <c r="B53" s="311">
        <v>0</v>
      </c>
      <c r="C53" s="345"/>
      <c r="D53" s="315"/>
      <c r="E53" s="315"/>
      <c r="F53" s="315"/>
      <c r="G53" s="315"/>
      <c r="H53" s="498">
        <f t="shared" si="17"/>
        <v>0</v>
      </c>
      <c r="I53" s="315"/>
      <c r="J53" s="498">
        <f t="shared" si="18"/>
        <v>0</v>
      </c>
      <c r="K53" s="315"/>
      <c r="L53" s="318"/>
      <c r="M53" s="499">
        <f t="shared" si="19"/>
        <v>0</v>
      </c>
      <c r="N53" s="500">
        <f>+'[2]C+S'!$G53</f>
        <v>0</v>
      </c>
      <c r="O53" s="315"/>
      <c r="P53" s="315"/>
      <c r="Q53" s="276"/>
      <c r="R53" s="315">
        <f t="shared" si="14"/>
        <v>0</v>
      </c>
      <c r="S53" s="315"/>
      <c r="T53" s="315">
        <f t="shared" si="15"/>
        <v>0</v>
      </c>
      <c r="U53" s="315">
        <f t="shared" si="20"/>
        <v>0</v>
      </c>
      <c r="V53" s="501">
        <f t="shared" si="21"/>
        <v>0</v>
      </c>
      <c r="W53" s="286"/>
      <c r="Y53" s="468" t="e">
        <f t="shared" si="16"/>
        <v>#DIV/0!</v>
      </c>
    </row>
    <row r="54" spans="1:25" hidden="1" x14ac:dyDescent="0.25">
      <c r="A54" s="497" t="s">
        <v>69</v>
      </c>
      <c r="B54" s="311">
        <v>0</v>
      </c>
      <c r="C54" s="345"/>
      <c r="D54" s="315"/>
      <c r="E54" s="315"/>
      <c r="F54" s="315"/>
      <c r="G54" s="315"/>
      <c r="H54" s="498">
        <f t="shared" si="17"/>
        <v>0</v>
      </c>
      <c r="I54" s="315"/>
      <c r="J54" s="498">
        <f t="shared" si="18"/>
        <v>0</v>
      </c>
      <c r="K54" s="315"/>
      <c r="L54" s="318"/>
      <c r="M54" s="499">
        <f t="shared" si="19"/>
        <v>0</v>
      </c>
      <c r="N54" s="500">
        <f>+'[2]C+S'!$G54</f>
        <v>0</v>
      </c>
      <c r="O54" s="315"/>
      <c r="P54" s="315"/>
      <c r="Q54" s="276"/>
      <c r="R54" s="315">
        <f t="shared" si="14"/>
        <v>0</v>
      </c>
      <c r="S54" s="315"/>
      <c r="T54" s="315">
        <f t="shared" si="15"/>
        <v>0</v>
      </c>
      <c r="U54" s="315">
        <f t="shared" si="20"/>
        <v>0</v>
      </c>
      <c r="V54" s="501">
        <f t="shared" si="21"/>
        <v>0</v>
      </c>
      <c r="W54" s="286"/>
      <c r="Y54" s="468" t="e">
        <f t="shared" si="16"/>
        <v>#DIV/0!</v>
      </c>
    </row>
    <row r="55" spans="1:25" hidden="1" x14ac:dyDescent="0.25">
      <c r="A55" s="497" t="s">
        <v>36</v>
      </c>
      <c r="B55" s="311">
        <v>0</v>
      </c>
      <c r="C55" s="345"/>
      <c r="D55" s="315"/>
      <c r="E55" s="315"/>
      <c r="F55" s="315"/>
      <c r="G55" s="315"/>
      <c r="H55" s="498">
        <f t="shared" si="17"/>
        <v>0</v>
      </c>
      <c r="I55" s="315"/>
      <c r="J55" s="498">
        <f t="shared" si="18"/>
        <v>0</v>
      </c>
      <c r="K55" s="315"/>
      <c r="L55" s="318"/>
      <c r="M55" s="499">
        <f t="shared" si="19"/>
        <v>0</v>
      </c>
      <c r="N55" s="500">
        <f>+'[2]C+S'!$G55</f>
        <v>0</v>
      </c>
      <c r="O55" s="315"/>
      <c r="P55" s="315"/>
      <c r="Q55" s="276"/>
      <c r="R55" s="315">
        <f t="shared" si="14"/>
        <v>0</v>
      </c>
      <c r="S55" s="315"/>
      <c r="T55" s="315">
        <f t="shared" si="15"/>
        <v>0</v>
      </c>
      <c r="U55" s="315">
        <f t="shared" si="20"/>
        <v>0</v>
      </c>
      <c r="V55" s="501">
        <f t="shared" si="21"/>
        <v>0</v>
      </c>
      <c r="W55" s="286"/>
      <c r="Y55" s="468" t="e">
        <f t="shared" si="16"/>
        <v>#DIV/0!</v>
      </c>
    </row>
    <row r="56" spans="1:25" hidden="1" x14ac:dyDescent="0.25">
      <c r="A56" s="497" t="s">
        <v>47</v>
      </c>
      <c r="B56" s="311">
        <v>0</v>
      </c>
      <c r="C56" s="345"/>
      <c r="D56" s="315"/>
      <c r="E56" s="315"/>
      <c r="F56" s="315"/>
      <c r="G56" s="315"/>
      <c r="H56" s="498">
        <f t="shared" si="17"/>
        <v>0</v>
      </c>
      <c r="I56" s="315"/>
      <c r="J56" s="498">
        <f t="shared" si="18"/>
        <v>0</v>
      </c>
      <c r="K56" s="315"/>
      <c r="L56" s="318"/>
      <c r="M56" s="499">
        <f t="shared" si="19"/>
        <v>0</v>
      </c>
      <c r="N56" s="500">
        <f>+'[2]C+S'!$G56</f>
        <v>0</v>
      </c>
      <c r="O56" s="315"/>
      <c r="P56" s="315"/>
      <c r="Q56" s="276"/>
      <c r="R56" s="315">
        <f t="shared" si="14"/>
        <v>0</v>
      </c>
      <c r="S56" s="315"/>
      <c r="T56" s="315">
        <f t="shared" si="15"/>
        <v>0</v>
      </c>
      <c r="U56" s="315">
        <f t="shared" si="20"/>
        <v>0</v>
      </c>
      <c r="V56" s="501">
        <f t="shared" si="21"/>
        <v>0</v>
      </c>
      <c r="W56" s="286"/>
      <c r="Y56" s="468" t="e">
        <f t="shared" si="16"/>
        <v>#DIV/0!</v>
      </c>
    </row>
    <row r="57" spans="1:25" hidden="1" x14ac:dyDescent="0.25">
      <c r="A57" s="497" t="s">
        <v>13</v>
      </c>
      <c r="B57" s="311">
        <v>11618.600000000006</v>
      </c>
      <c r="C57" s="345">
        <v>-100000</v>
      </c>
      <c r="D57" s="315">
        <v>0</v>
      </c>
      <c r="E57" s="315">
        <v>111618.6</v>
      </c>
      <c r="F57" s="315"/>
      <c r="G57" s="315">
        <v>13400</v>
      </c>
      <c r="H57" s="498">
        <f t="shared" si="17"/>
        <v>98218.6</v>
      </c>
      <c r="I57" s="315">
        <v>-50000</v>
      </c>
      <c r="J57" s="498">
        <f t="shared" si="18"/>
        <v>48218.600000000006</v>
      </c>
      <c r="K57" s="315">
        <v>117534.39</v>
      </c>
      <c r="L57" s="318">
        <v>123293.57</v>
      </c>
      <c r="M57" s="499">
        <f t="shared" si="19"/>
        <v>61618.600000000006</v>
      </c>
      <c r="N57" s="500">
        <f>+'[2]C+S'!$G57</f>
        <v>19300</v>
      </c>
      <c r="O57" s="315"/>
      <c r="P57" s="315"/>
      <c r="Q57" s="276"/>
      <c r="R57" s="315">
        <f t="shared" si="14"/>
        <v>0</v>
      </c>
      <c r="S57" s="315"/>
      <c r="T57" s="315">
        <f t="shared" si="15"/>
        <v>0</v>
      </c>
      <c r="U57" s="315">
        <f t="shared" si="20"/>
        <v>0</v>
      </c>
      <c r="V57" s="501">
        <f t="shared" si="21"/>
        <v>0</v>
      </c>
      <c r="W57" s="286"/>
      <c r="Y57" s="468" t="e">
        <f t="shared" si="16"/>
        <v>#DIV/0!</v>
      </c>
    </row>
    <row r="58" spans="1:25" hidden="1" x14ac:dyDescent="0.25">
      <c r="A58" s="497" t="s">
        <v>73</v>
      </c>
      <c r="B58" s="311">
        <v>0</v>
      </c>
      <c r="C58" s="345"/>
      <c r="D58" s="315"/>
      <c r="E58" s="315"/>
      <c r="F58" s="315"/>
      <c r="G58" s="315"/>
      <c r="H58" s="498">
        <f t="shared" si="17"/>
        <v>0</v>
      </c>
      <c r="I58" s="315"/>
      <c r="J58" s="498">
        <f t="shared" si="18"/>
        <v>0</v>
      </c>
      <c r="K58" s="315"/>
      <c r="L58" s="318"/>
      <c r="M58" s="499">
        <f t="shared" si="19"/>
        <v>0</v>
      </c>
      <c r="N58" s="500">
        <f>+'[2]C+S'!$G58</f>
        <v>0</v>
      </c>
      <c r="O58" s="315"/>
      <c r="P58" s="315"/>
      <c r="Q58" s="276"/>
      <c r="R58" s="315">
        <f t="shared" si="14"/>
        <v>0</v>
      </c>
      <c r="S58" s="315"/>
      <c r="T58" s="315">
        <f t="shared" si="15"/>
        <v>0</v>
      </c>
      <c r="U58" s="315">
        <f t="shared" si="20"/>
        <v>0</v>
      </c>
      <c r="V58" s="501">
        <f t="shared" si="21"/>
        <v>0</v>
      </c>
      <c r="W58" s="286"/>
      <c r="Y58" s="468" t="e">
        <f t="shared" si="16"/>
        <v>#DIV/0!</v>
      </c>
    </row>
    <row r="59" spans="1:25" x14ac:dyDescent="0.25">
      <c r="A59" s="497" t="s">
        <v>91</v>
      </c>
      <c r="B59" s="311">
        <v>78133.02</v>
      </c>
      <c r="C59" s="345"/>
      <c r="D59" s="315">
        <v>0</v>
      </c>
      <c r="E59" s="315">
        <v>78133.02</v>
      </c>
      <c r="F59" s="315"/>
      <c r="G59" s="315">
        <v>0</v>
      </c>
      <c r="H59" s="498">
        <f t="shared" si="17"/>
        <v>78133.02</v>
      </c>
      <c r="I59" s="315">
        <v>15000</v>
      </c>
      <c r="J59" s="498">
        <f t="shared" si="18"/>
        <v>93133.02</v>
      </c>
      <c r="K59" s="315">
        <v>82274.070000000007</v>
      </c>
      <c r="L59" s="318">
        <v>86305.5</v>
      </c>
      <c r="M59" s="499">
        <f t="shared" si="19"/>
        <v>93133.02</v>
      </c>
      <c r="N59" s="500">
        <f>+'[2]C+S'!$G59</f>
        <v>0</v>
      </c>
      <c r="O59" s="315">
        <v>81492</v>
      </c>
      <c r="P59" s="315"/>
      <c r="Q59" s="276">
        <v>-69906</v>
      </c>
      <c r="R59" s="315">
        <f t="shared" si="14"/>
        <v>11586</v>
      </c>
      <c r="S59" s="315"/>
      <c r="T59" s="315">
        <f t="shared" si="15"/>
        <v>81492</v>
      </c>
      <c r="U59" s="315">
        <f t="shared" si="20"/>
        <v>86300.027999999991</v>
      </c>
      <c r="V59" s="501">
        <f t="shared" si="21"/>
        <v>91219.129595999984</v>
      </c>
      <c r="W59" s="286"/>
      <c r="Y59" s="468">
        <f t="shared" si="16"/>
        <v>0.85782653512001183</v>
      </c>
    </row>
    <row r="60" spans="1:25" hidden="1" x14ac:dyDescent="0.25">
      <c r="A60" s="497" t="s">
        <v>21</v>
      </c>
      <c r="B60" s="311">
        <v>173237.7</v>
      </c>
      <c r="C60" s="345"/>
      <c r="D60" s="315">
        <v>0</v>
      </c>
      <c r="E60" s="315">
        <v>50000</v>
      </c>
      <c r="F60" s="315"/>
      <c r="G60" s="315">
        <v>0</v>
      </c>
      <c r="H60" s="498">
        <f t="shared" si="17"/>
        <v>50000</v>
      </c>
      <c r="I60" s="315"/>
      <c r="J60" s="498">
        <f t="shared" si="18"/>
        <v>50000</v>
      </c>
      <c r="K60" s="315">
        <v>182418.77</v>
      </c>
      <c r="L60" s="318">
        <v>191357.29</v>
      </c>
      <c r="M60" s="499">
        <f t="shared" si="19"/>
        <v>50000</v>
      </c>
      <c r="N60" s="500">
        <f>+'[2]C+S'!$G60</f>
        <v>0</v>
      </c>
      <c r="O60" s="315"/>
      <c r="P60" s="315"/>
      <c r="Q60" s="276"/>
      <c r="R60" s="315">
        <f t="shared" si="14"/>
        <v>0</v>
      </c>
      <c r="S60" s="315"/>
      <c r="T60" s="315">
        <f t="shared" si="15"/>
        <v>0</v>
      </c>
      <c r="U60" s="315">
        <f t="shared" si="20"/>
        <v>0</v>
      </c>
      <c r="V60" s="501">
        <f t="shared" si="21"/>
        <v>0</v>
      </c>
      <c r="W60" s="286"/>
      <c r="Y60" s="468" t="e">
        <f t="shared" si="16"/>
        <v>#DIV/0!</v>
      </c>
    </row>
    <row r="61" spans="1:25" hidden="1" x14ac:dyDescent="0.25">
      <c r="A61" s="497" t="s">
        <v>21</v>
      </c>
      <c r="B61" s="311">
        <v>0</v>
      </c>
      <c r="C61" s="345"/>
      <c r="D61" s="315"/>
      <c r="E61" s="315"/>
      <c r="F61" s="315"/>
      <c r="G61" s="315"/>
      <c r="H61" s="498">
        <f t="shared" si="17"/>
        <v>0</v>
      </c>
      <c r="I61" s="315"/>
      <c r="J61" s="498">
        <f t="shared" si="18"/>
        <v>0</v>
      </c>
      <c r="K61" s="315"/>
      <c r="L61" s="318"/>
      <c r="M61" s="499">
        <f t="shared" si="19"/>
        <v>0</v>
      </c>
      <c r="N61" s="500">
        <f>+'[2]C+S'!$G61</f>
        <v>0</v>
      </c>
      <c r="O61" s="315"/>
      <c r="P61" s="315"/>
      <c r="Q61" s="276"/>
      <c r="R61" s="315">
        <f t="shared" si="14"/>
        <v>0</v>
      </c>
      <c r="S61" s="315"/>
      <c r="T61" s="315">
        <f t="shared" si="15"/>
        <v>0</v>
      </c>
      <c r="U61" s="315">
        <f t="shared" si="20"/>
        <v>0</v>
      </c>
      <c r="V61" s="501">
        <f t="shared" si="21"/>
        <v>0</v>
      </c>
      <c r="W61" s="286"/>
      <c r="Y61" s="468" t="e">
        <f t="shared" si="16"/>
        <v>#DIV/0!</v>
      </c>
    </row>
    <row r="62" spans="1:25" hidden="1" x14ac:dyDescent="0.25">
      <c r="A62" s="497" t="s">
        <v>4</v>
      </c>
      <c r="B62" s="311">
        <v>0</v>
      </c>
      <c r="C62" s="345"/>
      <c r="D62" s="315"/>
      <c r="E62" s="315"/>
      <c r="F62" s="315"/>
      <c r="G62" s="315"/>
      <c r="H62" s="498">
        <f t="shared" si="17"/>
        <v>0</v>
      </c>
      <c r="I62" s="315"/>
      <c r="J62" s="498">
        <f t="shared" si="18"/>
        <v>0</v>
      </c>
      <c r="K62" s="315"/>
      <c r="L62" s="318"/>
      <c r="M62" s="499">
        <f t="shared" si="19"/>
        <v>0</v>
      </c>
      <c r="N62" s="500">
        <f>+'[2]C+S'!$G62</f>
        <v>0</v>
      </c>
      <c r="O62" s="315"/>
      <c r="P62" s="315"/>
      <c r="Q62" s="276"/>
      <c r="R62" s="315">
        <f t="shared" si="14"/>
        <v>0</v>
      </c>
      <c r="S62" s="315"/>
      <c r="T62" s="315">
        <f t="shared" si="15"/>
        <v>0</v>
      </c>
      <c r="U62" s="315">
        <f t="shared" si="20"/>
        <v>0</v>
      </c>
      <c r="V62" s="501">
        <f t="shared" si="21"/>
        <v>0</v>
      </c>
      <c r="W62" s="286"/>
      <c r="Y62" s="468" t="e">
        <f t="shared" si="16"/>
        <v>#DIV/0!</v>
      </c>
    </row>
    <row r="63" spans="1:25" hidden="1" x14ac:dyDescent="0.25">
      <c r="A63" s="497" t="s">
        <v>31</v>
      </c>
      <c r="B63" s="311">
        <v>0</v>
      </c>
      <c r="C63" s="345"/>
      <c r="D63" s="315"/>
      <c r="E63" s="315"/>
      <c r="F63" s="315"/>
      <c r="G63" s="315"/>
      <c r="H63" s="498">
        <f t="shared" si="17"/>
        <v>0</v>
      </c>
      <c r="I63" s="315"/>
      <c r="J63" s="498">
        <f t="shared" si="18"/>
        <v>0</v>
      </c>
      <c r="K63" s="315"/>
      <c r="L63" s="318"/>
      <c r="M63" s="499">
        <f t="shared" si="19"/>
        <v>0</v>
      </c>
      <c r="N63" s="500">
        <f>+'[2]C+S'!$G63</f>
        <v>0</v>
      </c>
      <c r="O63" s="315"/>
      <c r="P63" s="315"/>
      <c r="Q63" s="276"/>
      <c r="R63" s="315">
        <f t="shared" si="14"/>
        <v>0</v>
      </c>
      <c r="S63" s="315"/>
      <c r="T63" s="315">
        <f t="shared" si="15"/>
        <v>0</v>
      </c>
      <c r="U63" s="315">
        <f t="shared" si="20"/>
        <v>0</v>
      </c>
      <c r="V63" s="501">
        <f t="shared" si="21"/>
        <v>0</v>
      </c>
      <c r="W63" s="286"/>
      <c r="Y63" s="468" t="e">
        <f t="shared" si="16"/>
        <v>#DIV/0!</v>
      </c>
    </row>
    <row r="64" spans="1:25" hidden="1" x14ac:dyDescent="0.25">
      <c r="A64" s="497" t="s">
        <v>82</v>
      </c>
      <c r="B64" s="311">
        <v>2863718</v>
      </c>
      <c r="C64" s="345"/>
      <c r="D64" s="315">
        <v>1790379.27</v>
      </c>
      <c r="E64" s="315">
        <v>2863718</v>
      </c>
      <c r="F64" s="315"/>
      <c r="G64" s="315">
        <v>868802</v>
      </c>
      <c r="H64" s="498">
        <f t="shared" si="17"/>
        <v>1994916</v>
      </c>
      <c r="I64" s="315">
        <v>-200000</v>
      </c>
      <c r="J64" s="498">
        <f t="shared" si="18"/>
        <v>1794916</v>
      </c>
      <c r="K64" s="315">
        <v>3015495.05</v>
      </c>
      <c r="L64" s="318">
        <v>3163254.31</v>
      </c>
      <c r="M64" s="499">
        <f t="shared" si="19"/>
        <v>2663718</v>
      </c>
      <c r="N64" s="500">
        <f>+'[2]C+S'!$G64</f>
        <v>1241411</v>
      </c>
      <c r="O64" s="315"/>
      <c r="P64" s="315"/>
      <c r="Q64" s="276"/>
      <c r="R64" s="315">
        <f t="shared" si="14"/>
        <v>0</v>
      </c>
      <c r="S64" s="315"/>
      <c r="T64" s="315">
        <f t="shared" si="15"/>
        <v>0</v>
      </c>
      <c r="U64" s="315">
        <f t="shared" si="20"/>
        <v>0</v>
      </c>
      <c r="V64" s="501">
        <f t="shared" si="21"/>
        <v>0</v>
      </c>
      <c r="W64" s="286"/>
      <c r="Y64" s="468" t="e">
        <f t="shared" si="16"/>
        <v>#DIV/0!</v>
      </c>
    </row>
    <row r="65" spans="1:25" x14ac:dyDescent="0.25">
      <c r="A65" s="497" t="s">
        <v>30</v>
      </c>
      <c r="B65" s="311">
        <v>2201400</v>
      </c>
      <c r="C65" s="345"/>
      <c r="D65" s="315">
        <v>265815.40999999997</v>
      </c>
      <c r="E65" s="315">
        <v>2201400</v>
      </c>
      <c r="F65" s="315"/>
      <c r="G65" s="315">
        <v>230102.59</v>
      </c>
      <c r="H65" s="498">
        <f t="shared" si="17"/>
        <v>1971297.41</v>
      </c>
      <c r="I65" s="315"/>
      <c r="J65" s="498">
        <f t="shared" si="18"/>
        <v>1971297.41</v>
      </c>
      <c r="K65" s="315">
        <v>2318074.2000000002</v>
      </c>
      <c r="L65" s="318">
        <v>2431659.84</v>
      </c>
      <c r="M65" s="499">
        <f t="shared" si="19"/>
        <v>2201400</v>
      </c>
      <c r="N65" s="500">
        <f>+'[2]C+S'!$G65</f>
        <v>285424</v>
      </c>
      <c r="O65" s="315">
        <v>2296060</v>
      </c>
      <c r="P65" s="315">
        <v>-300000</v>
      </c>
      <c r="Q65" s="276">
        <v>-320521</v>
      </c>
      <c r="R65" s="315">
        <f t="shared" si="14"/>
        <v>1675539</v>
      </c>
      <c r="S65" s="315"/>
      <c r="T65" s="315">
        <f t="shared" si="15"/>
        <v>1996060</v>
      </c>
      <c r="U65" s="315">
        <f t="shared" si="20"/>
        <v>2431527.54</v>
      </c>
      <c r="V65" s="501">
        <f t="shared" si="21"/>
        <v>2570124.6097800001</v>
      </c>
      <c r="W65" s="286"/>
      <c r="Y65" s="468">
        <f t="shared" si="16"/>
        <v>0.16057683636764425</v>
      </c>
    </row>
    <row r="66" spans="1:25" hidden="1" x14ac:dyDescent="0.25">
      <c r="A66" s="497" t="s">
        <v>726</v>
      </c>
      <c r="B66" s="311">
        <v>0</v>
      </c>
      <c r="C66" s="345"/>
      <c r="D66" s="315"/>
      <c r="E66" s="315"/>
      <c r="F66" s="315"/>
      <c r="G66" s="315"/>
      <c r="H66" s="498">
        <f t="shared" si="17"/>
        <v>0</v>
      </c>
      <c r="I66" s="315"/>
      <c r="J66" s="498">
        <f t="shared" si="18"/>
        <v>0</v>
      </c>
      <c r="K66" s="315"/>
      <c r="L66" s="318"/>
      <c r="M66" s="499">
        <f t="shared" si="19"/>
        <v>0</v>
      </c>
      <c r="N66" s="500">
        <f>+'[2]C+S'!$G66</f>
        <v>0</v>
      </c>
      <c r="O66" s="315"/>
      <c r="P66" s="315"/>
      <c r="Q66" s="276"/>
      <c r="R66" s="315">
        <f t="shared" si="14"/>
        <v>0</v>
      </c>
      <c r="S66" s="315"/>
      <c r="T66" s="315">
        <f t="shared" si="15"/>
        <v>0</v>
      </c>
      <c r="U66" s="315">
        <f t="shared" si="20"/>
        <v>0</v>
      </c>
      <c r="V66" s="501">
        <f t="shared" si="21"/>
        <v>0</v>
      </c>
      <c r="W66" s="286"/>
      <c r="Y66" s="468" t="e">
        <f t="shared" si="16"/>
        <v>#DIV/0!</v>
      </c>
    </row>
    <row r="67" spans="1:25" hidden="1" x14ac:dyDescent="0.25">
      <c r="A67" s="497" t="s">
        <v>6</v>
      </c>
      <c r="B67" s="311">
        <v>0</v>
      </c>
      <c r="C67" s="345"/>
      <c r="D67" s="315"/>
      <c r="E67" s="315"/>
      <c r="F67" s="315"/>
      <c r="G67" s="315"/>
      <c r="H67" s="498">
        <f t="shared" si="17"/>
        <v>0</v>
      </c>
      <c r="I67" s="315"/>
      <c r="J67" s="498">
        <f t="shared" si="18"/>
        <v>0</v>
      </c>
      <c r="K67" s="315"/>
      <c r="L67" s="318"/>
      <c r="M67" s="499">
        <f t="shared" si="19"/>
        <v>0</v>
      </c>
      <c r="N67" s="500">
        <f>+'[2]C+S'!$G67</f>
        <v>0</v>
      </c>
      <c r="O67" s="315"/>
      <c r="P67" s="315"/>
      <c r="Q67" s="276"/>
      <c r="R67" s="315">
        <f t="shared" si="14"/>
        <v>0</v>
      </c>
      <c r="S67" s="315"/>
      <c r="T67" s="315">
        <f t="shared" si="15"/>
        <v>0</v>
      </c>
      <c r="U67" s="315">
        <f t="shared" si="20"/>
        <v>0</v>
      </c>
      <c r="V67" s="501">
        <f t="shared" si="21"/>
        <v>0</v>
      </c>
      <c r="W67" s="286"/>
      <c r="Y67" s="468" t="e">
        <f t="shared" si="16"/>
        <v>#DIV/0!</v>
      </c>
    </row>
    <row r="68" spans="1:25" hidden="1" x14ac:dyDescent="0.25">
      <c r="A68" s="497" t="s">
        <v>16</v>
      </c>
      <c r="B68" s="311">
        <v>0</v>
      </c>
      <c r="C68" s="345"/>
      <c r="D68" s="315"/>
      <c r="E68" s="315"/>
      <c r="F68" s="315"/>
      <c r="G68" s="315"/>
      <c r="H68" s="498">
        <f t="shared" si="17"/>
        <v>0</v>
      </c>
      <c r="I68" s="315"/>
      <c r="J68" s="498">
        <f t="shared" si="18"/>
        <v>0</v>
      </c>
      <c r="K68" s="315"/>
      <c r="L68" s="318"/>
      <c r="M68" s="499">
        <f t="shared" si="19"/>
        <v>0</v>
      </c>
      <c r="N68" s="500">
        <f>+'[2]C+S'!$G68</f>
        <v>0</v>
      </c>
      <c r="O68" s="315"/>
      <c r="P68" s="315"/>
      <c r="Q68" s="276"/>
      <c r="R68" s="315">
        <f t="shared" si="14"/>
        <v>0</v>
      </c>
      <c r="S68" s="315"/>
      <c r="T68" s="315">
        <f t="shared" si="15"/>
        <v>0</v>
      </c>
      <c r="U68" s="315">
        <f t="shared" si="20"/>
        <v>0</v>
      </c>
      <c r="V68" s="501">
        <f t="shared" si="21"/>
        <v>0</v>
      </c>
      <c r="W68" s="286"/>
      <c r="Y68" s="468" t="e">
        <f t="shared" si="16"/>
        <v>#DIV/0!</v>
      </c>
    </row>
    <row r="69" spans="1:25" hidden="1" x14ac:dyDescent="0.25">
      <c r="A69" s="497" t="s">
        <v>27</v>
      </c>
      <c r="B69" s="311">
        <v>0</v>
      </c>
      <c r="C69" s="345"/>
      <c r="D69" s="315"/>
      <c r="E69" s="315"/>
      <c r="F69" s="315"/>
      <c r="G69" s="315"/>
      <c r="H69" s="498">
        <f t="shared" si="17"/>
        <v>0</v>
      </c>
      <c r="I69" s="315"/>
      <c r="J69" s="498">
        <f t="shared" si="18"/>
        <v>0</v>
      </c>
      <c r="K69" s="315"/>
      <c r="L69" s="318"/>
      <c r="M69" s="499">
        <f t="shared" si="19"/>
        <v>0</v>
      </c>
      <c r="N69" s="500">
        <f>+'[2]C+S'!$G69</f>
        <v>0</v>
      </c>
      <c r="O69" s="315"/>
      <c r="P69" s="315"/>
      <c r="Q69" s="276"/>
      <c r="R69" s="315">
        <f t="shared" si="14"/>
        <v>0</v>
      </c>
      <c r="S69" s="315"/>
      <c r="T69" s="315">
        <f t="shared" si="15"/>
        <v>0</v>
      </c>
      <c r="U69" s="315">
        <f t="shared" si="20"/>
        <v>0</v>
      </c>
      <c r="V69" s="501">
        <f t="shared" si="21"/>
        <v>0</v>
      </c>
      <c r="W69" s="286"/>
      <c r="Y69" s="468" t="e">
        <f t="shared" si="16"/>
        <v>#DIV/0!</v>
      </c>
    </row>
    <row r="70" spans="1:25" x14ac:dyDescent="0.25">
      <c r="A70" s="497" t="s">
        <v>37</v>
      </c>
      <c r="B70" s="311">
        <v>145104.18</v>
      </c>
      <c r="C70" s="345"/>
      <c r="D70" s="315">
        <v>30598.240000000002</v>
      </c>
      <c r="E70" s="315">
        <v>100000</v>
      </c>
      <c r="F70" s="315">
        <v>-10000</v>
      </c>
      <c r="G70" s="315">
        <v>0</v>
      </c>
      <c r="H70" s="498">
        <f t="shared" si="17"/>
        <v>90000</v>
      </c>
      <c r="I70" s="315"/>
      <c r="J70" s="498">
        <f t="shared" si="18"/>
        <v>90000</v>
      </c>
      <c r="K70" s="315">
        <v>152794.70000000001</v>
      </c>
      <c r="L70" s="318">
        <v>160281.64000000001</v>
      </c>
      <c r="M70" s="499">
        <f t="shared" si="19"/>
        <v>90000</v>
      </c>
      <c r="N70" s="500">
        <f>+'[2]C+S'!$G70</f>
        <v>0</v>
      </c>
      <c r="O70" s="315">
        <v>93870</v>
      </c>
      <c r="P70" s="315"/>
      <c r="Q70" s="276">
        <v>-26116</v>
      </c>
      <c r="R70" s="315">
        <f t="shared" si="14"/>
        <v>67754</v>
      </c>
      <c r="S70" s="315">
        <v>-60000</v>
      </c>
      <c r="T70" s="315">
        <f t="shared" si="15"/>
        <v>33870</v>
      </c>
      <c r="U70" s="315">
        <f t="shared" si="20"/>
        <v>99408.33</v>
      </c>
      <c r="V70" s="501">
        <f t="shared" si="21"/>
        <v>105074.60480999999</v>
      </c>
      <c r="W70" s="286"/>
      <c r="Y70" s="468">
        <f t="shared" si="16"/>
        <v>0.77106583997638023</v>
      </c>
    </row>
    <row r="71" spans="1:25" hidden="1" x14ac:dyDescent="0.25">
      <c r="A71" s="497" t="s">
        <v>25</v>
      </c>
      <c r="B71" s="311">
        <v>0</v>
      </c>
      <c r="C71" s="345"/>
      <c r="D71" s="315"/>
      <c r="E71" s="315"/>
      <c r="F71" s="315"/>
      <c r="G71" s="315"/>
      <c r="H71" s="498">
        <f t="shared" si="17"/>
        <v>0</v>
      </c>
      <c r="I71" s="315"/>
      <c r="J71" s="498">
        <f t="shared" si="18"/>
        <v>0</v>
      </c>
      <c r="K71" s="315"/>
      <c r="L71" s="318"/>
      <c r="M71" s="499">
        <f t="shared" si="19"/>
        <v>0</v>
      </c>
      <c r="N71" s="500">
        <f>+'[2]C+S'!$G71</f>
        <v>0</v>
      </c>
      <c r="O71" s="315"/>
      <c r="P71" s="315"/>
      <c r="Q71" s="276"/>
      <c r="R71" s="315">
        <f t="shared" si="14"/>
        <v>0</v>
      </c>
      <c r="S71" s="315"/>
      <c r="T71" s="315">
        <f t="shared" si="15"/>
        <v>0</v>
      </c>
      <c r="U71" s="315">
        <f t="shared" si="20"/>
        <v>0</v>
      </c>
      <c r="V71" s="501">
        <f t="shared" si="21"/>
        <v>0</v>
      </c>
      <c r="W71" s="286"/>
      <c r="Y71" s="468" t="e">
        <f t="shared" si="16"/>
        <v>#DIV/0!</v>
      </c>
    </row>
    <row r="72" spans="1:25" x14ac:dyDescent="0.25">
      <c r="A72" s="497" t="s">
        <v>38</v>
      </c>
      <c r="B72" s="311">
        <v>105400</v>
      </c>
      <c r="C72" s="345"/>
      <c r="D72" s="315">
        <v>33075</v>
      </c>
      <c r="E72" s="315">
        <v>75000</v>
      </c>
      <c r="F72" s="315">
        <v>10000</v>
      </c>
      <c r="G72" s="315">
        <v>76125.509999999995</v>
      </c>
      <c r="H72" s="498">
        <f t="shared" si="17"/>
        <v>8874.4900000000052</v>
      </c>
      <c r="I72" s="315"/>
      <c r="J72" s="498">
        <f t="shared" si="18"/>
        <v>8874.4900000000052</v>
      </c>
      <c r="K72" s="315">
        <v>110986.2</v>
      </c>
      <c r="L72" s="318">
        <v>116424.52</v>
      </c>
      <c r="M72" s="499">
        <f t="shared" si="19"/>
        <v>85000</v>
      </c>
      <c r="N72" s="500">
        <f>+'[2]C+S'!$G72</f>
        <v>76125.509999999995</v>
      </c>
      <c r="O72" s="315">
        <v>88655</v>
      </c>
      <c r="P72" s="315"/>
      <c r="Q72" s="276">
        <v>-22000</v>
      </c>
      <c r="R72" s="315">
        <f t="shared" si="14"/>
        <v>66655</v>
      </c>
      <c r="S72" s="315"/>
      <c r="T72" s="315">
        <f t="shared" si="15"/>
        <v>88655</v>
      </c>
      <c r="U72" s="315">
        <f t="shared" si="20"/>
        <v>93885.64499999999</v>
      </c>
      <c r="V72" s="501">
        <f t="shared" si="21"/>
        <v>99237.126764999979</v>
      </c>
      <c r="W72" s="286"/>
      <c r="Y72" s="468">
        <f t="shared" si="16"/>
        <v>0.24815295245615024</v>
      </c>
    </row>
    <row r="73" spans="1:25" x14ac:dyDescent="0.25">
      <c r="A73" s="497" t="s">
        <v>19</v>
      </c>
      <c r="B73" s="311">
        <v>411618.6</v>
      </c>
      <c r="C73" s="345">
        <v>150000</v>
      </c>
      <c r="D73" s="315">
        <v>184469.13</v>
      </c>
      <c r="E73" s="315">
        <v>250000</v>
      </c>
      <c r="F73" s="315"/>
      <c r="G73" s="315">
        <v>117782.2</v>
      </c>
      <c r="H73" s="498">
        <f t="shared" si="17"/>
        <v>132217.79999999999</v>
      </c>
      <c r="I73" s="315"/>
      <c r="J73" s="498">
        <f t="shared" si="18"/>
        <v>132217.79999999999</v>
      </c>
      <c r="K73" s="315">
        <v>170184.39</v>
      </c>
      <c r="L73" s="318">
        <v>178523.42</v>
      </c>
      <c r="M73" s="499">
        <f t="shared" si="19"/>
        <v>250000</v>
      </c>
      <c r="N73" s="500">
        <f>+'[2]C+S'!$G73</f>
        <v>185162</v>
      </c>
      <c r="O73" s="315"/>
      <c r="P73" s="315"/>
      <c r="Q73" s="276"/>
      <c r="R73" s="315">
        <f t="shared" si="14"/>
        <v>0</v>
      </c>
      <c r="S73" s="315">
        <v>50000</v>
      </c>
      <c r="T73" s="315">
        <f t="shared" si="15"/>
        <v>50000</v>
      </c>
      <c r="U73" s="315">
        <f t="shared" si="20"/>
        <v>0</v>
      </c>
      <c r="V73" s="501">
        <f t="shared" si="21"/>
        <v>0</v>
      </c>
      <c r="W73" s="286"/>
      <c r="Y73" s="468">
        <f t="shared" si="16"/>
        <v>0</v>
      </c>
    </row>
    <row r="74" spans="1:25" hidden="1" x14ac:dyDescent="0.25">
      <c r="A74" s="497" t="s">
        <v>67</v>
      </c>
      <c r="B74" s="311">
        <v>0</v>
      </c>
      <c r="C74" s="345"/>
      <c r="D74" s="315"/>
      <c r="E74" s="315"/>
      <c r="F74" s="315"/>
      <c r="G74" s="315"/>
      <c r="H74" s="498">
        <f t="shared" si="17"/>
        <v>0</v>
      </c>
      <c r="I74" s="315"/>
      <c r="J74" s="498">
        <f t="shared" si="18"/>
        <v>0</v>
      </c>
      <c r="K74" s="315"/>
      <c r="L74" s="318"/>
      <c r="M74" s="499">
        <f t="shared" si="19"/>
        <v>0</v>
      </c>
      <c r="N74" s="500">
        <f>+'[2]C+S'!$G74</f>
        <v>0</v>
      </c>
      <c r="O74" s="315"/>
      <c r="P74" s="315"/>
      <c r="Q74" s="276"/>
      <c r="R74" s="315">
        <f t="shared" si="14"/>
        <v>0</v>
      </c>
      <c r="S74" s="315"/>
      <c r="T74" s="315">
        <f t="shared" si="15"/>
        <v>0</v>
      </c>
      <c r="U74" s="315">
        <f t="shared" si="20"/>
        <v>0</v>
      </c>
      <c r="V74" s="501">
        <f t="shared" si="21"/>
        <v>0</v>
      </c>
      <c r="W74" s="286"/>
      <c r="Y74" s="468" t="e">
        <f t="shared" si="16"/>
        <v>#DIV/0!</v>
      </c>
    </row>
    <row r="75" spans="1:25" hidden="1" x14ac:dyDescent="0.25">
      <c r="A75" s="497" t="s">
        <v>43</v>
      </c>
      <c r="B75" s="311">
        <v>0</v>
      </c>
      <c r="C75" s="345"/>
      <c r="D75" s="315"/>
      <c r="E75" s="315"/>
      <c r="F75" s="315"/>
      <c r="G75" s="315"/>
      <c r="H75" s="498">
        <f t="shared" si="17"/>
        <v>0</v>
      </c>
      <c r="I75" s="315"/>
      <c r="J75" s="498">
        <f t="shared" si="18"/>
        <v>0</v>
      </c>
      <c r="K75" s="315"/>
      <c r="L75" s="318"/>
      <c r="M75" s="499">
        <f t="shared" si="19"/>
        <v>0</v>
      </c>
      <c r="N75" s="500">
        <f>+'[2]C+S'!$G75</f>
        <v>0</v>
      </c>
      <c r="O75" s="315"/>
      <c r="P75" s="315"/>
      <c r="Q75" s="276"/>
      <c r="R75" s="315">
        <f t="shared" si="14"/>
        <v>0</v>
      </c>
      <c r="S75" s="315"/>
      <c r="T75" s="315">
        <f t="shared" si="15"/>
        <v>0</v>
      </c>
      <c r="U75" s="315">
        <f t="shared" si="20"/>
        <v>0</v>
      </c>
      <c r="V75" s="501">
        <f t="shared" si="21"/>
        <v>0</v>
      </c>
      <c r="W75" s="286"/>
      <c r="Y75" s="468" t="e">
        <f t="shared" si="16"/>
        <v>#DIV/0!</v>
      </c>
    </row>
    <row r="76" spans="1:25" hidden="1" x14ac:dyDescent="0.25">
      <c r="A76" s="497" t="s">
        <v>44</v>
      </c>
      <c r="B76" s="311">
        <v>0</v>
      </c>
      <c r="C76" s="345"/>
      <c r="D76" s="315"/>
      <c r="E76" s="315"/>
      <c r="F76" s="315"/>
      <c r="G76" s="315"/>
      <c r="H76" s="498">
        <f t="shared" si="17"/>
        <v>0</v>
      </c>
      <c r="I76" s="315"/>
      <c r="J76" s="498">
        <f t="shared" si="18"/>
        <v>0</v>
      </c>
      <c r="K76" s="315"/>
      <c r="L76" s="318"/>
      <c r="M76" s="499">
        <f t="shared" si="19"/>
        <v>0</v>
      </c>
      <c r="N76" s="500">
        <f>+'[2]C+S'!$G76</f>
        <v>0</v>
      </c>
      <c r="O76" s="315"/>
      <c r="P76" s="315"/>
      <c r="Q76" s="276"/>
      <c r="R76" s="315">
        <f t="shared" si="14"/>
        <v>0</v>
      </c>
      <c r="S76" s="315"/>
      <c r="T76" s="315">
        <f t="shared" si="15"/>
        <v>0</v>
      </c>
      <c r="U76" s="315">
        <f t="shared" si="20"/>
        <v>0</v>
      </c>
      <c r="V76" s="501">
        <f t="shared" si="21"/>
        <v>0</v>
      </c>
      <c r="W76" s="286"/>
      <c r="Y76" s="468" t="e">
        <f t="shared" si="16"/>
        <v>#DIV/0!</v>
      </c>
    </row>
    <row r="77" spans="1:25" hidden="1" x14ac:dyDescent="0.25">
      <c r="A77" s="497" t="s">
        <v>94</v>
      </c>
      <c r="B77" s="311">
        <v>0</v>
      </c>
      <c r="C77" s="345"/>
      <c r="D77" s="315"/>
      <c r="E77" s="315"/>
      <c r="F77" s="315"/>
      <c r="G77" s="315"/>
      <c r="H77" s="498">
        <f t="shared" si="17"/>
        <v>0</v>
      </c>
      <c r="I77" s="315"/>
      <c r="J77" s="498">
        <f t="shared" si="18"/>
        <v>0</v>
      </c>
      <c r="K77" s="315"/>
      <c r="L77" s="318"/>
      <c r="M77" s="499">
        <f t="shared" si="19"/>
        <v>0</v>
      </c>
      <c r="N77" s="500">
        <f>+'[2]C+S'!$G77</f>
        <v>0</v>
      </c>
      <c r="O77" s="315"/>
      <c r="P77" s="315"/>
      <c r="Q77" s="276"/>
      <c r="R77" s="315">
        <f t="shared" si="14"/>
        <v>0</v>
      </c>
      <c r="S77" s="315"/>
      <c r="T77" s="315">
        <f t="shared" si="15"/>
        <v>0</v>
      </c>
      <c r="U77" s="315">
        <f t="shared" si="20"/>
        <v>0</v>
      </c>
      <c r="V77" s="501">
        <f t="shared" si="21"/>
        <v>0</v>
      </c>
      <c r="W77" s="286"/>
      <c r="Y77" s="468" t="e">
        <f t="shared" si="16"/>
        <v>#DIV/0!</v>
      </c>
    </row>
    <row r="78" spans="1:25" hidden="1" x14ac:dyDescent="0.25">
      <c r="A78" s="497" t="s">
        <v>40</v>
      </c>
      <c r="B78" s="311">
        <v>0</v>
      </c>
      <c r="C78" s="345"/>
      <c r="D78" s="315"/>
      <c r="E78" s="315"/>
      <c r="F78" s="315"/>
      <c r="G78" s="315"/>
      <c r="H78" s="498">
        <f t="shared" si="17"/>
        <v>0</v>
      </c>
      <c r="I78" s="315"/>
      <c r="J78" s="498">
        <f t="shared" si="18"/>
        <v>0</v>
      </c>
      <c r="K78" s="315"/>
      <c r="L78" s="318"/>
      <c r="M78" s="499">
        <f t="shared" si="19"/>
        <v>0</v>
      </c>
      <c r="N78" s="500">
        <f>+'[2]C+S'!$G78</f>
        <v>0</v>
      </c>
      <c r="O78" s="315"/>
      <c r="P78" s="315"/>
      <c r="Q78" s="276"/>
      <c r="R78" s="315">
        <f t="shared" si="14"/>
        <v>0</v>
      </c>
      <c r="S78" s="315"/>
      <c r="T78" s="315">
        <f t="shared" si="15"/>
        <v>0</v>
      </c>
      <c r="U78" s="315">
        <f t="shared" si="20"/>
        <v>0</v>
      </c>
      <c r="V78" s="501">
        <f t="shared" si="21"/>
        <v>0</v>
      </c>
      <c r="W78" s="286"/>
      <c r="Y78" s="468" t="e">
        <f t="shared" si="16"/>
        <v>#DIV/0!</v>
      </c>
    </row>
    <row r="79" spans="1:25" hidden="1" x14ac:dyDescent="0.25">
      <c r="A79" s="497" t="s">
        <v>688</v>
      </c>
      <c r="B79" s="311">
        <v>0</v>
      </c>
      <c r="C79" s="345"/>
      <c r="D79" s="315"/>
      <c r="E79" s="315"/>
      <c r="F79" s="315"/>
      <c r="G79" s="315"/>
      <c r="H79" s="498">
        <f t="shared" si="17"/>
        <v>0</v>
      </c>
      <c r="I79" s="315"/>
      <c r="J79" s="498">
        <f t="shared" si="18"/>
        <v>0</v>
      </c>
      <c r="K79" s="315"/>
      <c r="L79" s="318"/>
      <c r="M79" s="499">
        <f t="shared" si="19"/>
        <v>0</v>
      </c>
      <c r="N79" s="500">
        <f>+'[2]C+S'!$G79</f>
        <v>0</v>
      </c>
      <c r="O79" s="315"/>
      <c r="P79" s="315"/>
      <c r="Q79" s="276"/>
      <c r="R79" s="315">
        <f t="shared" si="14"/>
        <v>0</v>
      </c>
      <c r="S79" s="315"/>
      <c r="T79" s="315">
        <f t="shared" si="15"/>
        <v>0</v>
      </c>
      <c r="U79" s="315">
        <f t="shared" si="20"/>
        <v>0</v>
      </c>
      <c r="V79" s="501">
        <f t="shared" si="21"/>
        <v>0</v>
      </c>
      <c r="W79" s="286"/>
      <c r="Y79" s="468" t="e">
        <f t="shared" si="16"/>
        <v>#DIV/0!</v>
      </c>
    </row>
    <row r="80" spans="1:25" hidden="1" x14ac:dyDescent="0.25">
      <c r="A80" s="497" t="s">
        <v>34</v>
      </c>
      <c r="B80" s="311">
        <v>0</v>
      </c>
      <c r="C80" s="345"/>
      <c r="D80" s="315"/>
      <c r="E80" s="315"/>
      <c r="F80" s="315"/>
      <c r="G80" s="315"/>
      <c r="H80" s="498">
        <f t="shared" si="17"/>
        <v>0</v>
      </c>
      <c r="I80" s="315"/>
      <c r="J80" s="498">
        <f t="shared" si="18"/>
        <v>0</v>
      </c>
      <c r="K80" s="315"/>
      <c r="L80" s="318"/>
      <c r="M80" s="499">
        <f t="shared" si="19"/>
        <v>0</v>
      </c>
      <c r="N80" s="500">
        <f>+'[2]C+S'!$G80</f>
        <v>0</v>
      </c>
      <c r="O80" s="315"/>
      <c r="P80" s="315"/>
      <c r="Q80" s="276"/>
      <c r="R80" s="315">
        <f t="shared" si="14"/>
        <v>0</v>
      </c>
      <c r="S80" s="315"/>
      <c r="T80" s="315">
        <f t="shared" si="15"/>
        <v>0</v>
      </c>
      <c r="U80" s="315">
        <f t="shared" si="20"/>
        <v>0</v>
      </c>
      <c r="V80" s="501">
        <f t="shared" si="21"/>
        <v>0</v>
      </c>
      <c r="W80" s="286"/>
      <c r="Y80" s="468" t="e">
        <f t="shared" si="16"/>
        <v>#DIV/0!</v>
      </c>
    </row>
    <row r="81" spans="1:25" hidden="1" x14ac:dyDescent="0.25">
      <c r="A81" s="497" t="s">
        <v>46</v>
      </c>
      <c r="B81" s="311">
        <v>0</v>
      </c>
      <c r="C81" s="345"/>
      <c r="D81" s="315"/>
      <c r="E81" s="315"/>
      <c r="F81" s="315"/>
      <c r="G81" s="315"/>
      <c r="H81" s="498">
        <f t="shared" si="17"/>
        <v>0</v>
      </c>
      <c r="I81" s="315"/>
      <c r="J81" s="498">
        <f t="shared" si="18"/>
        <v>0</v>
      </c>
      <c r="K81" s="315"/>
      <c r="L81" s="318"/>
      <c r="M81" s="499">
        <f t="shared" si="19"/>
        <v>0</v>
      </c>
      <c r="N81" s="500">
        <f>+'[2]C+S'!$G81</f>
        <v>0</v>
      </c>
      <c r="O81" s="315"/>
      <c r="P81" s="315"/>
      <c r="Q81" s="276"/>
      <c r="R81" s="315">
        <f t="shared" si="14"/>
        <v>0</v>
      </c>
      <c r="S81" s="315"/>
      <c r="T81" s="315">
        <f t="shared" si="15"/>
        <v>0</v>
      </c>
      <c r="U81" s="315">
        <f t="shared" si="20"/>
        <v>0</v>
      </c>
      <c r="V81" s="501">
        <f t="shared" si="21"/>
        <v>0</v>
      </c>
      <c r="W81" s="286"/>
      <c r="Y81" s="468" t="e">
        <f t="shared" si="16"/>
        <v>#DIV/0!</v>
      </c>
    </row>
    <row r="82" spans="1:25" x14ac:dyDescent="0.25">
      <c r="A82" s="497" t="s">
        <v>90</v>
      </c>
      <c r="B82" s="311">
        <v>345104.18</v>
      </c>
      <c r="C82" s="345">
        <v>150000</v>
      </c>
      <c r="D82" s="315">
        <v>187390.5</v>
      </c>
      <c r="E82" s="315">
        <v>195104.18</v>
      </c>
      <c r="F82" s="315"/>
      <c r="G82" s="315">
        <v>74166.98</v>
      </c>
      <c r="H82" s="498">
        <f t="shared" si="17"/>
        <v>120937.2</v>
      </c>
      <c r="I82" s="315"/>
      <c r="J82" s="498">
        <f t="shared" si="18"/>
        <v>120937.2</v>
      </c>
      <c r="K82" s="315">
        <v>205444.7</v>
      </c>
      <c r="L82" s="318">
        <v>215511.49</v>
      </c>
      <c r="M82" s="499">
        <f t="shared" si="19"/>
        <v>195104.18</v>
      </c>
      <c r="N82" s="500">
        <f>+'[2]C+S'!$G82</f>
        <v>74166.98</v>
      </c>
      <c r="O82" s="315">
        <v>203493</v>
      </c>
      <c r="P82" s="315"/>
      <c r="Q82" s="276">
        <v>-21880</v>
      </c>
      <c r="R82" s="315">
        <f t="shared" si="14"/>
        <v>181613</v>
      </c>
      <c r="S82" s="315"/>
      <c r="T82" s="315">
        <f t="shared" si="15"/>
        <v>203493</v>
      </c>
      <c r="U82" s="315">
        <f t="shared" si="20"/>
        <v>215499.087</v>
      </c>
      <c r="V82" s="501">
        <f t="shared" si="21"/>
        <v>227782.53495899998</v>
      </c>
      <c r="W82" s="286"/>
      <c r="Y82" s="468">
        <f t="shared" si="16"/>
        <v>0.10752212606821857</v>
      </c>
    </row>
    <row r="83" spans="1:25" hidden="1" x14ac:dyDescent="0.25">
      <c r="A83" s="344" t="s">
        <v>48</v>
      </c>
      <c r="B83" s="311">
        <v>0</v>
      </c>
      <c r="C83" s="345"/>
      <c r="D83" s="315"/>
      <c r="E83" s="315"/>
      <c r="F83" s="315"/>
      <c r="G83" s="315"/>
      <c r="H83" s="316">
        <f t="shared" si="17"/>
        <v>0</v>
      </c>
      <c r="I83" s="315"/>
      <c r="J83" s="317">
        <f t="shared" si="18"/>
        <v>0</v>
      </c>
      <c r="K83" s="315"/>
      <c r="L83" s="318"/>
      <c r="M83" s="346">
        <f t="shared" si="19"/>
        <v>0</v>
      </c>
      <c r="N83" s="319">
        <f>+'[2]C+S'!$G83</f>
        <v>0</v>
      </c>
      <c r="O83" s="320"/>
      <c r="P83" s="320"/>
      <c r="Q83" s="278"/>
      <c r="R83" s="320">
        <f t="shared" si="14"/>
        <v>0</v>
      </c>
      <c r="S83" s="320"/>
      <c r="T83" s="320">
        <f t="shared" si="15"/>
        <v>0</v>
      </c>
      <c r="U83" s="320">
        <f t="shared" si="20"/>
        <v>0</v>
      </c>
      <c r="V83" s="410">
        <f t="shared" si="21"/>
        <v>0</v>
      </c>
      <c r="Y83" s="468" t="e">
        <f t="shared" si="16"/>
        <v>#DIV/0!</v>
      </c>
    </row>
    <row r="84" spans="1:25" hidden="1" x14ac:dyDescent="0.25">
      <c r="A84" s="344" t="s">
        <v>78</v>
      </c>
      <c r="B84" s="311">
        <v>0</v>
      </c>
      <c r="C84" s="345"/>
      <c r="D84" s="315"/>
      <c r="E84" s="315"/>
      <c r="F84" s="315"/>
      <c r="G84" s="315"/>
      <c r="H84" s="316">
        <f t="shared" si="17"/>
        <v>0</v>
      </c>
      <c r="I84" s="315"/>
      <c r="J84" s="317">
        <f t="shared" si="18"/>
        <v>0</v>
      </c>
      <c r="K84" s="315"/>
      <c r="L84" s="318"/>
      <c r="M84" s="346">
        <f t="shared" si="19"/>
        <v>0</v>
      </c>
      <c r="N84" s="319">
        <f>+'[2]C+S'!$G84</f>
        <v>0</v>
      </c>
      <c r="O84" s="320"/>
      <c r="P84" s="320"/>
      <c r="Q84" s="278"/>
      <c r="R84" s="320">
        <f t="shared" si="14"/>
        <v>0</v>
      </c>
      <c r="S84" s="320"/>
      <c r="T84" s="320">
        <f t="shared" si="15"/>
        <v>0</v>
      </c>
      <c r="U84" s="320">
        <f t="shared" si="20"/>
        <v>0</v>
      </c>
      <c r="V84" s="410">
        <f t="shared" si="21"/>
        <v>0</v>
      </c>
      <c r="Y84" s="468" t="e">
        <f t="shared" si="16"/>
        <v>#DIV/0!</v>
      </c>
    </row>
    <row r="85" spans="1:25" hidden="1" x14ac:dyDescent="0.25">
      <c r="A85" s="344" t="s">
        <v>51</v>
      </c>
      <c r="B85" s="311">
        <v>0</v>
      </c>
      <c r="C85" s="345"/>
      <c r="D85" s="315"/>
      <c r="E85" s="315"/>
      <c r="F85" s="315"/>
      <c r="G85" s="315"/>
      <c r="H85" s="316">
        <f t="shared" si="17"/>
        <v>0</v>
      </c>
      <c r="I85" s="315"/>
      <c r="J85" s="317">
        <f t="shared" si="18"/>
        <v>0</v>
      </c>
      <c r="K85" s="315"/>
      <c r="L85" s="318"/>
      <c r="M85" s="346">
        <f t="shared" si="19"/>
        <v>0</v>
      </c>
      <c r="N85" s="319">
        <f>+'[2]C+S'!$G85</f>
        <v>0</v>
      </c>
      <c r="O85" s="320"/>
      <c r="P85" s="320"/>
      <c r="Q85" s="278"/>
      <c r="R85" s="320">
        <f t="shared" si="14"/>
        <v>0</v>
      </c>
      <c r="S85" s="320"/>
      <c r="T85" s="320">
        <f t="shared" si="15"/>
        <v>0</v>
      </c>
      <c r="U85" s="320">
        <f t="shared" si="20"/>
        <v>0</v>
      </c>
      <c r="V85" s="410">
        <f t="shared" si="21"/>
        <v>0</v>
      </c>
      <c r="Y85" s="468" t="e">
        <f t="shared" si="16"/>
        <v>#DIV/0!</v>
      </c>
    </row>
    <row r="86" spans="1:25" hidden="1" x14ac:dyDescent="0.25">
      <c r="A86" s="344" t="s">
        <v>75</v>
      </c>
      <c r="B86" s="311">
        <v>0</v>
      </c>
      <c r="C86" s="345"/>
      <c r="D86" s="315"/>
      <c r="E86" s="315"/>
      <c r="F86" s="315"/>
      <c r="G86" s="315"/>
      <c r="H86" s="316">
        <f t="shared" si="17"/>
        <v>0</v>
      </c>
      <c r="I86" s="315"/>
      <c r="J86" s="317">
        <f t="shared" si="18"/>
        <v>0</v>
      </c>
      <c r="K86" s="315"/>
      <c r="L86" s="318"/>
      <c r="M86" s="346">
        <f t="shared" si="19"/>
        <v>0</v>
      </c>
      <c r="N86" s="319">
        <f>+'[2]C+S'!$G86</f>
        <v>0</v>
      </c>
      <c r="O86" s="320"/>
      <c r="P86" s="320"/>
      <c r="Q86" s="278"/>
      <c r="R86" s="320">
        <f t="shared" si="14"/>
        <v>0</v>
      </c>
      <c r="S86" s="320"/>
      <c r="T86" s="320">
        <f t="shared" si="15"/>
        <v>0</v>
      </c>
      <c r="U86" s="320">
        <f t="shared" si="20"/>
        <v>0</v>
      </c>
      <c r="V86" s="410">
        <f t="shared" si="21"/>
        <v>0</v>
      </c>
      <c r="Y86" s="468" t="e">
        <f t="shared" si="16"/>
        <v>#DIV/0!</v>
      </c>
    </row>
    <row r="87" spans="1:25" hidden="1" x14ac:dyDescent="0.25">
      <c r="A87" s="344" t="s">
        <v>50</v>
      </c>
      <c r="B87" s="311">
        <v>0</v>
      </c>
      <c r="C87" s="345"/>
      <c r="D87" s="315"/>
      <c r="E87" s="315"/>
      <c r="F87" s="315"/>
      <c r="G87" s="315"/>
      <c r="H87" s="316">
        <f t="shared" si="17"/>
        <v>0</v>
      </c>
      <c r="I87" s="315"/>
      <c r="J87" s="317">
        <f t="shared" si="18"/>
        <v>0</v>
      </c>
      <c r="K87" s="315"/>
      <c r="L87" s="318"/>
      <c r="M87" s="346">
        <f t="shared" si="19"/>
        <v>0</v>
      </c>
      <c r="N87" s="319">
        <f>+'[2]C+S'!$G87</f>
        <v>0</v>
      </c>
      <c r="O87" s="320"/>
      <c r="P87" s="320"/>
      <c r="Q87" s="278"/>
      <c r="R87" s="320">
        <f t="shared" si="14"/>
        <v>0</v>
      </c>
      <c r="S87" s="320"/>
      <c r="T87" s="320">
        <f t="shared" si="15"/>
        <v>0</v>
      </c>
      <c r="U87" s="320">
        <f t="shared" si="20"/>
        <v>0</v>
      </c>
      <c r="V87" s="410">
        <f t="shared" si="21"/>
        <v>0</v>
      </c>
      <c r="Y87" s="468" t="e">
        <f t="shared" si="16"/>
        <v>#DIV/0!</v>
      </c>
    </row>
    <row r="88" spans="1:25" hidden="1" x14ac:dyDescent="0.25">
      <c r="A88" s="344" t="s">
        <v>14</v>
      </c>
      <c r="B88" s="311">
        <v>0</v>
      </c>
      <c r="C88" s="345"/>
      <c r="D88" s="315"/>
      <c r="E88" s="315"/>
      <c r="F88" s="315"/>
      <c r="G88" s="315"/>
      <c r="H88" s="316">
        <f t="shared" si="17"/>
        <v>0</v>
      </c>
      <c r="I88" s="315"/>
      <c r="J88" s="317">
        <f t="shared" si="18"/>
        <v>0</v>
      </c>
      <c r="K88" s="315"/>
      <c r="L88" s="318"/>
      <c r="M88" s="346">
        <f t="shared" si="19"/>
        <v>0</v>
      </c>
      <c r="N88" s="319">
        <f>+'[2]C+S'!$G88</f>
        <v>0</v>
      </c>
      <c r="O88" s="320"/>
      <c r="P88" s="320"/>
      <c r="Q88" s="278"/>
      <c r="R88" s="320">
        <f t="shared" si="14"/>
        <v>0</v>
      </c>
      <c r="S88" s="320"/>
      <c r="T88" s="320">
        <f t="shared" si="15"/>
        <v>0</v>
      </c>
      <c r="U88" s="320">
        <f t="shared" si="20"/>
        <v>0</v>
      </c>
      <c r="V88" s="410">
        <f t="shared" si="21"/>
        <v>0</v>
      </c>
      <c r="Y88" s="468" t="e">
        <f t="shared" si="16"/>
        <v>#DIV/0!</v>
      </c>
    </row>
    <row r="89" spans="1:25" hidden="1" x14ac:dyDescent="0.25">
      <c r="A89" s="344" t="s">
        <v>35</v>
      </c>
      <c r="B89" s="311">
        <v>0</v>
      </c>
      <c r="C89" s="345"/>
      <c r="D89" s="315"/>
      <c r="E89" s="315"/>
      <c r="F89" s="315"/>
      <c r="G89" s="315"/>
      <c r="H89" s="316">
        <f t="shared" si="17"/>
        <v>0</v>
      </c>
      <c r="I89" s="315"/>
      <c r="J89" s="317">
        <f t="shared" si="18"/>
        <v>0</v>
      </c>
      <c r="K89" s="315"/>
      <c r="L89" s="318"/>
      <c r="M89" s="346">
        <f t="shared" si="19"/>
        <v>0</v>
      </c>
      <c r="N89" s="319">
        <f>+'[2]C+S'!$G89</f>
        <v>0</v>
      </c>
      <c r="O89" s="320"/>
      <c r="P89" s="320"/>
      <c r="Q89" s="278"/>
      <c r="R89" s="320">
        <f t="shared" si="14"/>
        <v>0</v>
      </c>
      <c r="S89" s="320"/>
      <c r="T89" s="320">
        <f t="shared" si="15"/>
        <v>0</v>
      </c>
      <c r="U89" s="320">
        <f t="shared" si="20"/>
        <v>0</v>
      </c>
      <c r="V89" s="410">
        <f t="shared" si="21"/>
        <v>0</v>
      </c>
      <c r="Y89" s="468" t="e">
        <f t="shared" si="16"/>
        <v>#DIV/0!</v>
      </c>
    </row>
    <row r="90" spans="1:25" x14ac:dyDescent="0.25">
      <c r="A90" s="344" t="s">
        <v>52</v>
      </c>
      <c r="B90" s="311">
        <v>234855.8</v>
      </c>
      <c r="C90" s="345"/>
      <c r="D90" s="315">
        <v>0</v>
      </c>
      <c r="E90" s="315">
        <v>100000</v>
      </c>
      <c r="F90" s="315">
        <v>-41500</v>
      </c>
      <c r="G90" s="315">
        <v>50500</v>
      </c>
      <c r="H90" s="316">
        <f t="shared" si="17"/>
        <v>8000</v>
      </c>
      <c r="I90" s="315"/>
      <c r="J90" s="317">
        <f t="shared" si="18"/>
        <v>8000</v>
      </c>
      <c r="K90" s="315">
        <v>247303.16</v>
      </c>
      <c r="L90" s="318">
        <v>259421.01</v>
      </c>
      <c r="M90" s="346">
        <f t="shared" si="19"/>
        <v>58500</v>
      </c>
      <c r="N90" s="319">
        <f>+'[2]C+S'!$G90</f>
        <v>50500</v>
      </c>
      <c r="O90" s="320">
        <v>61015</v>
      </c>
      <c r="P90" s="320"/>
      <c r="Q90" s="278">
        <v>-11837</v>
      </c>
      <c r="R90" s="320">
        <f t="shared" si="14"/>
        <v>49178</v>
      </c>
      <c r="S90" s="320">
        <v>-30000</v>
      </c>
      <c r="T90" s="320">
        <f t="shared" si="15"/>
        <v>31015</v>
      </c>
      <c r="U90" s="320">
        <f t="shared" si="20"/>
        <v>64614.884999999995</v>
      </c>
      <c r="V90" s="410">
        <f t="shared" si="21"/>
        <v>68297.933444999988</v>
      </c>
      <c r="Y90" s="468">
        <f t="shared" si="16"/>
        <v>0.38165403836853135</v>
      </c>
    </row>
    <row r="91" spans="1:25" hidden="1" x14ac:dyDescent="0.25">
      <c r="A91" s="344" t="s">
        <v>53</v>
      </c>
      <c r="B91" s="311">
        <v>0</v>
      </c>
      <c r="C91" s="345"/>
      <c r="D91" s="315"/>
      <c r="E91" s="315"/>
      <c r="F91" s="315"/>
      <c r="G91" s="315"/>
      <c r="H91" s="316">
        <f t="shared" si="17"/>
        <v>0</v>
      </c>
      <c r="I91" s="315"/>
      <c r="J91" s="317">
        <f t="shared" si="18"/>
        <v>0</v>
      </c>
      <c r="K91" s="315"/>
      <c r="L91" s="318"/>
      <c r="M91" s="346">
        <f t="shared" si="19"/>
        <v>0</v>
      </c>
      <c r="N91" s="319">
        <f>+'[2]C+S'!$G91</f>
        <v>0</v>
      </c>
      <c r="O91" s="320"/>
      <c r="P91" s="320"/>
      <c r="Q91" s="278"/>
      <c r="R91" s="320">
        <f t="shared" si="14"/>
        <v>0</v>
      </c>
      <c r="S91" s="320"/>
      <c r="T91" s="320">
        <f t="shared" si="15"/>
        <v>0</v>
      </c>
      <c r="U91" s="320">
        <f t="shared" si="20"/>
        <v>0</v>
      </c>
      <c r="V91" s="410">
        <f t="shared" si="21"/>
        <v>0</v>
      </c>
      <c r="Y91" s="468" t="e">
        <f t="shared" si="16"/>
        <v>#DIV/0!</v>
      </c>
    </row>
    <row r="92" spans="1:25" hidden="1" x14ac:dyDescent="0.25">
      <c r="A92" s="344" t="s">
        <v>66</v>
      </c>
      <c r="B92" s="311">
        <v>0</v>
      </c>
      <c r="C92" s="345"/>
      <c r="D92" s="315"/>
      <c r="E92" s="315"/>
      <c r="F92" s="315"/>
      <c r="G92" s="315"/>
      <c r="H92" s="316">
        <f t="shared" si="17"/>
        <v>0</v>
      </c>
      <c r="I92" s="315"/>
      <c r="J92" s="317">
        <f t="shared" si="18"/>
        <v>0</v>
      </c>
      <c r="K92" s="315"/>
      <c r="L92" s="318"/>
      <c r="M92" s="346">
        <f t="shared" si="19"/>
        <v>0</v>
      </c>
      <c r="N92" s="319">
        <f>+'[2]C+S'!$G92</f>
        <v>0</v>
      </c>
      <c r="O92" s="320"/>
      <c r="P92" s="320"/>
      <c r="Q92" s="278"/>
      <c r="R92" s="320">
        <f t="shared" si="14"/>
        <v>0</v>
      </c>
      <c r="S92" s="320"/>
      <c r="T92" s="320">
        <f t="shared" si="15"/>
        <v>0</v>
      </c>
      <c r="U92" s="320">
        <f t="shared" si="20"/>
        <v>0</v>
      </c>
      <c r="V92" s="410">
        <f t="shared" si="21"/>
        <v>0</v>
      </c>
      <c r="Y92" s="468" t="e">
        <f t="shared" si="16"/>
        <v>#DIV/0!</v>
      </c>
    </row>
    <row r="93" spans="1:25" hidden="1" x14ac:dyDescent="0.25">
      <c r="A93" s="344" t="s">
        <v>33</v>
      </c>
      <c r="B93" s="311">
        <v>0</v>
      </c>
      <c r="C93" s="345"/>
      <c r="D93" s="315"/>
      <c r="E93" s="315"/>
      <c r="F93" s="315"/>
      <c r="G93" s="315"/>
      <c r="H93" s="316">
        <f t="shared" si="17"/>
        <v>0</v>
      </c>
      <c r="I93" s="315"/>
      <c r="J93" s="317">
        <f t="shared" si="18"/>
        <v>0</v>
      </c>
      <c r="K93" s="315"/>
      <c r="L93" s="318"/>
      <c r="M93" s="346">
        <f t="shared" si="19"/>
        <v>0</v>
      </c>
      <c r="N93" s="319">
        <f>+'[2]C+S'!$G93</f>
        <v>0</v>
      </c>
      <c r="O93" s="320"/>
      <c r="P93" s="320"/>
      <c r="Q93" s="278"/>
      <c r="R93" s="320">
        <f t="shared" si="14"/>
        <v>0</v>
      </c>
      <c r="S93" s="320"/>
      <c r="T93" s="320">
        <f t="shared" si="15"/>
        <v>0</v>
      </c>
      <c r="U93" s="320">
        <f t="shared" si="20"/>
        <v>0</v>
      </c>
      <c r="V93" s="410">
        <f t="shared" si="21"/>
        <v>0</v>
      </c>
      <c r="Y93" s="468" t="e">
        <f t="shared" si="16"/>
        <v>#DIV/0!</v>
      </c>
    </row>
    <row r="94" spans="1:25" hidden="1" x14ac:dyDescent="0.25">
      <c r="A94" s="344" t="s">
        <v>84</v>
      </c>
      <c r="B94" s="311">
        <v>0</v>
      </c>
      <c r="C94" s="345"/>
      <c r="D94" s="315"/>
      <c r="E94" s="315"/>
      <c r="F94" s="315"/>
      <c r="G94" s="315"/>
      <c r="H94" s="316">
        <f t="shared" si="17"/>
        <v>0</v>
      </c>
      <c r="I94" s="315"/>
      <c r="J94" s="317">
        <f t="shared" si="18"/>
        <v>0</v>
      </c>
      <c r="K94" s="315"/>
      <c r="L94" s="318"/>
      <c r="M94" s="346">
        <f t="shared" si="19"/>
        <v>0</v>
      </c>
      <c r="N94" s="319">
        <f>+'[2]C+S'!$G94</f>
        <v>0</v>
      </c>
      <c r="O94" s="320"/>
      <c r="P94" s="320"/>
      <c r="Q94" s="278"/>
      <c r="R94" s="320">
        <f t="shared" si="14"/>
        <v>0</v>
      </c>
      <c r="S94" s="320"/>
      <c r="T94" s="320">
        <f t="shared" si="15"/>
        <v>0</v>
      </c>
      <c r="U94" s="320">
        <f t="shared" si="20"/>
        <v>0</v>
      </c>
      <c r="V94" s="410">
        <f t="shared" si="21"/>
        <v>0</v>
      </c>
      <c r="Y94" s="468" t="e">
        <f t="shared" si="16"/>
        <v>#DIV/0!</v>
      </c>
    </row>
    <row r="95" spans="1:25" hidden="1" x14ac:dyDescent="0.25">
      <c r="A95" s="344" t="s">
        <v>68</v>
      </c>
      <c r="B95" s="311">
        <v>0</v>
      </c>
      <c r="C95" s="345"/>
      <c r="D95" s="315"/>
      <c r="E95" s="315"/>
      <c r="F95" s="315"/>
      <c r="G95" s="315"/>
      <c r="H95" s="316">
        <f t="shared" si="17"/>
        <v>0</v>
      </c>
      <c r="I95" s="315"/>
      <c r="J95" s="317">
        <f t="shared" si="18"/>
        <v>0</v>
      </c>
      <c r="K95" s="315"/>
      <c r="L95" s="318"/>
      <c r="M95" s="346">
        <f t="shared" si="19"/>
        <v>0</v>
      </c>
      <c r="N95" s="319">
        <f>+'[2]C+S'!$G95</f>
        <v>0</v>
      </c>
      <c r="O95" s="320"/>
      <c r="P95" s="320"/>
      <c r="Q95" s="278"/>
      <c r="R95" s="320">
        <f t="shared" si="14"/>
        <v>0</v>
      </c>
      <c r="S95" s="320"/>
      <c r="T95" s="320">
        <f t="shared" si="15"/>
        <v>0</v>
      </c>
      <c r="U95" s="320">
        <f t="shared" si="20"/>
        <v>0</v>
      </c>
      <c r="V95" s="410">
        <f t="shared" si="21"/>
        <v>0</v>
      </c>
      <c r="Y95" s="468" t="e">
        <f t="shared" si="16"/>
        <v>#DIV/0!</v>
      </c>
    </row>
    <row r="96" spans="1:25" hidden="1" x14ac:dyDescent="0.25">
      <c r="A96" s="344" t="s">
        <v>55</v>
      </c>
      <c r="B96" s="311">
        <v>0</v>
      </c>
      <c r="C96" s="345"/>
      <c r="D96" s="315"/>
      <c r="E96" s="315"/>
      <c r="F96" s="315"/>
      <c r="G96" s="315"/>
      <c r="H96" s="316">
        <f t="shared" si="17"/>
        <v>0</v>
      </c>
      <c r="I96" s="315"/>
      <c r="J96" s="317">
        <f t="shared" si="18"/>
        <v>0</v>
      </c>
      <c r="K96" s="315"/>
      <c r="L96" s="318"/>
      <c r="M96" s="346">
        <f t="shared" si="19"/>
        <v>0</v>
      </c>
      <c r="N96" s="319">
        <f>+'[2]C+S'!$G96</f>
        <v>0</v>
      </c>
      <c r="O96" s="320"/>
      <c r="P96" s="320"/>
      <c r="Q96" s="278"/>
      <c r="R96" s="320">
        <f t="shared" si="14"/>
        <v>0</v>
      </c>
      <c r="S96" s="320"/>
      <c r="T96" s="320">
        <f t="shared" si="15"/>
        <v>0</v>
      </c>
      <c r="U96" s="320">
        <f t="shared" si="20"/>
        <v>0</v>
      </c>
      <c r="V96" s="410">
        <f t="shared" si="21"/>
        <v>0</v>
      </c>
      <c r="Y96" s="468" t="e">
        <f t="shared" si="16"/>
        <v>#DIV/0!</v>
      </c>
    </row>
    <row r="97" spans="1:25" hidden="1" x14ac:dyDescent="0.25">
      <c r="A97" s="344" t="s">
        <v>59</v>
      </c>
      <c r="B97" s="311">
        <v>0</v>
      </c>
      <c r="C97" s="345"/>
      <c r="D97" s="315"/>
      <c r="E97" s="315"/>
      <c r="F97" s="315"/>
      <c r="G97" s="315"/>
      <c r="H97" s="316">
        <f t="shared" si="17"/>
        <v>0</v>
      </c>
      <c r="I97" s="315"/>
      <c r="J97" s="317">
        <f t="shared" si="18"/>
        <v>0</v>
      </c>
      <c r="K97" s="315"/>
      <c r="L97" s="318"/>
      <c r="M97" s="346">
        <f t="shared" si="19"/>
        <v>0</v>
      </c>
      <c r="N97" s="319">
        <f>+'[2]C+S'!$G97</f>
        <v>0</v>
      </c>
      <c r="O97" s="320"/>
      <c r="P97" s="320"/>
      <c r="Q97" s="278"/>
      <c r="R97" s="320">
        <f t="shared" si="14"/>
        <v>0</v>
      </c>
      <c r="S97" s="320"/>
      <c r="T97" s="320">
        <f t="shared" si="15"/>
        <v>0</v>
      </c>
      <c r="U97" s="320">
        <f t="shared" si="20"/>
        <v>0</v>
      </c>
      <c r="V97" s="410">
        <f t="shared" si="21"/>
        <v>0</v>
      </c>
      <c r="Y97" s="468" t="e">
        <f t="shared" si="16"/>
        <v>#DIV/0!</v>
      </c>
    </row>
    <row r="98" spans="1:25" hidden="1" x14ac:dyDescent="0.25">
      <c r="A98" s="344" t="s">
        <v>45</v>
      </c>
      <c r="B98" s="311">
        <v>0</v>
      </c>
      <c r="C98" s="345"/>
      <c r="D98" s="315"/>
      <c r="E98" s="315"/>
      <c r="F98" s="315"/>
      <c r="G98" s="315"/>
      <c r="H98" s="316">
        <f t="shared" si="17"/>
        <v>0</v>
      </c>
      <c r="I98" s="315"/>
      <c r="J98" s="317">
        <f t="shared" si="18"/>
        <v>0</v>
      </c>
      <c r="K98" s="315"/>
      <c r="L98" s="318"/>
      <c r="M98" s="346">
        <f t="shared" si="19"/>
        <v>0</v>
      </c>
      <c r="N98" s="319">
        <f>+'[2]C+S'!$G98</f>
        <v>0</v>
      </c>
      <c r="O98" s="320"/>
      <c r="P98" s="320"/>
      <c r="Q98" s="278"/>
      <c r="R98" s="320">
        <f t="shared" ref="R98:R137" si="22">SUM(O98:Q98)</f>
        <v>0</v>
      </c>
      <c r="S98" s="320"/>
      <c r="T98" s="320">
        <f t="shared" ref="T98:T137" si="23">+O98+P98+S98</f>
        <v>0</v>
      </c>
      <c r="U98" s="320">
        <f t="shared" si="20"/>
        <v>0</v>
      </c>
      <c r="V98" s="410">
        <f t="shared" si="21"/>
        <v>0</v>
      </c>
      <c r="Y98" s="468" t="e">
        <f t="shared" ref="Y98:Y137" si="24">-Q98/T98</f>
        <v>#DIV/0!</v>
      </c>
    </row>
    <row r="99" spans="1:25" hidden="1" x14ac:dyDescent="0.25">
      <c r="A99" s="344" t="s">
        <v>60</v>
      </c>
      <c r="B99" s="311">
        <v>0</v>
      </c>
      <c r="C99" s="345"/>
      <c r="D99" s="315"/>
      <c r="E99" s="315"/>
      <c r="F99" s="315"/>
      <c r="G99" s="315"/>
      <c r="H99" s="316">
        <f t="shared" ref="H99:H136" si="25">+E99+F99-G99</f>
        <v>0</v>
      </c>
      <c r="I99" s="315"/>
      <c r="J99" s="317">
        <f t="shared" si="18"/>
        <v>0</v>
      </c>
      <c r="K99" s="315"/>
      <c r="L99" s="318"/>
      <c r="M99" s="346">
        <f t="shared" si="19"/>
        <v>0</v>
      </c>
      <c r="N99" s="319">
        <f>+'[2]C+S'!$G99</f>
        <v>0</v>
      </c>
      <c r="O99" s="320"/>
      <c r="P99" s="320"/>
      <c r="Q99" s="278"/>
      <c r="R99" s="320">
        <f t="shared" si="22"/>
        <v>0</v>
      </c>
      <c r="S99" s="320"/>
      <c r="T99" s="320">
        <f t="shared" si="23"/>
        <v>0</v>
      </c>
      <c r="U99" s="320">
        <f t="shared" si="20"/>
        <v>0</v>
      </c>
      <c r="V99" s="410">
        <f t="shared" si="21"/>
        <v>0</v>
      </c>
      <c r="Y99" s="468" t="e">
        <f t="shared" si="24"/>
        <v>#DIV/0!</v>
      </c>
    </row>
    <row r="100" spans="1:25" hidden="1" x14ac:dyDescent="0.25">
      <c r="A100" s="344" t="s">
        <v>61</v>
      </c>
      <c r="B100" s="311">
        <v>0</v>
      </c>
      <c r="C100" s="345"/>
      <c r="D100" s="315"/>
      <c r="E100" s="315"/>
      <c r="F100" s="315"/>
      <c r="G100" s="315"/>
      <c r="H100" s="316">
        <f t="shared" si="25"/>
        <v>0</v>
      </c>
      <c r="I100" s="315"/>
      <c r="J100" s="317">
        <f t="shared" ref="J100:J136" si="26">SUM(H100:I100)</f>
        <v>0</v>
      </c>
      <c r="K100" s="315"/>
      <c r="L100" s="318"/>
      <c r="M100" s="346">
        <f t="shared" ref="M100:M137" si="27">+G100+J100</f>
        <v>0</v>
      </c>
      <c r="N100" s="319">
        <f>+'[2]C+S'!$G100</f>
        <v>0</v>
      </c>
      <c r="O100" s="320"/>
      <c r="P100" s="320"/>
      <c r="Q100" s="278"/>
      <c r="R100" s="320">
        <f t="shared" si="22"/>
        <v>0</v>
      </c>
      <c r="S100" s="320"/>
      <c r="T100" s="320">
        <f t="shared" si="23"/>
        <v>0</v>
      </c>
      <c r="U100" s="320">
        <f t="shared" si="20"/>
        <v>0</v>
      </c>
      <c r="V100" s="410">
        <f t="shared" si="21"/>
        <v>0</v>
      </c>
      <c r="Y100" s="468" t="e">
        <f t="shared" si="24"/>
        <v>#DIV/0!</v>
      </c>
    </row>
    <row r="101" spans="1:25" x14ac:dyDescent="0.25">
      <c r="A101" s="344" t="s">
        <v>63</v>
      </c>
      <c r="B101" s="311">
        <v>105400</v>
      </c>
      <c r="C101" s="345"/>
      <c r="D101" s="315">
        <v>62066.96</v>
      </c>
      <c r="E101" s="315">
        <v>105400</v>
      </c>
      <c r="F101" s="315">
        <v>137600</v>
      </c>
      <c r="G101" s="315">
        <v>24000</v>
      </c>
      <c r="H101" s="316">
        <f t="shared" si="25"/>
        <v>219000</v>
      </c>
      <c r="I101" s="315">
        <v>50000</v>
      </c>
      <c r="J101" s="317">
        <f t="shared" si="26"/>
        <v>269000</v>
      </c>
      <c r="K101" s="315">
        <v>110986.2</v>
      </c>
      <c r="L101" s="318">
        <v>116424.52</v>
      </c>
      <c r="M101" s="346">
        <f t="shared" si="27"/>
        <v>293000</v>
      </c>
      <c r="N101" s="319">
        <f>+'[2]C+S'!$G101</f>
        <v>24000</v>
      </c>
      <c r="O101" s="320">
        <v>253449</v>
      </c>
      <c r="P101" s="320"/>
      <c r="Q101" s="278">
        <v>-153163</v>
      </c>
      <c r="R101" s="320">
        <f t="shared" si="22"/>
        <v>100286</v>
      </c>
      <c r="S101" s="320">
        <f>70000+60000+30000+40000+40000</f>
        <v>240000</v>
      </c>
      <c r="T101" s="320">
        <f t="shared" si="23"/>
        <v>493449</v>
      </c>
      <c r="U101" s="320">
        <f t="shared" ref="U101:U136" si="28">+O101*1.059</f>
        <v>268402.49099999998</v>
      </c>
      <c r="V101" s="410">
        <f t="shared" ref="V101:V136" si="29">+U101*1.057</f>
        <v>283701.43298699998</v>
      </c>
      <c r="Y101" s="468">
        <f t="shared" si="24"/>
        <v>0.31039276602039928</v>
      </c>
    </row>
    <row r="102" spans="1:25" hidden="1" x14ac:dyDescent="0.25">
      <c r="A102" s="344" t="s">
        <v>62</v>
      </c>
      <c r="B102" s="311">
        <v>0</v>
      </c>
      <c r="C102" s="345"/>
      <c r="D102" s="315"/>
      <c r="E102" s="315"/>
      <c r="F102" s="315"/>
      <c r="G102" s="315"/>
      <c r="H102" s="316">
        <f t="shared" si="25"/>
        <v>0</v>
      </c>
      <c r="I102" s="315"/>
      <c r="J102" s="317">
        <f t="shared" si="26"/>
        <v>0</v>
      </c>
      <c r="K102" s="315"/>
      <c r="L102" s="318"/>
      <c r="M102" s="346">
        <f t="shared" si="27"/>
        <v>0</v>
      </c>
      <c r="N102" s="319">
        <f>+'[2]C+S'!$G102</f>
        <v>0</v>
      </c>
      <c r="O102" s="320"/>
      <c r="P102" s="320"/>
      <c r="Q102" s="278"/>
      <c r="R102" s="320">
        <f t="shared" si="22"/>
        <v>0</v>
      </c>
      <c r="S102" s="320"/>
      <c r="T102" s="320">
        <f t="shared" si="23"/>
        <v>0</v>
      </c>
      <c r="U102" s="320">
        <f t="shared" si="28"/>
        <v>0</v>
      </c>
      <c r="V102" s="410">
        <f t="shared" si="29"/>
        <v>0</v>
      </c>
      <c r="Y102" s="468" t="e">
        <f t="shared" si="24"/>
        <v>#DIV/0!</v>
      </c>
    </row>
    <row r="103" spans="1:25" hidden="1" x14ac:dyDescent="0.25">
      <c r="A103" s="344" t="s">
        <v>41</v>
      </c>
      <c r="B103" s="311">
        <v>0</v>
      </c>
      <c r="C103" s="345"/>
      <c r="D103" s="315"/>
      <c r="E103" s="315"/>
      <c r="F103" s="315"/>
      <c r="G103" s="315"/>
      <c r="H103" s="316">
        <f t="shared" si="25"/>
        <v>0</v>
      </c>
      <c r="I103" s="315"/>
      <c r="J103" s="317">
        <f t="shared" si="26"/>
        <v>0</v>
      </c>
      <c r="K103" s="315"/>
      <c r="L103" s="318"/>
      <c r="M103" s="346">
        <f t="shared" si="27"/>
        <v>0</v>
      </c>
      <c r="N103" s="319">
        <f>+'[2]C+S'!$G103</f>
        <v>0</v>
      </c>
      <c r="O103" s="320"/>
      <c r="P103" s="320"/>
      <c r="Q103" s="278"/>
      <c r="R103" s="320">
        <f t="shared" si="22"/>
        <v>0</v>
      </c>
      <c r="S103" s="320"/>
      <c r="T103" s="320">
        <f t="shared" si="23"/>
        <v>0</v>
      </c>
      <c r="U103" s="320">
        <f t="shared" si="28"/>
        <v>0</v>
      </c>
      <c r="V103" s="410">
        <f t="shared" si="29"/>
        <v>0</v>
      </c>
      <c r="Y103" s="468" t="e">
        <f t="shared" si="24"/>
        <v>#DIV/0!</v>
      </c>
    </row>
    <row r="104" spans="1:25" hidden="1" x14ac:dyDescent="0.25">
      <c r="A104" s="344" t="s">
        <v>64</v>
      </c>
      <c r="B104" s="311">
        <v>0</v>
      </c>
      <c r="C104" s="345"/>
      <c r="D104" s="315"/>
      <c r="E104" s="315"/>
      <c r="F104" s="315"/>
      <c r="G104" s="315"/>
      <c r="H104" s="316">
        <f t="shared" si="25"/>
        <v>0</v>
      </c>
      <c r="I104" s="315"/>
      <c r="J104" s="317">
        <f t="shared" si="26"/>
        <v>0</v>
      </c>
      <c r="K104" s="315"/>
      <c r="L104" s="318"/>
      <c r="M104" s="346">
        <f t="shared" si="27"/>
        <v>0</v>
      </c>
      <c r="N104" s="319">
        <f>+'[2]C+S'!$G104</f>
        <v>0</v>
      </c>
      <c r="O104" s="320"/>
      <c r="P104" s="320"/>
      <c r="Q104" s="278"/>
      <c r="R104" s="320">
        <f t="shared" si="22"/>
        <v>0</v>
      </c>
      <c r="S104" s="320"/>
      <c r="T104" s="320">
        <f t="shared" si="23"/>
        <v>0</v>
      </c>
      <c r="U104" s="320">
        <f t="shared" si="28"/>
        <v>0</v>
      </c>
      <c r="V104" s="410">
        <f t="shared" si="29"/>
        <v>0</v>
      </c>
      <c r="Y104" s="468" t="e">
        <f t="shared" si="24"/>
        <v>#DIV/0!</v>
      </c>
    </row>
    <row r="105" spans="1:25" x14ac:dyDescent="0.25">
      <c r="A105" s="344" t="s">
        <v>65</v>
      </c>
      <c r="B105" s="311">
        <v>626861.4</v>
      </c>
      <c r="C105" s="345">
        <v>200000</v>
      </c>
      <c r="D105" s="315">
        <v>351900.05</v>
      </c>
      <c r="E105" s="315">
        <v>426861.4</v>
      </c>
      <c r="F105" s="315"/>
      <c r="G105" s="315">
        <v>340028.08</v>
      </c>
      <c r="H105" s="316">
        <f t="shared" si="25"/>
        <v>86833.32</v>
      </c>
      <c r="I105" s="315">
        <v>20000</v>
      </c>
      <c r="J105" s="317">
        <f t="shared" si="26"/>
        <v>106833.32</v>
      </c>
      <c r="K105" s="315">
        <v>449485.05</v>
      </c>
      <c r="L105" s="318">
        <v>471509.82</v>
      </c>
      <c r="M105" s="346">
        <f t="shared" si="27"/>
        <v>446861.4</v>
      </c>
      <c r="N105" s="319">
        <f>+'[2]C+S'!$G105</f>
        <v>340028.08</v>
      </c>
      <c r="O105" s="320">
        <v>445216</v>
      </c>
      <c r="P105" s="320"/>
      <c r="Q105" s="278">
        <v>-327792</v>
      </c>
      <c r="R105" s="320">
        <f t="shared" si="22"/>
        <v>117424</v>
      </c>
      <c r="S105" s="320">
        <v>200000</v>
      </c>
      <c r="T105" s="320">
        <f t="shared" si="23"/>
        <v>645216</v>
      </c>
      <c r="U105" s="320">
        <f t="shared" si="28"/>
        <v>471483.74399999995</v>
      </c>
      <c r="V105" s="410">
        <f t="shared" si="29"/>
        <v>498358.31740799994</v>
      </c>
      <c r="Y105" s="468">
        <f t="shared" si="24"/>
        <v>0.50803451867281657</v>
      </c>
    </row>
    <row r="106" spans="1:25" x14ac:dyDescent="0.25">
      <c r="A106" s="344" t="s">
        <v>87</v>
      </c>
      <c r="B106" s="311">
        <v>233942.32</v>
      </c>
      <c r="C106" s="345">
        <v>100000</v>
      </c>
      <c r="D106" s="315">
        <v>111748.3</v>
      </c>
      <c r="E106" s="315">
        <v>133942.32</v>
      </c>
      <c r="F106" s="314">
        <v>160000</v>
      </c>
      <c r="G106" s="315">
        <v>128099.21</v>
      </c>
      <c r="H106" s="316">
        <f t="shared" si="25"/>
        <v>165843.10999999999</v>
      </c>
      <c r="I106" s="315"/>
      <c r="J106" s="317">
        <f t="shared" si="26"/>
        <v>165843.10999999999</v>
      </c>
      <c r="K106" s="315">
        <v>141041.26</v>
      </c>
      <c r="L106" s="318">
        <v>147952.28</v>
      </c>
      <c r="M106" s="346">
        <f t="shared" si="27"/>
        <v>293942.32</v>
      </c>
      <c r="N106" s="319">
        <f>+'[2]C+S'!$G106</f>
        <v>179054</v>
      </c>
      <c r="O106" s="320">
        <v>506581</v>
      </c>
      <c r="P106" s="320"/>
      <c r="Q106" s="278">
        <v>-136593</v>
      </c>
      <c r="R106" s="320">
        <f t="shared" si="22"/>
        <v>369988</v>
      </c>
      <c r="S106" s="320">
        <v>-200000</v>
      </c>
      <c r="T106" s="320">
        <f t="shared" si="23"/>
        <v>306581</v>
      </c>
      <c r="U106" s="320">
        <f t="shared" si="28"/>
        <v>536469.27899999998</v>
      </c>
      <c r="V106" s="410">
        <f t="shared" si="29"/>
        <v>567048.02790299989</v>
      </c>
      <c r="Y106" s="468">
        <f t="shared" si="24"/>
        <v>0.44553641615103351</v>
      </c>
    </row>
    <row r="107" spans="1:25" hidden="1" x14ac:dyDescent="0.25">
      <c r="A107" s="344" t="s">
        <v>26</v>
      </c>
      <c r="B107" s="311">
        <v>0</v>
      </c>
      <c r="C107" s="345"/>
      <c r="D107" s="315"/>
      <c r="E107" s="315"/>
      <c r="F107" s="315"/>
      <c r="G107" s="315"/>
      <c r="H107" s="316">
        <f t="shared" si="25"/>
        <v>0</v>
      </c>
      <c r="I107" s="315"/>
      <c r="J107" s="317">
        <f t="shared" si="26"/>
        <v>0</v>
      </c>
      <c r="K107" s="315"/>
      <c r="L107" s="318"/>
      <c r="M107" s="346">
        <f t="shared" si="27"/>
        <v>0</v>
      </c>
      <c r="N107" s="319">
        <f>+'[2]C+S'!$G107</f>
        <v>0</v>
      </c>
      <c r="O107" s="320"/>
      <c r="P107" s="320"/>
      <c r="Q107" s="278"/>
      <c r="R107" s="320">
        <f t="shared" si="22"/>
        <v>0</v>
      </c>
      <c r="S107" s="320"/>
      <c r="T107" s="320">
        <f t="shared" si="23"/>
        <v>0</v>
      </c>
      <c r="U107" s="320">
        <f t="shared" si="28"/>
        <v>0</v>
      </c>
      <c r="V107" s="410">
        <f t="shared" si="29"/>
        <v>0</v>
      </c>
      <c r="Y107" s="468" t="e">
        <f t="shared" si="24"/>
        <v>#DIV/0!</v>
      </c>
    </row>
    <row r="108" spans="1:25" hidden="1" x14ac:dyDescent="0.25">
      <c r="A108" s="344" t="s">
        <v>42</v>
      </c>
      <c r="B108" s="311">
        <v>0</v>
      </c>
      <c r="C108" s="345"/>
      <c r="D108" s="315"/>
      <c r="E108" s="315"/>
      <c r="F108" s="315"/>
      <c r="G108" s="315"/>
      <c r="H108" s="316">
        <f t="shared" si="25"/>
        <v>0</v>
      </c>
      <c r="I108" s="315"/>
      <c r="J108" s="317">
        <f t="shared" si="26"/>
        <v>0</v>
      </c>
      <c r="K108" s="315"/>
      <c r="L108" s="318"/>
      <c r="M108" s="346">
        <f t="shared" si="27"/>
        <v>0</v>
      </c>
      <c r="N108" s="319">
        <f>+'[2]C+S'!$G108</f>
        <v>0</v>
      </c>
      <c r="O108" s="320"/>
      <c r="P108" s="320"/>
      <c r="Q108" s="278"/>
      <c r="R108" s="320">
        <f t="shared" si="22"/>
        <v>0</v>
      </c>
      <c r="S108" s="320"/>
      <c r="T108" s="320">
        <f t="shared" si="23"/>
        <v>0</v>
      </c>
      <c r="U108" s="320">
        <f t="shared" si="28"/>
        <v>0</v>
      </c>
      <c r="V108" s="410">
        <f t="shared" si="29"/>
        <v>0</v>
      </c>
      <c r="Y108" s="468" t="e">
        <f t="shared" si="24"/>
        <v>#DIV/0!</v>
      </c>
    </row>
    <row r="109" spans="1:25" hidden="1" x14ac:dyDescent="0.25">
      <c r="A109" s="344" t="s">
        <v>42</v>
      </c>
      <c r="B109" s="311">
        <v>0</v>
      </c>
      <c r="C109" s="345"/>
      <c r="D109" s="315"/>
      <c r="E109" s="315"/>
      <c r="F109" s="315"/>
      <c r="G109" s="315"/>
      <c r="H109" s="316">
        <f t="shared" si="25"/>
        <v>0</v>
      </c>
      <c r="I109" s="315"/>
      <c r="J109" s="317">
        <f t="shared" si="26"/>
        <v>0</v>
      </c>
      <c r="K109" s="315"/>
      <c r="L109" s="318"/>
      <c r="M109" s="346">
        <f t="shared" si="27"/>
        <v>0</v>
      </c>
      <c r="N109" s="319">
        <f>+'[2]C+S'!$G109</f>
        <v>0</v>
      </c>
      <c r="O109" s="320"/>
      <c r="P109" s="320"/>
      <c r="Q109" s="278"/>
      <c r="R109" s="320">
        <f t="shared" si="22"/>
        <v>0</v>
      </c>
      <c r="S109" s="320"/>
      <c r="T109" s="320">
        <f t="shared" si="23"/>
        <v>0</v>
      </c>
      <c r="U109" s="320">
        <f t="shared" si="28"/>
        <v>0</v>
      </c>
      <c r="V109" s="410">
        <f t="shared" si="29"/>
        <v>0</v>
      </c>
      <c r="Y109" s="468" t="e">
        <f t="shared" si="24"/>
        <v>#DIV/0!</v>
      </c>
    </row>
    <row r="110" spans="1:25" x14ac:dyDescent="0.25">
      <c r="A110" s="344" t="s">
        <v>70</v>
      </c>
      <c r="B110" s="311">
        <v>250000</v>
      </c>
      <c r="C110" s="345">
        <v>50000</v>
      </c>
      <c r="D110" s="315">
        <v>172396.65</v>
      </c>
      <c r="E110" s="315">
        <v>200000</v>
      </c>
      <c r="F110" s="315"/>
      <c r="G110" s="315">
        <v>77359.039999999994</v>
      </c>
      <c r="H110" s="316">
        <f t="shared" si="25"/>
        <v>122640.96000000001</v>
      </c>
      <c r="I110" s="315"/>
      <c r="J110" s="317">
        <f t="shared" si="26"/>
        <v>122640.96000000001</v>
      </c>
      <c r="K110" s="315">
        <v>200000</v>
      </c>
      <c r="L110" s="318">
        <v>200000</v>
      </c>
      <c r="M110" s="346">
        <f t="shared" si="27"/>
        <v>200000</v>
      </c>
      <c r="N110" s="319">
        <f>+'[2]C+S'!$G110</f>
        <v>101983</v>
      </c>
      <c r="O110" s="320"/>
      <c r="P110" s="320"/>
      <c r="Q110" s="278"/>
      <c r="R110" s="320">
        <f t="shared" si="22"/>
        <v>0</v>
      </c>
      <c r="S110" s="320">
        <v>80000</v>
      </c>
      <c r="T110" s="320">
        <f t="shared" si="23"/>
        <v>80000</v>
      </c>
      <c r="U110" s="320">
        <f t="shared" si="28"/>
        <v>0</v>
      </c>
      <c r="V110" s="410">
        <f t="shared" si="29"/>
        <v>0</v>
      </c>
      <c r="Y110" s="468">
        <f t="shared" si="24"/>
        <v>0</v>
      </c>
    </row>
    <row r="111" spans="1:25" hidden="1" x14ac:dyDescent="0.25">
      <c r="A111" s="344" t="s">
        <v>3</v>
      </c>
      <c r="B111" s="311">
        <v>0</v>
      </c>
      <c r="C111" s="345"/>
      <c r="D111" s="315"/>
      <c r="E111" s="315"/>
      <c r="F111" s="315"/>
      <c r="G111" s="315"/>
      <c r="H111" s="316">
        <f t="shared" si="25"/>
        <v>0</v>
      </c>
      <c r="I111" s="315"/>
      <c r="J111" s="317">
        <f t="shared" si="26"/>
        <v>0</v>
      </c>
      <c r="K111" s="315"/>
      <c r="L111" s="318"/>
      <c r="M111" s="346">
        <f t="shared" si="27"/>
        <v>0</v>
      </c>
      <c r="N111" s="319">
        <f>+'[2]C+S'!$G111</f>
        <v>0</v>
      </c>
      <c r="O111" s="320"/>
      <c r="P111" s="320"/>
      <c r="Q111" s="278"/>
      <c r="R111" s="320">
        <f t="shared" si="22"/>
        <v>0</v>
      </c>
      <c r="S111" s="320"/>
      <c r="T111" s="320">
        <f t="shared" si="23"/>
        <v>0</v>
      </c>
      <c r="U111" s="320">
        <f t="shared" si="28"/>
        <v>0</v>
      </c>
      <c r="V111" s="410">
        <f t="shared" si="29"/>
        <v>0</v>
      </c>
      <c r="Y111" s="468" t="e">
        <f t="shared" si="24"/>
        <v>#DIV/0!</v>
      </c>
    </row>
    <row r="112" spans="1:25" hidden="1" x14ac:dyDescent="0.25">
      <c r="A112" s="344" t="s">
        <v>32</v>
      </c>
      <c r="B112" s="311">
        <v>0</v>
      </c>
      <c r="C112" s="345"/>
      <c r="D112" s="315"/>
      <c r="E112" s="315"/>
      <c r="F112" s="315"/>
      <c r="G112" s="315"/>
      <c r="H112" s="316">
        <f t="shared" si="25"/>
        <v>0</v>
      </c>
      <c r="I112" s="315"/>
      <c r="J112" s="317">
        <f t="shared" si="26"/>
        <v>0</v>
      </c>
      <c r="K112" s="315"/>
      <c r="L112" s="318"/>
      <c r="M112" s="346">
        <f t="shared" si="27"/>
        <v>0</v>
      </c>
      <c r="N112" s="319">
        <f>+'[2]C+S'!$G112</f>
        <v>0</v>
      </c>
      <c r="O112" s="320"/>
      <c r="P112" s="320"/>
      <c r="Q112" s="278"/>
      <c r="R112" s="320">
        <f t="shared" si="22"/>
        <v>0</v>
      </c>
      <c r="S112" s="320"/>
      <c r="T112" s="320">
        <f t="shared" si="23"/>
        <v>0</v>
      </c>
      <c r="U112" s="320">
        <f t="shared" si="28"/>
        <v>0</v>
      </c>
      <c r="V112" s="410">
        <f t="shared" si="29"/>
        <v>0</v>
      </c>
      <c r="Y112" s="468" t="e">
        <f t="shared" si="24"/>
        <v>#DIV/0!</v>
      </c>
    </row>
    <row r="113" spans="1:25" hidden="1" x14ac:dyDescent="0.25">
      <c r="A113" s="344" t="s">
        <v>28</v>
      </c>
      <c r="B113" s="311">
        <v>0</v>
      </c>
      <c r="C113" s="345"/>
      <c r="D113" s="315"/>
      <c r="E113" s="315"/>
      <c r="F113" s="315"/>
      <c r="G113" s="315"/>
      <c r="H113" s="316">
        <f t="shared" si="25"/>
        <v>0</v>
      </c>
      <c r="I113" s="315"/>
      <c r="J113" s="317">
        <f t="shared" si="26"/>
        <v>0</v>
      </c>
      <c r="K113" s="315"/>
      <c r="L113" s="318"/>
      <c r="M113" s="346">
        <f t="shared" si="27"/>
        <v>0</v>
      </c>
      <c r="N113" s="319">
        <f>+'[2]C+S'!$G113</f>
        <v>0</v>
      </c>
      <c r="O113" s="320"/>
      <c r="P113" s="320"/>
      <c r="Q113" s="278"/>
      <c r="R113" s="320">
        <f t="shared" si="22"/>
        <v>0</v>
      </c>
      <c r="S113" s="320"/>
      <c r="T113" s="320">
        <f t="shared" si="23"/>
        <v>0</v>
      </c>
      <c r="U113" s="320">
        <f t="shared" si="28"/>
        <v>0</v>
      </c>
      <c r="V113" s="410">
        <f t="shared" si="29"/>
        <v>0</v>
      </c>
      <c r="Y113" s="468" t="e">
        <f t="shared" si="24"/>
        <v>#DIV/0!</v>
      </c>
    </row>
    <row r="114" spans="1:25" x14ac:dyDescent="0.25">
      <c r="A114" s="344" t="s">
        <v>89</v>
      </c>
      <c r="B114" s="311">
        <v>111618</v>
      </c>
      <c r="C114" s="345"/>
      <c r="D114" s="315">
        <v>47114</v>
      </c>
      <c r="E114" s="315">
        <v>111618</v>
      </c>
      <c r="F114" s="315"/>
      <c r="G114" s="315">
        <v>43862</v>
      </c>
      <c r="H114" s="316">
        <f t="shared" si="25"/>
        <v>67756</v>
      </c>
      <c r="I114" s="315"/>
      <c r="J114" s="317">
        <f t="shared" si="26"/>
        <v>67756</v>
      </c>
      <c r="K114" s="315">
        <v>117534.39</v>
      </c>
      <c r="L114" s="318">
        <v>123293.57</v>
      </c>
      <c r="M114" s="346">
        <f t="shared" si="27"/>
        <v>111618</v>
      </c>
      <c r="N114" s="319">
        <f>+'[2]C+S'!$G114</f>
        <v>43862</v>
      </c>
      <c r="O114" s="320">
        <f>11417+100000</f>
        <v>111417</v>
      </c>
      <c r="P114" s="320"/>
      <c r="Q114" s="278">
        <v>-38726</v>
      </c>
      <c r="R114" s="320">
        <f t="shared" si="22"/>
        <v>72691</v>
      </c>
      <c r="S114" s="320">
        <v>-30000</v>
      </c>
      <c r="T114" s="320">
        <f t="shared" si="23"/>
        <v>81417</v>
      </c>
      <c r="U114" s="320">
        <f t="shared" si="28"/>
        <v>117990.60299999999</v>
      </c>
      <c r="V114" s="410">
        <f t="shared" si="29"/>
        <v>124716.06737099998</v>
      </c>
      <c r="Y114" s="468">
        <f t="shared" si="24"/>
        <v>0.47565004851566628</v>
      </c>
    </row>
    <row r="115" spans="1:25" hidden="1" x14ac:dyDescent="0.25">
      <c r="A115" s="344" t="s">
        <v>71</v>
      </c>
      <c r="B115" s="311">
        <v>0</v>
      </c>
      <c r="C115" s="345"/>
      <c r="D115" s="315"/>
      <c r="E115" s="315"/>
      <c r="F115" s="315"/>
      <c r="G115" s="315"/>
      <c r="H115" s="316">
        <f t="shared" si="25"/>
        <v>0</v>
      </c>
      <c r="I115" s="315"/>
      <c r="J115" s="317">
        <f t="shared" si="26"/>
        <v>0</v>
      </c>
      <c r="K115" s="315"/>
      <c r="L115" s="318"/>
      <c r="M115" s="346">
        <f t="shared" si="27"/>
        <v>0</v>
      </c>
      <c r="N115" s="319">
        <f>+'[2]C+S'!$G115</f>
        <v>0</v>
      </c>
      <c r="O115" s="320"/>
      <c r="P115" s="320"/>
      <c r="Q115" s="278"/>
      <c r="R115" s="320">
        <f t="shared" si="22"/>
        <v>0</v>
      </c>
      <c r="S115" s="320"/>
      <c r="T115" s="320">
        <f t="shared" si="23"/>
        <v>0</v>
      </c>
      <c r="U115" s="320">
        <f t="shared" si="28"/>
        <v>0</v>
      </c>
      <c r="V115" s="410">
        <f t="shared" si="29"/>
        <v>0</v>
      </c>
      <c r="Y115" s="468" t="e">
        <f t="shared" si="24"/>
        <v>#DIV/0!</v>
      </c>
    </row>
    <row r="116" spans="1:25" hidden="1" x14ac:dyDescent="0.25">
      <c r="A116" s="344" t="s">
        <v>725</v>
      </c>
      <c r="B116" s="311">
        <v>0</v>
      </c>
      <c r="C116" s="345"/>
      <c r="D116" s="315"/>
      <c r="E116" s="315">
        <v>160000</v>
      </c>
      <c r="F116" s="315">
        <v>-160000</v>
      </c>
      <c r="G116" s="315"/>
      <c r="H116" s="316">
        <f t="shared" si="25"/>
        <v>0</v>
      </c>
      <c r="I116" s="315"/>
      <c r="J116" s="317">
        <f t="shared" si="26"/>
        <v>0</v>
      </c>
      <c r="K116" s="315"/>
      <c r="L116" s="318"/>
      <c r="M116" s="346">
        <f t="shared" si="27"/>
        <v>0</v>
      </c>
      <c r="N116" s="319">
        <f>+'[2]C+S'!$G116</f>
        <v>0</v>
      </c>
      <c r="O116" s="320"/>
      <c r="P116" s="320"/>
      <c r="Q116" s="278"/>
      <c r="R116" s="320">
        <f t="shared" si="22"/>
        <v>0</v>
      </c>
      <c r="S116" s="320"/>
      <c r="T116" s="320">
        <f t="shared" si="23"/>
        <v>0</v>
      </c>
      <c r="U116" s="320">
        <f t="shared" si="28"/>
        <v>0</v>
      </c>
      <c r="V116" s="410">
        <f t="shared" si="29"/>
        <v>0</v>
      </c>
      <c r="Y116" s="468" t="e">
        <f t="shared" si="24"/>
        <v>#DIV/0!</v>
      </c>
    </row>
    <row r="117" spans="1:25" hidden="1" x14ac:dyDescent="0.25">
      <c r="A117" s="344" t="s">
        <v>9</v>
      </c>
      <c r="B117" s="311">
        <v>0</v>
      </c>
      <c r="C117" s="345"/>
      <c r="D117" s="315"/>
      <c r="E117" s="315"/>
      <c r="F117" s="315"/>
      <c r="G117" s="315"/>
      <c r="H117" s="316">
        <f t="shared" si="25"/>
        <v>0</v>
      </c>
      <c r="I117" s="315"/>
      <c r="J117" s="317">
        <f t="shared" si="26"/>
        <v>0</v>
      </c>
      <c r="K117" s="315"/>
      <c r="L117" s="318"/>
      <c r="M117" s="346">
        <f t="shared" si="27"/>
        <v>0</v>
      </c>
      <c r="N117" s="319">
        <f>+'[2]C+S'!$G117</f>
        <v>0</v>
      </c>
      <c r="O117" s="320"/>
      <c r="P117" s="320"/>
      <c r="Q117" s="278"/>
      <c r="R117" s="320">
        <f t="shared" si="22"/>
        <v>0</v>
      </c>
      <c r="S117" s="320"/>
      <c r="T117" s="320">
        <f t="shared" si="23"/>
        <v>0</v>
      </c>
      <c r="U117" s="320">
        <f t="shared" si="28"/>
        <v>0</v>
      </c>
      <c r="V117" s="410">
        <f t="shared" si="29"/>
        <v>0</v>
      </c>
      <c r="Y117" s="468" t="e">
        <f t="shared" si="24"/>
        <v>#DIV/0!</v>
      </c>
    </row>
    <row r="118" spans="1:25" hidden="1" x14ac:dyDescent="0.25">
      <c r="A118" s="344" t="s">
        <v>74</v>
      </c>
      <c r="B118" s="311">
        <v>0</v>
      </c>
      <c r="C118" s="345"/>
      <c r="D118" s="315"/>
      <c r="E118" s="315"/>
      <c r="F118" s="315"/>
      <c r="G118" s="315"/>
      <c r="H118" s="316">
        <f t="shared" si="25"/>
        <v>0</v>
      </c>
      <c r="I118" s="315"/>
      <c r="J118" s="317">
        <f t="shared" si="26"/>
        <v>0</v>
      </c>
      <c r="K118" s="315"/>
      <c r="L118" s="318"/>
      <c r="M118" s="346">
        <f t="shared" si="27"/>
        <v>0</v>
      </c>
      <c r="N118" s="319">
        <f>+'[2]C+S'!$G118</f>
        <v>0</v>
      </c>
      <c r="O118" s="320"/>
      <c r="P118" s="320"/>
      <c r="Q118" s="278"/>
      <c r="R118" s="320">
        <f t="shared" si="22"/>
        <v>0</v>
      </c>
      <c r="S118" s="320"/>
      <c r="T118" s="320">
        <f t="shared" si="23"/>
        <v>0</v>
      </c>
      <c r="U118" s="320">
        <f t="shared" si="28"/>
        <v>0</v>
      </c>
      <c r="V118" s="410">
        <f t="shared" si="29"/>
        <v>0</v>
      </c>
      <c r="Y118" s="468" t="e">
        <f t="shared" si="24"/>
        <v>#DIV/0!</v>
      </c>
    </row>
    <row r="119" spans="1:25" hidden="1" x14ac:dyDescent="0.25">
      <c r="A119" s="344" t="s">
        <v>93</v>
      </c>
      <c r="B119" s="311">
        <v>0</v>
      </c>
      <c r="C119" s="345"/>
      <c r="D119" s="315"/>
      <c r="E119" s="315"/>
      <c r="F119" s="315"/>
      <c r="G119" s="315"/>
      <c r="H119" s="316">
        <f t="shared" si="25"/>
        <v>0</v>
      </c>
      <c r="I119" s="315"/>
      <c r="J119" s="317">
        <f t="shared" si="26"/>
        <v>0</v>
      </c>
      <c r="K119" s="315"/>
      <c r="L119" s="318"/>
      <c r="M119" s="346">
        <f t="shared" si="27"/>
        <v>0</v>
      </c>
      <c r="N119" s="319">
        <f>+'[2]C+S'!$G119</f>
        <v>0</v>
      </c>
      <c r="O119" s="320"/>
      <c r="P119" s="320"/>
      <c r="Q119" s="278"/>
      <c r="R119" s="320">
        <f t="shared" si="22"/>
        <v>0</v>
      </c>
      <c r="S119" s="320"/>
      <c r="T119" s="320">
        <f t="shared" si="23"/>
        <v>0</v>
      </c>
      <c r="U119" s="320">
        <f t="shared" si="28"/>
        <v>0</v>
      </c>
      <c r="V119" s="410">
        <f t="shared" si="29"/>
        <v>0</v>
      </c>
      <c r="Y119" s="468" t="e">
        <f t="shared" si="24"/>
        <v>#DIV/0!</v>
      </c>
    </row>
    <row r="120" spans="1:25" hidden="1" x14ac:dyDescent="0.25">
      <c r="A120" s="344" t="s">
        <v>58</v>
      </c>
      <c r="B120" s="311">
        <v>0</v>
      </c>
      <c r="C120" s="345"/>
      <c r="D120" s="315"/>
      <c r="E120" s="315"/>
      <c r="F120" s="315"/>
      <c r="G120" s="315"/>
      <c r="H120" s="316">
        <f t="shared" si="25"/>
        <v>0</v>
      </c>
      <c r="I120" s="315"/>
      <c r="J120" s="317">
        <f t="shared" si="26"/>
        <v>0</v>
      </c>
      <c r="K120" s="315"/>
      <c r="L120" s="318"/>
      <c r="M120" s="346">
        <f t="shared" si="27"/>
        <v>0</v>
      </c>
      <c r="N120" s="319">
        <f>+'[2]C+S'!$G120</f>
        <v>0</v>
      </c>
      <c r="O120" s="320"/>
      <c r="P120" s="320"/>
      <c r="Q120" s="278"/>
      <c r="R120" s="320">
        <f t="shared" si="22"/>
        <v>0</v>
      </c>
      <c r="S120" s="320"/>
      <c r="T120" s="320">
        <f t="shared" si="23"/>
        <v>0</v>
      </c>
      <c r="U120" s="320">
        <f t="shared" si="28"/>
        <v>0</v>
      </c>
      <c r="V120" s="410">
        <f t="shared" si="29"/>
        <v>0</v>
      </c>
      <c r="Y120" s="468" t="e">
        <f t="shared" si="24"/>
        <v>#DIV/0!</v>
      </c>
    </row>
    <row r="121" spans="1:25" x14ac:dyDescent="0.25">
      <c r="A121" s="344" t="s">
        <v>85</v>
      </c>
      <c r="B121" s="311">
        <v>279046.5</v>
      </c>
      <c r="C121" s="345"/>
      <c r="D121" s="315">
        <v>92020.41</v>
      </c>
      <c r="E121" s="315">
        <v>200000</v>
      </c>
      <c r="F121" s="315">
        <v>-10000</v>
      </c>
      <c r="G121" s="315">
        <v>44059.68</v>
      </c>
      <c r="H121" s="316">
        <f t="shared" si="25"/>
        <v>145940.32</v>
      </c>
      <c r="I121" s="315"/>
      <c r="J121" s="317">
        <f t="shared" si="26"/>
        <v>145940.32</v>
      </c>
      <c r="K121" s="315">
        <v>293835.96000000002</v>
      </c>
      <c r="L121" s="318">
        <v>308233.93</v>
      </c>
      <c r="M121" s="346">
        <f t="shared" si="27"/>
        <v>190000</v>
      </c>
      <c r="N121" s="319">
        <f>+'[2]C+S'!$G121</f>
        <v>88928</v>
      </c>
      <c r="O121" s="320">
        <v>198170</v>
      </c>
      <c r="P121" s="320"/>
      <c r="Q121" s="278">
        <v>-22744</v>
      </c>
      <c r="R121" s="320">
        <f t="shared" si="22"/>
        <v>175426</v>
      </c>
      <c r="S121" s="320">
        <v>-75000</v>
      </c>
      <c r="T121" s="320">
        <f t="shared" si="23"/>
        <v>123170</v>
      </c>
      <c r="U121" s="320">
        <f t="shared" si="28"/>
        <v>209862.03</v>
      </c>
      <c r="V121" s="410">
        <f t="shared" si="29"/>
        <v>221824.16570999997</v>
      </c>
      <c r="Y121" s="468">
        <f t="shared" si="24"/>
        <v>0.1846553543882439</v>
      </c>
    </row>
    <row r="122" spans="1:25" hidden="1" x14ac:dyDescent="0.25">
      <c r="A122" s="344" t="s">
        <v>81</v>
      </c>
      <c r="B122" s="311">
        <v>0</v>
      </c>
      <c r="C122" s="345"/>
      <c r="D122" s="315"/>
      <c r="E122" s="315"/>
      <c r="F122" s="315"/>
      <c r="G122" s="315"/>
      <c r="H122" s="316">
        <f t="shared" si="25"/>
        <v>0</v>
      </c>
      <c r="I122" s="315"/>
      <c r="J122" s="317">
        <f t="shared" si="26"/>
        <v>0</v>
      </c>
      <c r="K122" s="315"/>
      <c r="L122" s="318"/>
      <c r="M122" s="346">
        <f t="shared" si="27"/>
        <v>0</v>
      </c>
      <c r="N122" s="319"/>
      <c r="O122" s="320"/>
      <c r="P122" s="320"/>
      <c r="Q122" s="278"/>
      <c r="R122" s="320">
        <f t="shared" si="22"/>
        <v>0</v>
      </c>
      <c r="S122" s="320"/>
      <c r="T122" s="320">
        <f t="shared" si="23"/>
        <v>0</v>
      </c>
      <c r="U122" s="320">
        <f t="shared" si="28"/>
        <v>0</v>
      </c>
      <c r="V122" s="410">
        <f t="shared" si="29"/>
        <v>0</v>
      </c>
      <c r="Y122" s="468" t="e">
        <f t="shared" si="24"/>
        <v>#DIV/0!</v>
      </c>
    </row>
    <row r="123" spans="1:25" hidden="1" x14ac:dyDescent="0.25">
      <c r="A123" s="344" t="s">
        <v>727</v>
      </c>
      <c r="B123" s="311">
        <v>0</v>
      </c>
      <c r="C123" s="345"/>
      <c r="D123" s="315"/>
      <c r="E123" s="315"/>
      <c r="F123" s="315"/>
      <c r="G123" s="315"/>
      <c r="H123" s="316">
        <f t="shared" si="25"/>
        <v>0</v>
      </c>
      <c r="I123" s="315"/>
      <c r="J123" s="317">
        <f t="shared" si="26"/>
        <v>0</v>
      </c>
      <c r="K123" s="315"/>
      <c r="L123" s="318"/>
      <c r="M123" s="346">
        <f t="shared" si="27"/>
        <v>0</v>
      </c>
      <c r="N123" s="319"/>
      <c r="O123" s="320"/>
      <c r="P123" s="320"/>
      <c r="Q123" s="278"/>
      <c r="R123" s="320">
        <f t="shared" si="22"/>
        <v>0</v>
      </c>
      <c r="S123" s="320"/>
      <c r="T123" s="320">
        <f t="shared" si="23"/>
        <v>0</v>
      </c>
      <c r="U123" s="320">
        <f t="shared" si="28"/>
        <v>0</v>
      </c>
      <c r="V123" s="410">
        <f t="shared" si="29"/>
        <v>0</v>
      </c>
      <c r="Y123" s="468" t="e">
        <f t="shared" si="24"/>
        <v>#DIV/0!</v>
      </c>
    </row>
    <row r="124" spans="1:25" hidden="1" x14ac:dyDescent="0.25">
      <c r="A124" s="344" t="s">
        <v>951</v>
      </c>
      <c r="B124" s="311">
        <v>0</v>
      </c>
      <c r="C124" s="345"/>
      <c r="D124" s="315"/>
      <c r="E124" s="315"/>
      <c r="F124" s="315"/>
      <c r="G124" s="315"/>
      <c r="H124" s="316">
        <f t="shared" si="25"/>
        <v>0</v>
      </c>
      <c r="I124" s="315"/>
      <c r="J124" s="317">
        <f t="shared" si="26"/>
        <v>0</v>
      </c>
      <c r="K124" s="315"/>
      <c r="L124" s="318"/>
      <c r="M124" s="346">
        <f t="shared" si="27"/>
        <v>0</v>
      </c>
      <c r="N124" s="319"/>
      <c r="O124" s="320"/>
      <c r="P124" s="320"/>
      <c r="Q124" s="278"/>
      <c r="R124" s="320">
        <f t="shared" si="22"/>
        <v>0</v>
      </c>
      <c r="S124" s="320"/>
      <c r="T124" s="320">
        <f t="shared" si="23"/>
        <v>0</v>
      </c>
      <c r="U124" s="320">
        <f t="shared" si="28"/>
        <v>0</v>
      </c>
      <c r="V124" s="410">
        <f t="shared" si="29"/>
        <v>0</v>
      </c>
      <c r="Y124" s="468" t="e">
        <f t="shared" si="24"/>
        <v>#DIV/0!</v>
      </c>
    </row>
    <row r="125" spans="1:25" hidden="1" x14ac:dyDescent="0.25">
      <c r="A125" s="344" t="s">
        <v>79</v>
      </c>
      <c r="B125" s="311">
        <v>0</v>
      </c>
      <c r="C125" s="345"/>
      <c r="D125" s="315"/>
      <c r="E125" s="315"/>
      <c r="F125" s="315"/>
      <c r="G125" s="315"/>
      <c r="H125" s="316">
        <f t="shared" si="25"/>
        <v>0</v>
      </c>
      <c r="I125" s="315"/>
      <c r="J125" s="317">
        <f t="shared" si="26"/>
        <v>0</v>
      </c>
      <c r="K125" s="315"/>
      <c r="L125" s="318"/>
      <c r="M125" s="346">
        <f t="shared" si="27"/>
        <v>0</v>
      </c>
      <c r="N125" s="319"/>
      <c r="O125" s="320"/>
      <c r="P125" s="320"/>
      <c r="Q125" s="278"/>
      <c r="R125" s="320">
        <f t="shared" si="22"/>
        <v>0</v>
      </c>
      <c r="S125" s="320"/>
      <c r="T125" s="320">
        <f t="shared" si="23"/>
        <v>0</v>
      </c>
      <c r="U125" s="320">
        <f t="shared" si="28"/>
        <v>0</v>
      </c>
      <c r="V125" s="410">
        <f t="shared" si="29"/>
        <v>0</v>
      </c>
      <c r="Y125" s="468" t="e">
        <f t="shared" si="24"/>
        <v>#DIV/0!</v>
      </c>
    </row>
    <row r="126" spans="1:25" hidden="1" x14ac:dyDescent="0.25">
      <c r="A126" s="344" t="s">
        <v>80</v>
      </c>
      <c r="B126" s="311">
        <v>0</v>
      </c>
      <c r="C126" s="345"/>
      <c r="D126" s="315"/>
      <c r="E126" s="315"/>
      <c r="F126" s="315"/>
      <c r="G126" s="315"/>
      <c r="H126" s="316">
        <f t="shared" si="25"/>
        <v>0</v>
      </c>
      <c r="I126" s="315"/>
      <c r="J126" s="317">
        <f t="shared" si="26"/>
        <v>0</v>
      </c>
      <c r="K126" s="315"/>
      <c r="L126" s="318"/>
      <c r="M126" s="346">
        <f t="shared" si="27"/>
        <v>0</v>
      </c>
      <c r="N126" s="319"/>
      <c r="O126" s="320"/>
      <c r="P126" s="320"/>
      <c r="Q126" s="278"/>
      <c r="R126" s="320">
        <f t="shared" si="22"/>
        <v>0</v>
      </c>
      <c r="S126" s="320"/>
      <c r="T126" s="320">
        <f t="shared" si="23"/>
        <v>0</v>
      </c>
      <c r="U126" s="320">
        <f t="shared" si="28"/>
        <v>0</v>
      </c>
      <c r="V126" s="410">
        <f t="shared" si="29"/>
        <v>0</v>
      </c>
      <c r="Y126" s="468" t="e">
        <f t="shared" si="24"/>
        <v>#DIV/0!</v>
      </c>
    </row>
    <row r="127" spans="1:25" hidden="1" x14ac:dyDescent="0.25">
      <c r="A127" s="344" t="s">
        <v>54</v>
      </c>
      <c r="B127" s="311">
        <v>0</v>
      </c>
      <c r="C127" s="345"/>
      <c r="D127" s="315"/>
      <c r="E127" s="315"/>
      <c r="F127" s="315"/>
      <c r="G127" s="315"/>
      <c r="H127" s="316">
        <f t="shared" si="25"/>
        <v>0</v>
      </c>
      <c r="I127" s="315"/>
      <c r="J127" s="317">
        <f t="shared" si="26"/>
        <v>0</v>
      </c>
      <c r="K127" s="315"/>
      <c r="L127" s="318"/>
      <c r="M127" s="346">
        <f t="shared" si="27"/>
        <v>0</v>
      </c>
      <c r="N127" s="319"/>
      <c r="O127" s="320"/>
      <c r="P127" s="320"/>
      <c r="Q127" s="278"/>
      <c r="R127" s="320">
        <f t="shared" si="22"/>
        <v>0</v>
      </c>
      <c r="S127" s="320"/>
      <c r="T127" s="320">
        <f t="shared" si="23"/>
        <v>0</v>
      </c>
      <c r="U127" s="320">
        <f t="shared" si="28"/>
        <v>0</v>
      </c>
      <c r="V127" s="410">
        <f t="shared" si="29"/>
        <v>0</v>
      </c>
      <c r="Y127" s="468" t="e">
        <f t="shared" si="24"/>
        <v>#DIV/0!</v>
      </c>
    </row>
    <row r="128" spans="1:25" hidden="1" x14ac:dyDescent="0.25">
      <c r="A128" s="344" t="s">
        <v>49</v>
      </c>
      <c r="B128" s="311">
        <v>0</v>
      </c>
      <c r="C128" s="345"/>
      <c r="D128" s="315"/>
      <c r="E128" s="315"/>
      <c r="F128" s="315"/>
      <c r="G128" s="315"/>
      <c r="H128" s="316">
        <f t="shared" si="25"/>
        <v>0</v>
      </c>
      <c r="I128" s="315"/>
      <c r="J128" s="317">
        <f t="shared" si="26"/>
        <v>0</v>
      </c>
      <c r="K128" s="315"/>
      <c r="L128" s="318"/>
      <c r="M128" s="346">
        <f t="shared" si="27"/>
        <v>0</v>
      </c>
      <c r="N128" s="319"/>
      <c r="O128" s="320"/>
      <c r="P128" s="320"/>
      <c r="Q128" s="278"/>
      <c r="R128" s="320">
        <f t="shared" si="22"/>
        <v>0</v>
      </c>
      <c r="S128" s="320"/>
      <c r="T128" s="320">
        <f t="shared" si="23"/>
        <v>0</v>
      </c>
      <c r="U128" s="320">
        <f t="shared" si="28"/>
        <v>0</v>
      </c>
      <c r="V128" s="410">
        <f t="shared" si="29"/>
        <v>0</v>
      </c>
      <c r="Y128" s="468" t="e">
        <f t="shared" si="24"/>
        <v>#DIV/0!</v>
      </c>
    </row>
    <row r="129" spans="1:25" hidden="1" x14ac:dyDescent="0.25">
      <c r="A129" s="344" t="s">
        <v>83</v>
      </c>
      <c r="B129" s="311">
        <v>0</v>
      </c>
      <c r="C129" s="345"/>
      <c r="D129" s="315"/>
      <c r="E129" s="315"/>
      <c r="F129" s="315"/>
      <c r="G129" s="315"/>
      <c r="H129" s="316">
        <f t="shared" si="25"/>
        <v>0</v>
      </c>
      <c r="I129" s="315"/>
      <c r="J129" s="317">
        <f t="shared" si="26"/>
        <v>0</v>
      </c>
      <c r="K129" s="315"/>
      <c r="L129" s="318"/>
      <c r="M129" s="346">
        <f t="shared" si="27"/>
        <v>0</v>
      </c>
      <c r="N129" s="319"/>
      <c r="O129" s="320"/>
      <c r="P129" s="320"/>
      <c r="Q129" s="278"/>
      <c r="R129" s="320">
        <f t="shared" si="22"/>
        <v>0</v>
      </c>
      <c r="S129" s="320"/>
      <c r="T129" s="320">
        <f t="shared" si="23"/>
        <v>0</v>
      </c>
      <c r="U129" s="320">
        <f t="shared" si="28"/>
        <v>0</v>
      </c>
      <c r="V129" s="410">
        <f t="shared" si="29"/>
        <v>0</v>
      </c>
      <c r="Y129" s="468" t="e">
        <f t="shared" si="24"/>
        <v>#DIV/0!</v>
      </c>
    </row>
    <row r="130" spans="1:25" hidden="1" x14ac:dyDescent="0.25">
      <c r="A130" s="344" t="s">
        <v>76</v>
      </c>
      <c r="B130" s="311">
        <v>0</v>
      </c>
      <c r="C130" s="345"/>
      <c r="D130" s="315"/>
      <c r="E130" s="315"/>
      <c r="F130" s="315"/>
      <c r="G130" s="315"/>
      <c r="H130" s="316">
        <f t="shared" si="25"/>
        <v>0</v>
      </c>
      <c r="I130" s="315"/>
      <c r="J130" s="317">
        <f t="shared" si="26"/>
        <v>0</v>
      </c>
      <c r="K130" s="315"/>
      <c r="L130" s="318"/>
      <c r="M130" s="346">
        <f t="shared" si="27"/>
        <v>0</v>
      </c>
      <c r="N130" s="319"/>
      <c r="O130" s="320"/>
      <c r="P130" s="320"/>
      <c r="Q130" s="278"/>
      <c r="R130" s="320">
        <f t="shared" si="22"/>
        <v>0</v>
      </c>
      <c r="S130" s="320"/>
      <c r="T130" s="320">
        <f t="shared" si="23"/>
        <v>0</v>
      </c>
      <c r="U130" s="320">
        <f t="shared" si="28"/>
        <v>0</v>
      </c>
      <c r="V130" s="410">
        <f t="shared" si="29"/>
        <v>0</v>
      </c>
      <c r="Y130" s="468" t="e">
        <f t="shared" si="24"/>
        <v>#DIV/0!</v>
      </c>
    </row>
    <row r="131" spans="1:25" hidden="1" x14ac:dyDescent="0.25">
      <c r="A131" s="344" t="s">
        <v>22</v>
      </c>
      <c r="B131" s="311">
        <v>0</v>
      </c>
      <c r="C131" s="345"/>
      <c r="D131" s="315"/>
      <c r="E131" s="315"/>
      <c r="F131" s="315"/>
      <c r="G131" s="315"/>
      <c r="H131" s="316">
        <f t="shared" si="25"/>
        <v>0</v>
      </c>
      <c r="I131" s="315"/>
      <c r="J131" s="317">
        <f t="shared" si="26"/>
        <v>0</v>
      </c>
      <c r="K131" s="315"/>
      <c r="L131" s="318"/>
      <c r="M131" s="346">
        <f t="shared" si="27"/>
        <v>0</v>
      </c>
      <c r="N131" s="319"/>
      <c r="O131" s="320"/>
      <c r="P131" s="320"/>
      <c r="Q131" s="278"/>
      <c r="R131" s="320">
        <f t="shared" si="22"/>
        <v>0</v>
      </c>
      <c r="S131" s="320"/>
      <c r="T131" s="320">
        <f t="shared" si="23"/>
        <v>0</v>
      </c>
      <c r="U131" s="320">
        <f t="shared" si="28"/>
        <v>0</v>
      </c>
      <c r="V131" s="410">
        <f t="shared" si="29"/>
        <v>0</v>
      </c>
      <c r="Y131" s="468" t="e">
        <f t="shared" si="24"/>
        <v>#DIV/0!</v>
      </c>
    </row>
    <row r="132" spans="1:25" hidden="1" x14ac:dyDescent="0.25">
      <c r="A132" s="344" t="s">
        <v>23</v>
      </c>
      <c r="B132" s="311">
        <v>0</v>
      </c>
      <c r="C132" s="345"/>
      <c r="D132" s="315"/>
      <c r="E132" s="315"/>
      <c r="F132" s="315"/>
      <c r="G132" s="315"/>
      <c r="H132" s="316">
        <f t="shared" si="25"/>
        <v>0</v>
      </c>
      <c r="I132" s="315"/>
      <c r="J132" s="317">
        <f t="shared" si="26"/>
        <v>0</v>
      </c>
      <c r="K132" s="315"/>
      <c r="L132" s="318"/>
      <c r="M132" s="346">
        <f t="shared" si="27"/>
        <v>0</v>
      </c>
      <c r="N132" s="319"/>
      <c r="O132" s="320"/>
      <c r="P132" s="320"/>
      <c r="Q132" s="278"/>
      <c r="R132" s="320">
        <f t="shared" si="22"/>
        <v>0</v>
      </c>
      <c r="S132" s="320"/>
      <c r="T132" s="320">
        <f t="shared" si="23"/>
        <v>0</v>
      </c>
      <c r="U132" s="320">
        <f t="shared" si="28"/>
        <v>0</v>
      </c>
      <c r="V132" s="410">
        <f t="shared" si="29"/>
        <v>0</v>
      </c>
      <c r="Y132" s="468" t="e">
        <f t="shared" si="24"/>
        <v>#DIV/0!</v>
      </c>
    </row>
    <row r="133" spans="1:25" hidden="1" x14ac:dyDescent="0.25">
      <c r="A133" s="344" t="s">
        <v>86</v>
      </c>
      <c r="B133" s="311">
        <v>0</v>
      </c>
      <c r="C133" s="345"/>
      <c r="D133" s="315"/>
      <c r="E133" s="315"/>
      <c r="F133" s="315"/>
      <c r="G133" s="315"/>
      <c r="H133" s="316">
        <f t="shared" si="25"/>
        <v>0</v>
      </c>
      <c r="I133" s="315"/>
      <c r="J133" s="317">
        <f t="shared" si="26"/>
        <v>0</v>
      </c>
      <c r="K133" s="315"/>
      <c r="L133" s="318"/>
      <c r="M133" s="346">
        <f t="shared" si="27"/>
        <v>0</v>
      </c>
      <c r="N133" s="319"/>
      <c r="O133" s="320"/>
      <c r="P133" s="320"/>
      <c r="Q133" s="278"/>
      <c r="R133" s="320">
        <f t="shared" si="22"/>
        <v>0</v>
      </c>
      <c r="S133" s="320"/>
      <c r="T133" s="320">
        <f t="shared" si="23"/>
        <v>0</v>
      </c>
      <c r="U133" s="320">
        <f t="shared" si="28"/>
        <v>0</v>
      </c>
      <c r="V133" s="410">
        <f t="shared" si="29"/>
        <v>0</v>
      </c>
      <c r="Y133" s="468" t="e">
        <f t="shared" si="24"/>
        <v>#DIV/0!</v>
      </c>
    </row>
    <row r="134" spans="1:25" hidden="1" x14ac:dyDescent="0.25">
      <c r="A134" s="344" t="s">
        <v>691</v>
      </c>
      <c r="B134" s="311">
        <v>0</v>
      </c>
      <c r="C134" s="345"/>
      <c r="D134" s="315"/>
      <c r="E134" s="315"/>
      <c r="F134" s="315"/>
      <c r="G134" s="315"/>
      <c r="H134" s="316">
        <f t="shared" si="25"/>
        <v>0</v>
      </c>
      <c r="I134" s="315"/>
      <c r="J134" s="317">
        <f t="shared" si="26"/>
        <v>0</v>
      </c>
      <c r="K134" s="315"/>
      <c r="L134" s="318"/>
      <c r="M134" s="346">
        <f t="shared" si="27"/>
        <v>0</v>
      </c>
      <c r="N134" s="319"/>
      <c r="O134" s="320"/>
      <c r="P134" s="320"/>
      <c r="Q134" s="278"/>
      <c r="R134" s="320">
        <f t="shared" si="22"/>
        <v>0</v>
      </c>
      <c r="S134" s="320"/>
      <c r="T134" s="320">
        <f t="shared" si="23"/>
        <v>0</v>
      </c>
      <c r="U134" s="320">
        <f t="shared" si="28"/>
        <v>0</v>
      </c>
      <c r="V134" s="410">
        <f t="shared" si="29"/>
        <v>0</v>
      </c>
      <c r="Y134" s="468" t="e">
        <f t="shared" si="24"/>
        <v>#DIV/0!</v>
      </c>
    </row>
    <row r="135" spans="1:25" hidden="1" x14ac:dyDescent="0.25">
      <c r="A135" s="344"/>
      <c r="B135" s="311">
        <v>0</v>
      </c>
      <c r="C135" s="345"/>
      <c r="D135" s="315"/>
      <c r="E135" s="315"/>
      <c r="F135" s="315"/>
      <c r="G135" s="315"/>
      <c r="H135" s="316">
        <f t="shared" si="25"/>
        <v>0</v>
      </c>
      <c r="I135" s="315"/>
      <c r="J135" s="317">
        <f t="shared" si="26"/>
        <v>0</v>
      </c>
      <c r="K135" s="315"/>
      <c r="L135" s="318"/>
      <c r="M135" s="346">
        <f t="shared" si="27"/>
        <v>0</v>
      </c>
      <c r="N135" s="319"/>
      <c r="O135" s="320"/>
      <c r="P135" s="320"/>
      <c r="Q135" s="278"/>
      <c r="R135" s="320">
        <f t="shared" si="22"/>
        <v>0</v>
      </c>
      <c r="S135" s="320"/>
      <c r="T135" s="320">
        <f t="shared" si="23"/>
        <v>0</v>
      </c>
      <c r="U135" s="320">
        <f t="shared" si="28"/>
        <v>0</v>
      </c>
      <c r="V135" s="410">
        <f t="shared" si="29"/>
        <v>0</v>
      </c>
      <c r="Y135" s="468" t="e">
        <f t="shared" si="24"/>
        <v>#DIV/0!</v>
      </c>
    </row>
    <row r="136" spans="1:25" hidden="1" x14ac:dyDescent="0.25">
      <c r="A136" s="344"/>
      <c r="B136" s="311">
        <v>0</v>
      </c>
      <c r="C136" s="345"/>
      <c r="D136" s="315"/>
      <c r="E136" s="315"/>
      <c r="F136" s="315"/>
      <c r="G136" s="315"/>
      <c r="H136" s="316">
        <f t="shared" si="25"/>
        <v>0</v>
      </c>
      <c r="I136" s="315"/>
      <c r="J136" s="317">
        <f t="shared" si="26"/>
        <v>0</v>
      </c>
      <c r="K136" s="315"/>
      <c r="L136" s="318"/>
      <c r="M136" s="346">
        <f t="shared" si="27"/>
        <v>0</v>
      </c>
      <c r="N136" s="319"/>
      <c r="O136" s="320"/>
      <c r="P136" s="320"/>
      <c r="Q136" s="278"/>
      <c r="R136" s="320">
        <f t="shared" si="22"/>
        <v>0</v>
      </c>
      <c r="S136" s="320"/>
      <c r="T136" s="320">
        <f t="shared" si="23"/>
        <v>0</v>
      </c>
      <c r="U136" s="320">
        <f t="shared" si="28"/>
        <v>0</v>
      </c>
      <c r="V136" s="410">
        <f t="shared" si="29"/>
        <v>0</v>
      </c>
      <c r="Y136" s="468" t="e">
        <f t="shared" si="24"/>
        <v>#DIV/0!</v>
      </c>
    </row>
    <row r="137" spans="1:25" ht="15.75" thickBot="1" x14ac:dyDescent="0.3">
      <c r="A137" s="347" t="s">
        <v>916</v>
      </c>
      <c r="B137" s="348">
        <v>0</v>
      </c>
      <c r="C137" s="326"/>
      <c r="D137" s="350"/>
      <c r="E137" s="350"/>
      <c r="F137" s="350"/>
      <c r="G137" s="350"/>
      <c r="H137" s="329"/>
      <c r="I137" s="350"/>
      <c r="J137" s="330"/>
      <c r="K137" s="350"/>
      <c r="L137" s="325"/>
      <c r="M137" s="351">
        <f t="shared" si="27"/>
        <v>0</v>
      </c>
      <c r="N137" s="331"/>
      <c r="O137" s="332"/>
      <c r="P137" s="332"/>
      <c r="Q137" s="279"/>
      <c r="R137" s="332">
        <f t="shared" si="22"/>
        <v>0</v>
      </c>
      <c r="S137" s="332"/>
      <c r="T137" s="332">
        <f t="shared" si="23"/>
        <v>0</v>
      </c>
      <c r="U137" s="332"/>
      <c r="V137" s="411"/>
      <c r="Y137" s="468" t="e">
        <f t="shared" si="24"/>
        <v>#DIV/0!</v>
      </c>
    </row>
    <row r="138" spans="1:25" ht="15.75" thickTop="1" x14ac:dyDescent="0.25">
      <c r="A138" s="333" t="s">
        <v>95</v>
      </c>
      <c r="B138" s="334">
        <f t="shared" ref="B138:V138" si="30">SUM(B34:B137)</f>
        <v>8768636.879999999</v>
      </c>
      <c r="C138" s="334">
        <f t="shared" si="30"/>
        <v>550000</v>
      </c>
      <c r="D138" s="334">
        <f t="shared" si="30"/>
        <v>3629745.31</v>
      </c>
      <c r="E138" s="334">
        <f t="shared" si="30"/>
        <v>7862090.4000000004</v>
      </c>
      <c r="F138" s="334">
        <f t="shared" si="30"/>
        <v>0</v>
      </c>
      <c r="G138" s="334">
        <f t="shared" si="30"/>
        <v>2163331.39</v>
      </c>
      <c r="H138" s="352">
        <f t="shared" si="30"/>
        <v>5698759.0100000007</v>
      </c>
      <c r="I138" s="334">
        <f t="shared" si="30"/>
        <v>-200000</v>
      </c>
      <c r="J138" s="352">
        <f t="shared" si="30"/>
        <v>5498759.0100000007</v>
      </c>
      <c r="K138" s="334">
        <f t="shared" si="30"/>
        <v>8635674.7400000002</v>
      </c>
      <c r="L138" s="334">
        <f t="shared" si="30"/>
        <v>9049022.8299999982</v>
      </c>
      <c r="M138" s="352">
        <f t="shared" si="30"/>
        <v>7662090.4000000004</v>
      </c>
      <c r="N138" s="352">
        <f t="shared" si="30"/>
        <v>2797988.67</v>
      </c>
      <c r="O138" s="352">
        <f t="shared" si="30"/>
        <v>4850379.7</v>
      </c>
      <c r="P138" s="352"/>
      <c r="Q138" s="352">
        <f t="shared" si="30"/>
        <v>-1397763</v>
      </c>
      <c r="R138" s="352">
        <f t="shared" si="30"/>
        <v>3452616.7</v>
      </c>
      <c r="S138" s="352">
        <f t="shared" si="30"/>
        <v>0</v>
      </c>
      <c r="T138" s="352">
        <f t="shared" si="30"/>
        <v>4850379.7</v>
      </c>
      <c r="U138" s="352">
        <f t="shared" si="30"/>
        <v>5136552.1022999994</v>
      </c>
      <c r="V138" s="352">
        <f t="shared" si="30"/>
        <v>5429335.5721311001</v>
      </c>
    </row>
    <row r="140" spans="1:25" ht="15.75" thickBot="1" x14ac:dyDescent="0.3">
      <c r="A140" s="285" t="s">
        <v>96</v>
      </c>
    </row>
    <row r="141" spans="1:25" ht="15.75" thickTop="1" x14ac:dyDescent="0.25">
      <c r="A141" s="353" t="s">
        <v>97</v>
      </c>
      <c r="B141" s="339">
        <v>0</v>
      </c>
      <c r="C141" s="301"/>
      <c r="D141" s="341"/>
      <c r="E141" s="341"/>
      <c r="F141" s="341"/>
      <c r="G141" s="341"/>
      <c r="H141" s="305">
        <f>+E141+F141-G141</f>
        <v>0</v>
      </c>
      <c r="I141" s="341"/>
      <c r="J141" s="342">
        <f>SUM(H141:I141)</f>
        <v>0</v>
      </c>
      <c r="K141" s="341"/>
      <c r="L141" s="307"/>
      <c r="M141" s="308">
        <f>+G141+J141</f>
        <v>0</v>
      </c>
      <c r="N141" s="308"/>
      <c r="O141" s="309">
        <f>+M141*1.043</f>
        <v>0</v>
      </c>
      <c r="P141" s="309"/>
      <c r="Q141" s="275"/>
      <c r="R141" s="309"/>
      <c r="S141" s="309"/>
      <c r="T141" s="309"/>
      <c r="U141" s="360"/>
      <c r="V141" s="412"/>
    </row>
    <row r="142" spans="1:25" hidden="1" x14ac:dyDescent="0.25">
      <c r="A142" s="310" t="s">
        <v>98</v>
      </c>
      <c r="B142" s="311">
        <v>0</v>
      </c>
      <c r="C142" s="345"/>
      <c r="D142" s="315"/>
      <c r="E142" s="315"/>
      <c r="F142" s="315"/>
      <c r="G142" s="315"/>
      <c r="H142" s="316">
        <f t="shared" ref="H142:H151" si="31">+E142+F142-G142</f>
        <v>0</v>
      </c>
      <c r="I142" s="315"/>
      <c r="J142" s="317">
        <f>SUM(H142:I142)</f>
        <v>0</v>
      </c>
      <c r="K142" s="315"/>
      <c r="L142" s="318"/>
      <c r="M142" s="319">
        <f>+G142+J142</f>
        <v>0</v>
      </c>
      <c r="N142" s="319"/>
      <c r="O142" s="320">
        <f t="shared" ref="O142:O152" si="32">+M142*1.043</f>
        <v>0</v>
      </c>
      <c r="P142" s="320"/>
      <c r="Q142" s="278"/>
      <c r="R142" s="320"/>
      <c r="S142" s="320"/>
      <c r="T142" s="320"/>
      <c r="U142" s="413"/>
      <c r="V142" s="414"/>
    </row>
    <row r="143" spans="1:25" hidden="1" x14ac:dyDescent="0.25">
      <c r="A143" s="310" t="s">
        <v>948</v>
      </c>
      <c r="B143" s="311" t="s">
        <v>948</v>
      </c>
      <c r="C143" s="345"/>
      <c r="D143" s="315"/>
      <c r="E143" s="315"/>
      <c r="F143" s="315"/>
      <c r="G143" s="315"/>
      <c r="H143" s="316">
        <f t="shared" si="31"/>
        <v>0</v>
      </c>
      <c r="I143" s="315"/>
      <c r="J143" s="317">
        <f t="shared" ref="J143:J151" si="33">SUM(H143:I143)</f>
        <v>0</v>
      </c>
      <c r="K143" s="315"/>
      <c r="L143" s="318"/>
      <c r="M143" s="319">
        <f t="shared" ref="M143:M152" si="34">+G143+J143</f>
        <v>0</v>
      </c>
      <c r="N143" s="319"/>
      <c r="O143" s="320">
        <f t="shared" si="32"/>
        <v>0</v>
      </c>
      <c r="P143" s="320"/>
      <c r="Q143" s="278"/>
      <c r="R143" s="320"/>
      <c r="S143" s="320"/>
      <c r="T143" s="320"/>
      <c r="U143" s="413"/>
      <c r="V143" s="414"/>
    </row>
    <row r="144" spans="1:25" hidden="1" x14ac:dyDescent="0.25">
      <c r="A144" s="310" t="s">
        <v>99</v>
      </c>
      <c r="B144" s="311">
        <v>0</v>
      </c>
      <c r="C144" s="345"/>
      <c r="D144" s="315"/>
      <c r="E144" s="315"/>
      <c r="F144" s="315"/>
      <c r="G144" s="315"/>
      <c r="H144" s="316">
        <f t="shared" si="31"/>
        <v>0</v>
      </c>
      <c r="I144" s="315"/>
      <c r="J144" s="317">
        <f t="shared" si="33"/>
        <v>0</v>
      </c>
      <c r="K144" s="315"/>
      <c r="L144" s="318"/>
      <c r="M144" s="319">
        <f t="shared" si="34"/>
        <v>0</v>
      </c>
      <c r="N144" s="319"/>
      <c r="O144" s="320">
        <f t="shared" si="32"/>
        <v>0</v>
      </c>
      <c r="P144" s="320"/>
      <c r="Q144" s="278"/>
      <c r="R144" s="320"/>
      <c r="S144" s="320"/>
      <c r="T144" s="320"/>
      <c r="U144" s="413"/>
      <c r="V144" s="414"/>
    </row>
    <row r="145" spans="1:22" hidden="1" x14ac:dyDescent="0.25">
      <c r="A145" s="310" t="s">
        <v>105</v>
      </c>
      <c r="B145" s="311">
        <v>0</v>
      </c>
      <c r="C145" s="345"/>
      <c r="D145" s="315"/>
      <c r="E145" s="315"/>
      <c r="F145" s="315"/>
      <c r="G145" s="315"/>
      <c r="H145" s="316">
        <f t="shared" si="31"/>
        <v>0</v>
      </c>
      <c r="I145" s="315"/>
      <c r="J145" s="317">
        <f t="shared" si="33"/>
        <v>0</v>
      </c>
      <c r="K145" s="315"/>
      <c r="L145" s="318"/>
      <c r="M145" s="319">
        <f t="shared" si="34"/>
        <v>0</v>
      </c>
      <c r="N145" s="319"/>
      <c r="O145" s="320">
        <f t="shared" si="32"/>
        <v>0</v>
      </c>
      <c r="P145" s="320"/>
      <c r="Q145" s="278"/>
      <c r="R145" s="320"/>
      <c r="S145" s="320"/>
      <c r="T145" s="320"/>
      <c r="U145" s="413"/>
      <c r="V145" s="414"/>
    </row>
    <row r="146" spans="1:22" hidden="1" x14ac:dyDescent="0.25">
      <c r="A146" s="310" t="s">
        <v>101</v>
      </c>
      <c r="B146" s="311">
        <v>0</v>
      </c>
      <c r="C146" s="345"/>
      <c r="D146" s="315"/>
      <c r="E146" s="315"/>
      <c r="F146" s="315"/>
      <c r="G146" s="315"/>
      <c r="H146" s="316">
        <f t="shared" si="31"/>
        <v>0</v>
      </c>
      <c r="I146" s="315"/>
      <c r="J146" s="317">
        <f t="shared" si="33"/>
        <v>0</v>
      </c>
      <c r="K146" s="315"/>
      <c r="L146" s="318"/>
      <c r="M146" s="319">
        <f t="shared" si="34"/>
        <v>0</v>
      </c>
      <c r="N146" s="319"/>
      <c r="O146" s="320">
        <f t="shared" si="32"/>
        <v>0</v>
      </c>
      <c r="P146" s="320"/>
      <c r="Q146" s="278"/>
      <c r="R146" s="320"/>
      <c r="S146" s="320"/>
      <c r="T146" s="320"/>
      <c r="U146" s="413"/>
      <c r="V146" s="414"/>
    </row>
    <row r="147" spans="1:22" hidden="1" x14ac:dyDescent="0.25">
      <c r="A147" s="310" t="s">
        <v>100</v>
      </c>
      <c r="B147" s="311">
        <v>0</v>
      </c>
      <c r="C147" s="345"/>
      <c r="D147" s="315"/>
      <c r="E147" s="315"/>
      <c r="F147" s="315"/>
      <c r="G147" s="315"/>
      <c r="H147" s="316">
        <f t="shared" si="31"/>
        <v>0</v>
      </c>
      <c r="I147" s="315"/>
      <c r="J147" s="317">
        <f t="shared" si="33"/>
        <v>0</v>
      </c>
      <c r="K147" s="315"/>
      <c r="L147" s="318"/>
      <c r="M147" s="319">
        <f t="shared" si="34"/>
        <v>0</v>
      </c>
      <c r="N147" s="319"/>
      <c r="O147" s="320">
        <f t="shared" si="32"/>
        <v>0</v>
      </c>
      <c r="P147" s="320"/>
      <c r="Q147" s="278"/>
      <c r="R147" s="320"/>
      <c r="S147" s="320"/>
      <c r="T147" s="320"/>
      <c r="U147" s="413"/>
      <c r="V147" s="414"/>
    </row>
    <row r="148" spans="1:22" hidden="1" x14ac:dyDescent="0.25">
      <c r="A148" s="310" t="s">
        <v>104</v>
      </c>
      <c r="B148" s="311">
        <v>0</v>
      </c>
      <c r="C148" s="345"/>
      <c r="D148" s="315"/>
      <c r="E148" s="315"/>
      <c r="F148" s="315"/>
      <c r="G148" s="315"/>
      <c r="H148" s="316">
        <f t="shared" si="31"/>
        <v>0</v>
      </c>
      <c r="I148" s="315"/>
      <c r="J148" s="317">
        <f t="shared" si="33"/>
        <v>0</v>
      </c>
      <c r="K148" s="315"/>
      <c r="L148" s="318"/>
      <c r="M148" s="319">
        <f t="shared" si="34"/>
        <v>0</v>
      </c>
      <c r="N148" s="319"/>
      <c r="O148" s="320">
        <f t="shared" si="32"/>
        <v>0</v>
      </c>
      <c r="P148" s="320"/>
      <c r="Q148" s="278"/>
      <c r="R148" s="320"/>
      <c r="S148" s="320"/>
      <c r="T148" s="320"/>
      <c r="U148" s="413"/>
      <c r="V148" s="414"/>
    </row>
    <row r="149" spans="1:22" hidden="1" x14ac:dyDescent="0.25">
      <c r="A149" s="310" t="s">
        <v>102</v>
      </c>
      <c r="B149" s="311">
        <v>0</v>
      </c>
      <c r="C149" s="345"/>
      <c r="D149" s="315"/>
      <c r="E149" s="315"/>
      <c r="F149" s="315"/>
      <c r="G149" s="315"/>
      <c r="H149" s="316">
        <f t="shared" si="31"/>
        <v>0</v>
      </c>
      <c r="I149" s="315"/>
      <c r="J149" s="317">
        <f t="shared" si="33"/>
        <v>0</v>
      </c>
      <c r="K149" s="315"/>
      <c r="L149" s="318"/>
      <c r="M149" s="319">
        <f t="shared" si="34"/>
        <v>0</v>
      </c>
      <c r="N149" s="319"/>
      <c r="O149" s="320">
        <f t="shared" si="32"/>
        <v>0</v>
      </c>
      <c r="P149" s="320"/>
      <c r="Q149" s="278"/>
      <c r="R149" s="320"/>
      <c r="S149" s="320"/>
      <c r="T149" s="320"/>
      <c r="U149" s="413"/>
      <c r="V149" s="414"/>
    </row>
    <row r="150" spans="1:22" hidden="1" x14ac:dyDescent="0.25">
      <c r="A150" s="310" t="s">
        <v>103</v>
      </c>
      <c r="B150" s="311">
        <v>0</v>
      </c>
      <c r="C150" s="345"/>
      <c r="D150" s="315"/>
      <c r="E150" s="315"/>
      <c r="F150" s="315"/>
      <c r="G150" s="315"/>
      <c r="H150" s="316">
        <f t="shared" si="31"/>
        <v>0</v>
      </c>
      <c r="I150" s="315"/>
      <c r="J150" s="317">
        <f t="shared" si="33"/>
        <v>0</v>
      </c>
      <c r="K150" s="315"/>
      <c r="L150" s="318"/>
      <c r="M150" s="319">
        <f t="shared" si="34"/>
        <v>0</v>
      </c>
      <c r="N150" s="319"/>
      <c r="O150" s="320">
        <f t="shared" si="32"/>
        <v>0</v>
      </c>
      <c r="P150" s="320"/>
      <c r="Q150" s="278"/>
      <c r="R150" s="320"/>
      <c r="S150" s="320"/>
      <c r="T150" s="320"/>
      <c r="U150" s="413"/>
      <c r="V150" s="414"/>
    </row>
    <row r="151" spans="1:22" hidden="1" x14ac:dyDescent="0.25">
      <c r="A151" s="310"/>
      <c r="B151" s="311">
        <v>0</v>
      </c>
      <c r="C151" s="345"/>
      <c r="D151" s="315"/>
      <c r="E151" s="315"/>
      <c r="F151" s="315"/>
      <c r="G151" s="315"/>
      <c r="H151" s="316">
        <f t="shared" si="31"/>
        <v>0</v>
      </c>
      <c r="I151" s="315"/>
      <c r="J151" s="317">
        <f t="shared" si="33"/>
        <v>0</v>
      </c>
      <c r="K151" s="315"/>
      <c r="L151" s="318"/>
      <c r="M151" s="319">
        <f t="shared" si="34"/>
        <v>0</v>
      </c>
      <c r="N151" s="319"/>
      <c r="O151" s="320">
        <f t="shared" si="32"/>
        <v>0</v>
      </c>
      <c r="P151" s="320"/>
      <c r="Q151" s="278"/>
      <c r="R151" s="320"/>
      <c r="S151" s="320"/>
      <c r="T151" s="320"/>
      <c r="U151" s="413"/>
      <c r="V151" s="414"/>
    </row>
    <row r="152" spans="1:22" ht="15.75" thickBot="1" x14ac:dyDescent="0.3">
      <c r="A152" s="354"/>
      <c r="B152" s="348">
        <v>0</v>
      </c>
      <c r="C152" s="326"/>
      <c r="D152" s="350"/>
      <c r="E152" s="350"/>
      <c r="F152" s="350"/>
      <c r="G152" s="350"/>
      <c r="H152" s="329"/>
      <c r="I152" s="350"/>
      <c r="J152" s="330"/>
      <c r="K152" s="350"/>
      <c r="L152" s="325"/>
      <c r="M152" s="331">
        <f t="shared" si="34"/>
        <v>0</v>
      </c>
      <c r="N152" s="331"/>
      <c r="O152" s="332">
        <f t="shared" si="32"/>
        <v>0</v>
      </c>
      <c r="P152" s="332"/>
      <c r="Q152" s="279"/>
      <c r="R152" s="332"/>
      <c r="S152" s="332"/>
      <c r="T152" s="332"/>
      <c r="U152" s="367"/>
      <c r="V152" s="415"/>
    </row>
    <row r="153" spans="1:22" ht="15.75" thickTop="1" x14ac:dyDescent="0.25">
      <c r="A153" s="333" t="s">
        <v>106</v>
      </c>
      <c r="B153" s="334">
        <f t="shared" ref="B153:V153" si="35">SUM(B141:B152)</f>
        <v>0</v>
      </c>
      <c r="C153" s="334">
        <f t="shared" si="35"/>
        <v>0</v>
      </c>
      <c r="D153" s="334">
        <f t="shared" si="35"/>
        <v>0</v>
      </c>
      <c r="E153" s="334">
        <f t="shared" si="35"/>
        <v>0</v>
      </c>
      <c r="F153" s="334">
        <f t="shared" si="35"/>
        <v>0</v>
      </c>
      <c r="G153" s="334">
        <f t="shared" si="35"/>
        <v>0</v>
      </c>
      <c r="H153" s="337">
        <f t="shared" si="35"/>
        <v>0</v>
      </c>
      <c r="I153" s="334">
        <f t="shared" si="35"/>
        <v>0</v>
      </c>
      <c r="J153" s="337">
        <f t="shared" si="35"/>
        <v>0</v>
      </c>
      <c r="K153" s="334">
        <f t="shared" si="35"/>
        <v>0</v>
      </c>
      <c r="L153" s="334">
        <f t="shared" si="35"/>
        <v>0</v>
      </c>
      <c r="M153" s="337">
        <f t="shared" si="35"/>
        <v>0</v>
      </c>
      <c r="N153" s="337">
        <f t="shared" si="35"/>
        <v>0</v>
      </c>
      <c r="O153" s="337">
        <f t="shared" si="35"/>
        <v>0</v>
      </c>
      <c r="P153" s="337"/>
      <c r="Q153" s="337"/>
      <c r="R153" s="337"/>
      <c r="S153" s="337"/>
      <c r="T153" s="337"/>
      <c r="U153" s="337">
        <f t="shared" si="35"/>
        <v>0</v>
      </c>
      <c r="V153" s="337">
        <f t="shared" si="35"/>
        <v>0</v>
      </c>
    </row>
    <row r="155" spans="1:22" ht="15.75" thickBot="1" x14ac:dyDescent="0.3">
      <c r="A155" s="285" t="s">
        <v>107</v>
      </c>
    </row>
    <row r="156" spans="1:22" ht="15.75" thickTop="1" x14ac:dyDescent="0.25">
      <c r="A156" s="353" t="s">
        <v>108</v>
      </c>
      <c r="B156" s="355"/>
      <c r="C156" s="484"/>
      <c r="D156" s="356"/>
      <c r="E156" s="356"/>
      <c r="F156" s="356"/>
      <c r="G156" s="356"/>
      <c r="H156" s="357">
        <f>+E156+F156-G156</f>
        <v>0</v>
      </c>
      <c r="I156" s="356"/>
      <c r="J156" s="358"/>
      <c r="K156" s="356"/>
      <c r="L156" s="359"/>
      <c r="M156" s="360"/>
      <c r="N156" s="360"/>
      <c r="O156" s="309"/>
      <c r="P156" s="309"/>
      <c r="Q156" s="275"/>
      <c r="R156" s="309"/>
      <c r="S156" s="309"/>
      <c r="T156" s="309"/>
      <c r="U156" s="360"/>
      <c r="V156" s="412"/>
    </row>
    <row r="157" spans="1:22" ht="15.75" thickBot="1" x14ac:dyDescent="0.3">
      <c r="A157" s="324" t="s">
        <v>109</v>
      </c>
      <c r="B157" s="361"/>
      <c r="C157" s="362"/>
      <c r="D157" s="363"/>
      <c r="E157" s="363"/>
      <c r="F157" s="363"/>
      <c r="G157" s="363"/>
      <c r="H157" s="364">
        <f>+E157+F157-G157</f>
        <v>0</v>
      </c>
      <c r="I157" s="363"/>
      <c r="J157" s="365"/>
      <c r="K157" s="363"/>
      <c r="L157" s="366"/>
      <c r="M157" s="367"/>
      <c r="N157" s="367"/>
      <c r="O157" s="332"/>
      <c r="P157" s="332"/>
      <c r="Q157" s="279"/>
      <c r="R157" s="332"/>
      <c r="S157" s="332"/>
      <c r="T157" s="332"/>
      <c r="U157" s="367"/>
      <c r="V157" s="415"/>
    </row>
    <row r="158" spans="1:22" ht="15.75" thickTop="1" x14ac:dyDescent="0.25">
      <c r="A158" s="298" t="s">
        <v>110</v>
      </c>
      <c r="B158" s="368">
        <f t="shared" ref="B158:L158" si="36">SUM(B156:B157)</f>
        <v>0</v>
      </c>
      <c r="C158" s="368">
        <f t="shared" si="36"/>
        <v>0</v>
      </c>
      <c r="D158" s="368">
        <f t="shared" si="36"/>
        <v>0</v>
      </c>
      <c r="E158" s="368">
        <f t="shared" si="36"/>
        <v>0</v>
      </c>
      <c r="F158" s="368">
        <f t="shared" si="36"/>
        <v>0</v>
      </c>
      <c r="G158" s="368">
        <f t="shared" si="36"/>
        <v>0</v>
      </c>
      <c r="H158" s="370">
        <f t="shared" si="36"/>
        <v>0</v>
      </c>
      <c r="I158" s="368">
        <f t="shared" si="36"/>
        <v>0</v>
      </c>
      <c r="J158" s="370">
        <f t="shared" si="36"/>
        <v>0</v>
      </c>
      <c r="K158" s="368">
        <f t="shared" si="36"/>
        <v>0</v>
      </c>
      <c r="L158" s="368">
        <f t="shared" si="36"/>
        <v>0</v>
      </c>
    </row>
    <row r="160" spans="1:22" ht="15.75" thickBot="1" x14ac:dyDescent="0.3">
      <c r="A160" s="285" t="s">
        <v>111</v>
      </c>
    </row>
    <row r="161" spans="1:25" ht="15.75" thickTop="1" x14ac:dyDescent="0.25">
      <c r="A161" s="353" t="s">
        <v>919</v>
      </c>
      <c r="B161" s="339">
        <v>0</v>
      </c>
      <c r="C161" s="301"/>
      <c r="D161" s="341"/>
      <c r="E161" s="341"/>
      <c r="F161" s="341"/>
      <c r="G161" s="341"/>
      <c r="H161" s="371">
        <f>+E161+F161-G161</f>
        <v>0</v>
      </c>
      <c r="I161" s="341"/>
      <c r="J161" s="342">
        <f>SUM(H161:I161)</f>
        <v>0</v>
      </c>
      <c r="K161" s="341"/>
      <c r="L161" s="307"/>
      <c r="M161" s="343">
        <f>+G161+J161</f>
        <v>0</v>
      </c>
      <c r="N161" s="308"/>
      <c r="O161" s="309"/>
      <c r="P161" s="309"/>
      <c r="Q161" s="275"/>
      <c r="R161" s="309">
        <f t="shared" ref="R161:R209" si="37">SUM(O161:Q161)</f>
        <v>0</v>
      </c>
      <c r="S161" s="309"/>
      <c r="T161" s="309">
        <f t="shared" ref="T161:T209" si="38">+O161+P161+S161</f>
        <v>0</v>
      </c>
      <c r="U161" s="309"/>
      <c r="V161" s="409"/>
      <c r="Y161" s="468" t="e">
        <f t="shared" ref="Y161:Y209" si="39">-Q161/T161</f>
        <v>#DIV/0!</v>
      </c>
    </row>
    <row r="162" spans="1:25" x14ac:dyDescent="0.25">
      <c r="A162" s="344" t="str">
        <f>+Smry!A162</f>
        <v>FIRE ARMS</v>
      </c>
      <c r="B162" s="311" t="s">
        <v>924</v>
      </c>
      <c r="C162" s="345"/>
      <c r="D162" s="315"/>
      <c r="E162" s="315"/>
      <c r="F162" s="315"/>
      <c r="G162" s="315"/>
      <c r="H162" s="316">
        <f>+E162+F162-G162</f>
        <v>0</v>
      </c>
      <c r="I162" s="315"/>
      <c r="J162" s="317">
        <f>SUM(H162:I162)</f>
        <v>0</v>
      </c>
      <c r="K162" s="315"/>
      <c r="L162" s="318"/>
      <c r="M162" s="346">
        <f>+G162+J162</f>
        <v>0</v>
      </c>
      <c r="N162" s="319"/>
      <c r="O162" s="320">
        <v>120000</v>
      </c>
      <c r="P162" s="320"/>
      <c r="Q162" s="278"/>
      <c r="R162" s="320">
        <f t="shared" si="37"/>
        <v>120000</v>
      </c>
      <c r="S162" s="320"/>
      <c r="T162" s="320">
        <f t="shared" si="38"/>
        <v>120000</v>
      </c>
      <c r="U162" s="320"/>
      <c r="V162" s="410"/>
      <c r="Y162" s="468">
        <f t="shared" si="39"/>
        <v>0</v>
      </c>
    </row>
    <row r="163" spans="1:25" x14ac:dyDescent="0.25">
      <c r="A163" s="344" t="s">
        <v>139</v>
      </c>
      <c r="B163" s="311">
        <v>0</v>
      </c>
      <c r="C163" s="345"/>
      <c r="D163" s="315"/>
      <c r="E163" s="315"/>
      <c r="F163" s="315"/>
      <c r="G163" s="315"/>
      <c r="H163" s="316">
        <f t="shared" ref="H163:H208" si="40">+E163+F163-G163</f>
        <v>0</v>
      </c>
      <c r="I163" s="315"/>
      <c r="J163" s="317">
        <f t="shared" ref="J163:J209" si="41">SUM(H163:I163)</f>
        <v>0</v>
      </c>
      <c r="K163" s="315"/>
      <c r="L163" s="318"/>
      <c r="M163" s="346">
        <f t="shared" ref="M163:M209" si="42">+G163+J163</f>
        <v>0</v>
      </c>
      <c r="N163" s="319"/>
      <c r="O163" s="320"/>
      <c r="P163" s="320"/>
      <c r="Q163" s="278"/>
      <c r="R163" s="320">
        <f t="shared" si="37"/>
        <v>0</v>
      </c>
      <c r="S163" s="320"/>
      <c r="T163" s="320">
        <f t="shared" si="38"/>
        <v>0</v>
      </c>
      <c r="U163" s="320"/>
      <c r="V163" s="410"/>
      <c r="Y163" s="468" t="e">
        <f t="shared" si="39"/>
        <v>#DIV/0!</v>
      </c>
    </row>
    <row r="164" spans="1:25" hidden="1" x14ac:dyDescent="0.25">
      <c r="A164" s="344" t="s">
        <v>115</v>
      </c>
      <c r="B164" s="311">
        <v>0</v>
      </c>
      <c r="C164" s="345"/>
      <c r="D164" s="315"/>
      <c r="E164" s="315"/>
      <c r="F164" s="315"/>
      <c r="G164" s="315"/>
      <c r="H164" s="316">
        <f t="shared" si="40"/>
        <v>0</v>
      </c>
      <c r="I164" s="315"/>
      <c r="J164" s="317">
        <f t="shared" si="41"/>
        <v>0</v>
      </c>
      <c r="K164" s="315"/>
      <c r="L164" s="318"/>
      <c r="M164" s="346">
        <f t="shared" si="42"/>
        <v>0</v>
      </c>
      <c r="N164" s="319"/>
      <c r="O164" s="320"/>
      <c r="P164" s="320"/>
      <c r="Q164" s="278"/>
      <c r="R164" s="320">
        <f t="shared" si="37"/>
        <v>0</v>
      </c>
      <c r="S164" s="320"/>
      <c r="T164" s="320">
        <f t="shared" si="38"/>
        <v>0</v>
      </c>
      <c r="U164" s="320"/>
      <c r="V164" s="410"/>
      <c r="Y164" s="468" t="e">
        <f t="shared" si="39"/>
        <v>#DIV/0!</v>
      </c>
    </row>
    <row r="165" spans="1:25" x14ac:dyDescent="0.25">
      <c r="A165" s="344" t="s">
        <v>721</v>
      </c>
      <c r="B165" s="311">
        <v>0</v>
      </c>
      <c r="C165" s="345"/>
      <c r="D165" s="315"/>
      <c r="E165" s="315">
        <v>500000</v>
      </c>
      <c r="F165" s="315"/>
      <c r="G165" s="315">
        <v>0</v>
      </c>
      <c r="H165" s="316">
        <f t="shared" si="40"/>
        <v>500000</v>
      </c>
      <c r="I165" s="315"/>
      <c r="J165" s="317">
        <f t="shared" si="41"/>
        <v>500000</v>
      </c>
      <c r="K165" s="315"/>
      <c r="L165" s="318"/>
      <c r="M165" s="346">
        <f t="shared" si="42"/>
        <v>500000</v>
      </c>
      <c r="N165" s="319"/>
      <c r="O165" s="320"/>
      <c r="P165" s="320"/>
      <c r="Q165" s="278"/>
      <c r="R165" s="320">
        <f t="shared" si="37"/>
        <v>0</v>
      </c>
      <c r="S165" s="320">
        <v>700000</v>
      </c>
      <c r="T165" s="320">
        <f t="shared" si="38"/>
        <v>700000</v>
      </c>
      <c r="U165" s="320"/>
      <c r="V165" s="410"/>
      <c r="Y165" s="468">
        <f t="shared" si="39"/>
        <v>0</v>
      </c>
    </row>
    <row r="166" spans="1:25" x14ac:dyDescent="0.25">
      <c r="A166" s="344" t="str">
        <f>+Smry!A166</f>
        <v>SKIP BINS</v>
      </c>
      <c r="B166" s="311" t="s">
        <v>925</v>
      </c>
      <c r="C166" s="345"/>
      <c r="D166" s="315"/>
      <c r="E166" s="315"/>
      <c r="F166" s="315"/>
      <c r="G166" s="315"/>
      <c r="H166" s="316">
        <f t="shared" si="40"/>
        <v>0</v>
      </c>
      <c r="I166" s="315"/>
      <c r="J166" s="317">
        <f t="shared" si="41"/>
        <v>0</v>
      </c>
      <c r="K166" s="315"/>
      <c r="L166" s="318"/>
      <c r="M166" s="346">
        <f t="shared" si="42"/>
        <v>0</v>
      </c>
      <c r="N166" s="319"/>
      <c r="O166" s="320">
        <v>360000</v>
      </c>
      <c r="P166" s="320"/>
      <c r="Q166" s="278"/>
      <c r="R166" s="320">
        <f t="shared" si="37"/>
        <v>360000</v>
      </c>
      <c r="S166" s="320"/>
      <c r="T166" s="320">
        <f t="shared" si="38"/>
        <v>360000</v>
      </c>
      <c r="U166" s="320"/>
      <c r="V166" s="410"/>
      <c r="Y166" s="468">
        <f t="shared" si="39"/>
        <v>0</v>
      </c>
    </row>
    <row r="167" spans="1:25" hidden="1" x14ac:dyDescent="0.25">
      <c r="A167" s="344" t="s">
        <v>138</v>
      </c>
      <c r="B167" s="311">
        <v>0</v>
      </c>
      <c r="C167" s="345"/>
      <c r="D167" s="315"/>
      <c r="E167" s="315"/>
      <c r="F167" s="315"/>
      <c r="G167" s="315"/>
      <c r="H167" s="316">
        <f t="shared" si="40"/>
        <v>0</v>
      </c>
      <c r="I167" s="315"/>
      <c r="J167" s="317">
        <f t="shared" si="41"/>
        <v>0</v>
      </c>
      <c r="K167" s="315"/>
      <c r="L167" s="318"/>
      <c r="M167" s="346">
        <f t="shared" si="42"/>
        <v>0</v>
      </c>
      <c r="N167" s="319"/>
      <c r="O167" s="320"/>
      <c r="P167" s="320"/>
      <c r="Q167" s="278"/>
      <c r="R167" s="320">
        <f t="shared" si="37"/>
        <v>0</v>
      </c>
      <c r="S167" s="320"/>
      <c r="T167" s="320">
        <f t="shared" si="38"/>
        <v>0</v>
      </c>
      <c r="U167" s="320"/>
      <c r="V167" s="410"/>
      <c r="Y167" s="468" t="e">
        <f t="shared" si="39"/>
        <v>#DIV/0!</v>
      </c>
    </row>
    <row r="168" spans="1:25" hidden="1" x14ac:dyDescent="0.25">
      <c r="A168" s="344" t="str">
        <f>+Smry!A168</f>
        <v>INTEGRATED WASTE MANAGEMENT</v>
      </c>
      <c r="B168" s="311" t="s">
        <v>926</v>
      </c>
      <c r="C168" s="345"/>
      <c r="D168" s="315"/>
      <c r="E168" s="315"/>
      <c r="F168" s="315"/>
      <c r="G168" s="315"/>
      <c r="H168" s="316">
        <f t="shared" si="40"/>
        <v>0</v>
      </c>
      <c r="I168" s="315"/>
      <c r="J168" s="317">
        <f t="shared" si="41"/>
        <v>0</v>
      </c>
      <c r="K168" s="315"/>
      <c r="L168" s="318"/>
      <c r="M168" s="346">
        <f t="shared" si="42"/>
        <v>0</v>
      </c>
      <c r="N168" s="319"/>
      <c r="O168" s="320"/>
      <c r="P168" s="320"/>
      <c r="Q168" s="278"/>
      <c r="R168" s="320">
        <f t="shared" si="37"/>
        <v>0</v>
      </c>
      <c r="S168" s="320"/>
      <c r="T168" s="320">
        <f t="shared" si="38"/>
        <v>0</v>
      </c>
      <c r="U168" s="320"/>
      <c r="V168" s="410"/>
      <c r="Y168" s="468" t="e">
        <f t="shared" si="39"/>
        <v>#DIV/0!</v>
      </c>
    </row>
    <row r="169" spans="1:25" hidden="1" x14ac:dyDescent="0.25">
      <c r="A169" s="344" t="s">
        <v>873</v>
      </c>
      <c r="B169" s="311">
        <v>0</v>
      </c>
      <c r="C169" s="345"/>
      <c r="D169" s="315"/>
      <c r="E169" s="315"/>
      <c r="F169" s="315"/>
      <c r="G169" s="315"/>
      <c r="H169" s="316">
        <f t="shared" si="40"/>
        <v>0</v>
      </c>
      <c r="I169" s="315"/>
      <c r="J169" s="317">
        <f t="shared" si="41"/>
        <v>0</v>
      </c>
      <c r="K169" s="315"/>
      <c r="L169" s="318"/>
      <c r="M169" s="346">
        <f t="shared" si="42"/>
        <v>0</v>
      </c>
      <c r="N169" s="319"/>
      <c r="O169" s="320"/>
      <c r="P169" s="320"/>
      <c r="Q169" s="278"/>
      <c r="R169" s="320">
        <f t="shared" si="37"/>
        <v>0</v>
      </c>
      <c r="S169" s="320"/>
      <c r="T169" s="320">
        <f t="shared" si="38"/>
        <v>0</v>
      </c>
      <c r="U169" s="320"/>
      <c r="V169" s="410"/>
      <c r="Y169" s="468" t="e">
        <f t="shared" si="39"/>
        <v>#DIV/0!</v>
      </c>
    </row>
    <row r="170" spans="1:25" hidden="1" x14ac:dyDescent="0.25">
      <c r="A170" s="344" t="s">
        <v>114</v>
      </c>
      <c r="B170" s="311">
        <v>0</v>
      </c>
      <c r="C170" s="345"/>
      <c r="D170" s="315"/>
      <c r="E170" s="315"/>
      <c r="F170" s="315"/>
      <c r="G170" s="315"/>
      <c r="H170" s="316">
        <f t="shared" si="40"/>
        <v>0</v>
      </c>
      <c r="I170" s="315"/>
      <c r="J170" s="317">
        <f t="shared" si="41"/>
        <v>0</v>
      </c>
      <c r="K170" s="315"/>
      <c r="L170" s="318"/>
      <c r="M170" s="346">
        <f t="shared" si="42"/>
        <v>0</v>
      </c>
      <c r="N170" s="319"/>
      <c r="O170" s="320"/>
      <c r="P170" s="320"/>
      <c r="Q170" s="278"/>
      <c r="R170" s="320">
        <f t="shared" si="37"/>
        <v>0</v>
      </c>
      <c r="S170" s="320"/>
      <c r="T170" s="320">
        <f t="shared" si="38"/>
        <v>0</v>
      </c>
      <c r="U170" s="320"/>
      <c r="V170" s="410"/>
      <c r="Y170" s="468" t="e">
        <f t="shared" si="39"/>
        <v>#DIV/0!</v>
      </c>
    </row>
    <row r="171" spans="1:25" hidden="1" x14ac:dyDescent="0.25">
      <c r="A171" s="344" t="s">
        <v>121</v>
      </c>
      <c r="B171" s="311">
        <v>0</v>
      </c>
      <c r="C171" s="345"/>
      <c r="D171" s="315"/>
      <c r="E171" s="315"/>
      <c r="F171" s="315"/>
      <c r="G171" s="315"/>
      <c r="H171" s="316">
        <f t="shared" si="40"/>
        <v>0</v>
      </c>
      <c r="I171" s="315"/>
      <c r="J171" s="317">
        <f t="shared" si="41"/>
        <v>0</v>
      </c>
      <c r="K171" s="315"/>
      <c r="L171" s="318"/>
      <c r="M171" s="346">
        <f t="shared" si="42"/>
        <v>0</v>
      </c>
      <c r="N171" s="319"/>
      <c r="O171" s="320"/>
      <c r="P171" s="320"/>
      <c r="Q171" s="278"/>
      <c r="R171" s="320">
        <f t="shared" si="37"/>
        <v>0</v>
      </c>
      <c r="S171" s="320"/>
      <c r="T171" s="320">
        <f t="shared" si="38"/>
        <v>0</v>
      </c>
      <c r="U171" s="320"/>
      <c r="V171" s="410"/>
      <c r="Y171" s="468" t="e">
        <f t="shared" si="39"/>
        <v>#DIV/0!</v>
      </c>
    </row>
    <row r="172" spans="1:25" hidden="1" x14ac:dyDescent="0.25">
      <c r="A172" s="344" t="s">
        <v>137</v>
      </c>
      <c r="B172" s="311">
        <v>0</v>
      </c>
      <c r="C172" s="345"/>
      <c r="D172" s="315"/>
      <c r="E172" s="315"/>
      <c r="F172" s="315"/>
      <c r="G172" s="315"/>
      <c r="H172" s="316">
        <f t="shared" si="40"/>
        <v>0</v>
      </c>
      <c r="I172" s="315"/>
      <c r="J172" s="317">
        <f t="shared" si="41"/>
        <v>0</v>
      </c>
      <c r="K172" s="315"/>
      <c r="L172" s="318"/>
      <c r="M172" s="346">
        <f t="shared" si="42"/>
        <v>0</v>
      </c>
      <c r="N172" s="319"/>
      <c r="O172" s="320"/>
      <c r="P172" s="320"/>
      <c r="Q172" s="278"/>
      <c r="R172" s="320">
        <f t="shared" si="37"/>
        <v>0</v>
      </c>
      <c r="S172" s="320"/>
      <c r="T172" s="320">
        <f t="shared" si="38"/>
        <v>0</v>
      </c>
      <c r="U172" s="320"/>
      <c r="V172" s="410"/>
      <c r="Y172" s="468" t="e">
        <f t="shared" si="39"/>
        <v>#DIV/0!</v>
      </c>
    </row>
    <row r="173" spans="1:25" hidden="1" x14ac:dyDescent="0.25">
      <c r="A173" s="344" t="s">
        <v>703</v>
      </c>
      <c r="B173" s="311">
        <v>0</v>
      </c>
      <c r="C173" s="345"/>
      <c r="D173" s="315"/>
      <c r="E173" s="315"/>
      <c r="F173" s="315"/>
      <c r="G173" s="315"/>
      <c r="H173" s="316">
        <f t="shared" si="40"/>
        <v>0</v>
      </c>
      <c r="I173" s="315"/>
      <c r="J173" s="317">
        <f t="shared" si="41"/>
        <v>0</v>
      </c>
      <c r="K173" s="315"/>
      <c r="L173" s="318"/>
      <c r="M173" s="346">
        <f t="shared" si="42"/>
        <v>0</v>
      </c>
      <c r="N173" s="319"/>
      <c r="O173" s="320"/>
      <c r="P173" s="320"/>
      <c r="Q173" s="278"/>
      <c r="R173" s="320">
        <f t="shared" si="37"/>
        <v>0</v>
      </c>
      <c r="S173" s="320"/>
      <c r="T173" s="320">
        <f t="shared" si="38"/>
        <v>0</v>
      </c>
      <c r="U173" s="320"/>
      <c r="V173" s="410"/>
      <c r="Y173" s="468" t="e">
        <f t="shared" si="39"/>
        <v>#DIV/0!</v>
      </c>
    </row>
    <row r="174" spans="1:25" hidden="1" x14ac:dyDescent="0.25">
      <c r="A174" s="344" t="s">
        <v>702</v>
      </c>
      <c r="B174" s="311">
        <v>0</v>
      </c>
      <c r="C174" s="345"/>
      <c r="D174" s="315"/>
      <c r="E174" s="315"/>
      <c r="F174" s="315"/>
      <c r="G174" s="315"/>
      <c r="H174" s="316">
        <f t="shared" si="40"/>
        <v>0</v>
      </c>
      <c r="I174" s="315"/>
      <c r="J174" s="317">
        <f t="shared" si="41"/>
        <v>0</v>
      </c>
      <c r="K174" s="315"/>
      <c r="L174" s="318"/>
      <c r="M174" s="346">
        <f t="shared" si="42"/>
        <v>0</v>
      </c>
      <c r="N174" s="319"/>
      <c r="O174" s="320"/>
      <c r="P174" s="320"/>
      <c r="Q174" s="278"/>
      <c r="R174" s="320">
        <f t="shared" si="37"/>
        <v>0</v>
      </c>
      <c r="S174" s="320"/>
      <c r="T174" s="320">
        <f t="shared" si="38"/>
        <v>0</v>
      </c>
      <c r="U174" s="320"/>
      <c r="V174" s="410"/>
      <c r="Y174" s="468" t="e">
        <f t="shared" si="39"/>
        <v>#DIV/0!</v>
      </c>
    </row>
    <row r="175" spans="1:25" hidden="1" x14ac:dyDescent="0.25">
      <c r="A175" s="344" t="s">
        <v>701</v>
      </c>
      <c r="B175" s="311">
        <v>0</v>
      </c>
      <c r="C175" s="345"/>
      <c r="D175" s="315"/>
      <c r="E175" s="315"/>
      <c r="F175" s="315"/>
      <c r="G175" s="315"/>
      <c r="H175" s="316">
        <f t="shared" si="40"/>
        <v>0</v>
      </c>
      <c r="I175" s="315"/>
      <c r="J175" s="317">
        <f t="shared" si="41"/>
        <v>0</v>
      </c>
      <c r="K175" s="315"/>
      <c r="L175" s="318"/>
      <c r="M175" s="346">
        <f t="shared" si="42"/>
        <v>0</v>
      </c>
      <c r="N175" s="319"/>
      <c r="O175" s="320"/>
      <c r="P175" s="320"/>
      <c r="Q175" s="278"/>
      <c r="R175" s="320">
        <f t="shared" si="37"/>
        <v>0</v>
      </c>
      <c r="S175" s="320"/>
      <c r="T175" s="320">
        <f t="shared" si="38"/>
        <v>0</v>
      </c>
      <c r="U175" s="320"/>
      <c r="V175" s="410"/>
      <c r="Y175" s="468" t="e">
        <f t="shared" si="39"/>
        <v>#DIV/0!</v>
      </c>
    </row>
    <row r="176" spans="1:25" hidden="1" x14ac:dyDescent="0.25">
      <c r="A176" s="344" t="s">
        <v>123</v>
      </c>
      <c r="B176" s="311">
        <v>0</v>
      </c>
      <c r="C176" s="345"/>
      <c r="D176" s="315"/>
      <c r="E176" s="315"/>
      <c r="F176" s="315"/>
      <c r="G176" s="315"/>
      <c r="H176" s="316">
        <f t="shared" si="40"/>
        <v>0</v>
      </c>
      <c r="I176" s="315"/>
      <c r="J176" s="317">
        <f t="shared" si="41"/>
        <v>0</v>
      </c>
      <c r="K176" s="315"/>
      <c r="L176" s="318"/>
      <c r="M176" s="346">
        <f t="shared" si="42"/>
        <v>0</v>
      </c>
      <c r="N176" s="319"/>
      <c r="O176" s="320"/>
      <c r="P176" s="320"/>
      <c r="Q176" s="278"/>
      <c r="R176" s="320">
        <f t="shared" si="37"/>
        <v>0</v>
      </c>
      <c r="S176" s="320"/>
      <c r="T176" s="320">
        <f t="shared" si="38"/>
        <v>0</v>
      </c>
      <c r="U176" s="320"/>
      <c r="V176" s="410"/>
      <c r="Y176" s="468" t="e">
        <f t="shared" si="39"/>
        <v>#DIV/0!</v>
      </c>
    </row>
    <row r="177" spans="1:25" hidden="1" x14ac:dyDescent="0.25">
      <c r="A177" s="372" t="s">
        <v>122</v>
      </c>
      <c r="B177" s="311">
        <v>0</v>
      </c>
      <c r="C177" s="345"/>
      <c r="D177" s="315"/>
      <c r="E177" s="315"/>
      <c r="F177" s="315"/>
      <c r="G177" s="315"/>
      <c r="H177" s="316">
        <f t="shared" si="40"/>
        <v>0</v>
      </c>
      <c r="I177" s="315"/>
      <c r="J177" s="317">
        <f t="shared" si="41"/>
        <v>0</v>
      </c>
      <c r="K177" s="315"/>
      <c r="L177" s="318"/>
      <c r="M177" s="346">
        <f t="shared" si="42"/>
        <v>0</v>
      </c>
      <c r="N177" s="319"/>
      <c r="O177" s="320"/>
      <c r="P177" s="320"/>
      <c r="Q177" s="278"/>
      <c r="R177" s="320">
        <f t="shared" si="37"/>
        <v>0</v>
      </c>
      <c r="S177" s="320"/>
      <c r="T177" s="320">
        <f t="shared" si="38"/>
        <v>0</v>
      </c>
      <c r="U177" s="320"/>
      <c r="V177" s="410"/>
      <c r="Y177" s="468" t="e">
        <f t="shared" si="39"/>
        <v>#DIV/0!</v>
      </c>
    </row>
    <row r="178" spans="1:25" hidden="1" x14ac:dyDescent="0.25">
      <c r="A178" s="310" t="s">
        <v>112</v>
      </c>
      <c r="B178" s="311">
        <v>0</v>
      </c>
      <c r="C178" s="345"/>
      <c r="D178" s="315"/>
      <c r="E178" s="315"/>
      <c r="F178" s="315"/>
      <c r="G178" s="315"/>
      <c r="H178" s="316">
        <f t="shared" si="40"/>
        <v>0</v>
      </c>
      <c r="I178" s="315"/>
      <c r="J178" s="317">
        <f t="shared" si="41"/>
        <v>0</v>
      </c>
      <c r="K178" s="315"/>
      <c r="L178" s="318"/>
      <c r="M178" s="346">
        <f t="shared" si="42"/>
        <v>0</v>
      </c>
      <c r="N178" s="319"/>
      <c r="O178" s="320"/>
      <c r="P178" s="320"/>
      <c r="Q178" s="278"/>
      <c r="R178" s="320">
        <f t="shared" si="37"/>
        <v>0</v>
      </c>
      <c r="S178" s="320"/>
      <c r="T178" s="320">
        <f t="shared" si="38"/>
        <v>0</v>
      </c>
      <c r="U178" s="320"/>
      <c r="V178" s="410"/>
      <c r="Y178" s="468" t="e">
        <f t="shared" si="39"/>
        <v>#DIV/0!</v>
      </c>
    </row>
    <row r="179" spans="1:25" hidden="1" x14ac:dyDescent="0.25">
      <c r="A179" s="344" t="s">
        <v>128</v>
      </c>
      <c r="B179" s="311">
        <v>0</v>
      </c>
      <c r="C179" s="345"/>
      <c r="D179" s="315"/>
      <c r="E179" s="315"/>
      <c r="F179" s="315"/>
      <c r="G179" s="315"/>
      <c r="H179" s="316">
        <f t="shared" si="40"/>
        <v>0</v>
      </c>
      <c r="I179" s="315"/>
      <c r="J179" s="317">
        <f t="shared" si="41"/>
        <v>0</v>
      </c>
      <c r="K179" s="315"/>
      <c r="L179" s="318"/>
      <c r="M179" s="346">
        <f t="shared" si="42"/>
        <v>0</v>
      </c>
      <c r="N179" s="319"/>
      <c r="O179" s="320"/>
      <c r="P179" s="320"/>
      <c r="Q179" s="278"/>
      <c r="R179" s="320">
        <f t="shared" si="37"/>
        <v>0</v>
      </c>
      <c r="S179" s="320"/>
      <c r="T179" s="320">
        <f t="shared" si="38"/>
        <v>0</v>
      </c>
      <c r="U179" s="320"/>
      <c r="V179" s="410"/>
      <c r="Y179" s="468" t="e">
        <f t="shared" si="39"/>
        <v>#DIV/0!</v>
      </c>
    </row>
    <row r="180" spans="1:25" hidden="1" x14ac:dyDescent="0.25">
      <c r="A180" s="344" t="s">
        <v>124</v>
      </c>
      <c r="B180" s="311">
        <v>0</v>
      </c>
      <c r="C180" s="345"/>
      <c r="D180" s="315"/>
      <c r="E180" s="315"/>
      <c r="F180" s="315"/>
      <c r="G180" s="315"/>
      <c r="H180" s="316">
        <f t="shared" si="40"/>
        <v>0</v>
      </c>
      <c r="I180" s="315"/>
      <c r="J180" s="317">
        <f t="shared" si="41"/>
        <v>0</v>
      </c>
      <c r="K180" s="315"/>
      <c r="L180" s="318"/>
      <c r="M180" s="346">
        <f t="shared" si="42"/>
        <v>0</v>
      </c>
      <c r="N180" s="319"/>
      <c r="O180" s="320"/>
      <c r="P180" s="320"/>
      <c r="Q180" s="278"/>
      <c r="R180" s="320">
        <f t="shared" si="37"/>
        <v>0</v>
      </c>
      <c r="S180" s="320"/>
      <c r="T180" s="320">
        <f t="shared" si="38"/>
        <v>0</v>
      </c>
      <c r="U180" s="320"/>
      <c r="V180" s="410"/>
      <c r="Y180" s="468" t="e">
        <f t="shared" si="39"/>
        <v>#DIV/0!</v>
      </c>
    </row>
    <row r="181" spans="1:25" hidden="1" x14ac:dyDescent="0.25">
      <c r="A181" s="344" t="s">
        <v>136</v>
      </c>
      <c r="B181" s="311">
        <v>0</v>
      </c>
      <c r="C181" s="345"/>
      <c r="D181" s="315"/>
      <c r="E181" s="315"/>
      <c r="F181" s="315"/>
      <c r="G181" s="315"/>
      <c r="H181" s="316">
        <f t="shared" si="40"/>
        <v>0</v>
      </c>
      <c r="I181" s="315"/>
      <c r="J181" s="317">
        <f t="shared" si="41"/>
        <v>0</v>
      </c>
      <c r="K181" s="315"/>
      <c r="L181" s="318"/>
      <c r="M181" s="346">
        <f t="shared" si="42"/>
        <v>0</v>
      </c>
      <c r="N181" s="319"/>
      <c r="O181" s="320"/>
      <c r="P181" s="320"/>
      <c r="Q181" s="278"/>
      <c r="R181" s="320">
        <f t="shared" si="37"/>
        <v>0</v>
      </c>
      <c r="S181" s="320"/>
      <c r="T181" s="320">
        <f t="shared" si="38"/>
        <v>0</v>
      </c>
      <c r="U181" s="320"/>
      <c r="V181" s="410"/>
      <c r="Y181" s="468" t="e">
        <f t="shared" si="39"/>
        <v>#DIV/0!</v>
      </c>
    </row>
    <row r="182" spans="1:25" hidden="1" x14ac:dyDescent="0.25">
      <c r="A182" s="344" t="s">
        <v>125</v>
      </c>
      <c r="B182" s="311">
        <v>0</v>
      </c>
      <c r="C182" s="345"/>
      <c r="D182" s="315"/>
      <c r="E182" s="315"/>
      <c r="F182" s="315"/>
      <c r="G182" s="315"/>
      <c r="H182" s="316">
        <f t="shared" si="40"/>
        <v>0</v>
      </c>
      <c r="I182" s="315"/>
      <c r="J182" s="317">
        <f t="shared" si="41"/>
        <v>0</v>
      </c>
      <c r="K182" s="315"/>
      <c r="L182" s="318"/>
      <c r="M182" s="346">
        <f t="shared" si="42"/>
        <v>0</v>
      </c>
      <c r="N182" s="319"/>
      <c r="O182" s="320"/>
      <c r="P182" s="320"/>
      <c r="Q182" s="278"/>
      <c r="R182" s="320">
        <f t="shared" si="37"/>
        <v>0</v>
      </c>
      <c r="S182" s="320"/>
      <c r="T182" s="320">
        <f t="shared" si="38"/>
        <v>0</v>
      </c>
      <c r="U182" s="320"/>
      <c r="V182" s="410"/>
      <c r="Y182" s="468" t="e">
        <f t="shared" si="39"/>
        <v>#DIV/0!</v>
      </c>
    </row>
    <row r="183" spans="1:25" hidden="1" x14ac:dyDescent="0.25">
      <c r="A183" s="344" t="s">
        <v>116</v>
      </c>
      <c r="B183" s="311">
        <v>0</v>
      </c>
      <c r="C183" s="345"/>
      <c r="D183" s="315"/>
      <c r="E183" s="315"/>
      <c r="F183" s="315"/>
      <c r="G183" s="315"/>
      <c r="H183" s="316">
        <f t="shared" si="40"/>
        <v>0</v>
      </c>
      <c r="I183" s="315"/>
      <c r="J183" s="317">
        <f t="shared" si="41"/>
        <v>0</v>
      </c>
      <c r="K183" s="315"/>
      <c r="L183" s="318"/>
      <c r="M183" s="346">
        <f t="shared" si="42"/>
        <v>0</v>
      </c>
      <c r="N183" s="319"/>
      <c r="O183" s="320"/>
      <c r="P183" s="320"/>
      <c r="Q183" s="278"/>
      <c r="R183" s="320">
        <f t="shared" si="37"/>
        <v>0</v>
      </c>
      <c r="S183" s="320"/>
      <c r="T183" s="320">
        <f t="shared" si="38"/>
        <v>0</v>
      </c>
      <c r="U183" s="320"/>
      <c r="V183" s="410"/>
      <c r="Y183" s="468" t="e">
        <f t="shared" si="39"/>
        <v>#DIV/0!</v>
      </c>
    </row>
    <row r="184" spans="1:25" hidden="1" x14ac:dyDescent="0.25">
      <c r="A184" s="344" t="s">
        <v>113</v>
      </c>
      <c r="B184" s="311">
        <v>0</v>
      </c>
      <c r="C184" s="345"/>
      <c r="D184" s="315"/>
      <c r="E184" s="315"/>
      <c r="F184" s="315"/>
      <c r="G184" s="315"/>
      <c r="H184" s="316">
        <f t="shared" si="40"/>
        <v>0</v>
      </c>
      <c r="I184" s="315"/>
      <c r="J184" s="317">
        <f t="shared" si="41"/>
        <v>0</v>
      </c>
      <c r="K184" s="315"/>
      <c r="L184" s="318"/>
      <c r="M184" s="346">
        <f t="shared" si="42"/>
        <v>0</v>
      </c>
      <c r="N184" s="319"/>
      <c r="O184" s="320"/>
      <c r="P184" s="320"/>
      <c r="Q184" s="278"/>
      <c r="R184" s="320">
        <f t="shared" si="37"/>
        <v>0</v>
      </c>
      <c r="S184" s="320"/>
      <c r="T184" s="320">
        <f t="shared" si="38"/>
        <v>0</v>
      </c>
      <c r="U184" s="320"/>
      <c r="V184" s="410"/>
      <c r="Y184" s="468" t="e">
        <f t="shared" si="39"/>
        <v>#DIV/0!</v>
      </c>
    </row>
    <row r="185" spans="1:25" hidden="1" x14ac:dyDescent="0.25">
      <c r="A185" s="344" t="s">
        <v>105</v>
      </c>
      <c r="B185" s="311">
        <v>0</v>
      </c>
      <c r="C185" s="345"/>
      <c r="D185" s="315"/>
      <c r="E185" s="315"/>
      <c r="F185" s="315"/>
      <c r="G185" s="315"/>
      <c r="H185" s="316">
        <f t="shared" si="40"/>
        <v>0</v>
      </c>
      <c r="I185" s="315"/>
      <c r="J185" s="317">
        <f t="shared" si="41"/>
        <v>0</v>
      </c>
      <c r="K185" s="315"/>
      <c r="L185" s="318"/>
      <c r="M185" s="346">
        <f t="shared" si="42"/>
        <v>0</v>
      </c>
      <c r="N185" s="319"/>
      <c r="O185" s="320"/>
      <c r="P185" s="320"/>
      <c r="Q185" s="278"/>
      <c r="R185" s="320">
        <f t="shared" si="37"/>
        <v>0</v>
      </c>
      <c r="S185" s="320"/>
      <c r="T185" s="320">
        <f t="shared" si="38"/>
        <v>0</v>
      </c>
      <c r="U185" s="320"/>
      <c r="V185" s="410"/>
      <c r="Y185" s="468" t="e">
        <f t="shared" si="39"/>
        <v>#DIV/0!</v>
      </c>
    </row>
    <row r="186" spans="1:25" hidden="1" x14ac:dyDescent="0.25">
      <c r="A186" s="344" t="s">
        <v>119</v>
      </c>
      <c r="B186" s="311">
        <v>0</v>
      </c>
      <c r="C186" s="345"/>
      <c r="D186" s="315"/>
      <c r="E186" s="315"/>
      <c r="F186" s="315"/>
      <c r="G186" s="315"/>
      <c r="H186" s="316">
        <f t="shared" si="40"/>
        <v>0</v>
      </c>
      <c r="I186" s="315"/>
      <c r="J186" s="317">
        <f t="shared" si="41"/>
        <v>0</v>
      </c>
      <c r="K186" s="315"/>
      <c r="L186" s="318"/>
      <c r="M186" s="346">
        <f t="shared" si="42"/>
        <v>0</v>
      </c>
      <c r="N186" s="319"/>
      <c r="O186" s="320"/>
      <c r="P186" s="320"/>
      <c r="Q186" s="278"/>
      <c r="R186" s="320">
        <f t="shared" si="37"/>
        <v>0</v>
      </c>
      <c r="S186" s="320"/>
      <c r="T186" s="320">
        <f t="shared" si="38"/>
        <v>0</v>
      </c>
      <c r="U186" s="320"/>
      <c r="V186" s="410"/>
      <c r="Y186" s="468" t="e">
        <f t="shared" si="39"/>
        <v>#DIV/0!</v>
      </c>
    </row>
    <row r="187" spans="1:25" hidden="1" x14ac:dyDescent="0.25">
      <c r="A187" s="344" t="s">
        <v>132</v>
      </c>
      <c r="B187" s="311">
        <v>0</v>
      </c>
      <c r="C187" s="345"/>
      <c r="D187" s="315"/>
      <c r="E187" s="315"/>
      <c r="F187" s="315"/>
      <c r="G187" s="315"/>
      <c r="H187" s="316">
        <f t="shared" si="40"/>
        <v>0</v>
      </c>
      <c r="I187" s="315"/>
      <c r="J187" s="317">
        <f t="shared" si="41"/>
        <v>0</v>
      </c>
      <c r="K187" s="315"/>
      <c r="L187" s="318"/>
      <c r="M187" s="346">
        <f t="shared" si="42"/>
        <v>0</v>
      </c>
      <c r="N187" s="319"/>
      <c r="O187" s="320"/>
      <c r="P187" s="320"/>
      <c r="Q187" s="278"/>
      <c r="R187" s="320">
        <f t="shared" si="37"/>
        <v>0</v>
      </c>
      <c r="S187" s="320"/>
      <c r="T187" s="320">
        <f t="shared" si="38"/>
        <v>0</v>
      </c>
      <c r="U187" s="320"/>
      <c r="V187" s="410"/>
      <c r="Y187" s="468" t="e">
        <f t="shared" si="39"/>
        <v>#DIV/0!</v>
      </c>
    </row>
    <row r="188" spans="1:25" hidden="1" x14ac:dyDescent="0.25">
      <c r="A188" s="344" t="s">
        <v>126</v>
      </c>
      <c r="B188" s="311">
        <v>0</v>
      </c>
      <c r="C188" s="345"/>
      <c r="D188" s="315"/>
      <c r="E188" s="315"/>
      <c r="F188" s="315"/>
      <c r="G188" s="315"/>
      <c r="H188" s="316">
        <f t="shared" si="40"/>
        <v>0</v>
      </c>
      <c r="I188" s="315"/>
      <c r="J188" s="317">
        <f t="shared" si="41"/>
        <v>0</v>
      </c>
      <c r="K188" s="315"/>
      <c r="L188" s="318"/>
      <c r="M188" s="346">
        <f t="shared" si="42"/>
        <v>0</v>
      </c>
      <c r="N188" s="319"/>
      <c r="O188" s="320"/>
      <c r="P188" s="320"/>
      <c r="Q188" s="278"/>
      <c r="R188" s="320">
        <f t="shared" si="37"/>
        <v>0</v>
      </c>
      <c r="S188" s="320"/>
      <c r="T188" s="320">
        <f t="shared" si="38"/>
        <v>0</v>
      </c>
      <c r="U188" s="320"/>
      <c r="V188" s="410"/>
      <c r="Y188" s="468" t="e">
        <f t="shared" si="39"/>
        <v>#DIV/0!</v>
      </c>
    </row>
    <row r="189" spans="1:25" hidden="1" x14ac:dyDescent="0.25">
      <c r="A189" s="344" t="s">
        <v>127</v>
      </c>
      <c r="B189" s="311">
        <v>0</v>
      </c>
      <c r="C189" s="345"/>
      <c r="D189" s="315"/>
      <c r="E189" s="315"/>
      <c r="F189" s="315"/>
      <c r="G189" s="315"/>
      <c r="H189" s="316">
        <f t="shared" si="40"/>
        <v>0</v>
      </c>
      <c r="I189" s="315"/>
      <c r="J189" s="317">
        <f t="shared" si="41"/>
        <v>0</v>
      </c>
      <c r="K189" s="315"/>
      <c r="L189" s="318"/>
      <c r="M189" s="346">
        <f t="shared" si="42"/>
        <v>0</v>
      </c>
      <c r="N189" s="319"/>
      <c r="O189" s="320"/>
      <c r="P189" s="320"/>
      <c r="Q189" s="278"/>
      <c r="R189" s="320">
        <f t="shared" si="37"/>
        <v>0</v>
      </c>
      <c r="S189" s="320"/>
      <c r="T189" s="320">
        <f t="shared" si="38"/>
        <v>0</v>
      </c>
      <c r="U189" s="320"/>
      <c r="V189" s="410"/>
      <c r="Y189" s="468" t="e">
        <f t="shared" si="39"/>
        <v>#DIV/0!</v>
      </c>
    </row>
    <row r="190" spans="1:25" hidden="1" x14ac:dyDescent="0.25">
      <c r="A190" s="344" t="s">
        <v>127</v>
      </c>
      <c r="B190" s="311">
        <v>0</v>
      </c>
      <c r="C190" s="345"/>
      <c r="D190" s="315"/>
      <c r="E190" s="315"/>
      <c r="F190" s="315"/>
      <c r="G190" s="315"/>
      <c r="H190" s="316">
        <f t="shared" si="40"/>
        <v>0</v>
      </c>
      <c r="I190" s="315"/>
      <c r="J190" s="317">
        <f t="shared" si="41"/>
        <v>0</v>
      </c>
      <c r="K190" s="315"/>
      <c r="L190" s="318"/>
      <c r="M190" s="346">
        <f t="shared" si="42"/>
        <v>0</v>
      </c>
      <c r="N190" s="319"/>
      <c r="O190" s="320"/>
      <c r="P190" s="320"/>
      <c r="Q190" s="278"/>
      <c r="R190" s="320">
        <f t="shared" si="37"/>
        <v>0</v>
      </c>
      <c r="S190" s="320"/>
      <c r="T190" s="320">
        <f t="shared" si="38"/>
        <v>0</v>
      </c>
      <c r="U190" s="320"/>
      <c r="V190" s="410"/>
      <c r="Y190" s="468" t="e">
        <f t="shared" si="39"/>
        <v>#DIV/0!</v>
      </c>
    </row>
    <row r="191" spans="1:25" hidden="1" x14ac:dyDescent="0.25">
      <c r="A191" s="344" t="s">
        <v>100</v>
      </c>
      <c r="B191" s="311">
        <v>0</v>
      </c>
      <c r="C191" s="345"/>
      <c r="D191" s="315"/>
      <c r="E191" s="315"/>
      <c r="F191" s="315"/>
      <c r="G191" s="315"/>
      <c r="H191" s="316">
        <f t="shared" si="40"/>
        <v>0</v>
      </c>
      <c r="I191" s="315"/>
      <c r="J191" s="317">
        <f t="shared" si="41"/>
        <v>0</v>
      </c>
      <c r="K191" s="315"/>
      <c r="L191" s="318"/>
      <c r="M191" s="346">
        <f t="shared" si="42"/>
        <v>0</v>
      </c>
      <c r="N191" s="319"/>
      <c r="O191" s="320"/>
      <c r="P191" s="320"/>
      <c r="Q191" s="278"/>
      <c r="R191" s="320">
        <f t="shared" si="37"/>
        <v>0</v>
      </c>
      <c r="S191" s="320"/>
      <c r="T191" s="320">
        <f t="shared" si="38"/>
        <v>0</v>
      </c>
      <c r="U191" s="320"/>
      <c r="V191" s="410"/>
      <c r="Y191" s="468" t="e">
        <f t="shared" si="39"/>
        <v>#DIV/0!</v>
      </c>
    </row>
    <row r="192" spans="1:25" hidden="1" x14ac:dyDescent="0.25">
      <c r="A192" s="344" t="s">
        <v>131</v>
      </c>
      <c r="B192" s="311">
        <v>0</v>
      </c>
      <c r="C192" s="345"/>
      <c r="D192" s="315"/>
      <c r="E192" s="315"/>
      <c r="F192" s="315"/>
      <c r="G192" s="315"/>
      <c r="H192" s="316">
        <f t="shared" si="40"/>
        <v>0</v>
      </c>
      <c r="I192" s="315"/>
      <c r="J192" s="317">
        <f t="shared" si="41"/>
        <v>0</v>
      </c>
      <c r="K192" s="315"/>
      <c r="L192" s="318"/>
      <c r="M192" s="346">
        <f t="shared" si="42"/>
        <v>0</v>
      </c>
      <c r="N192" s="319"/>
      <c r="O192" s="320"/>
      <c r="P192" s="320"/>
      <c r="Q192" s="278"/>
      <c r="R192" s="320">
        <f t="shared" si="37"/>
        <v>0</v>
      </c>
      <c r="S192" s="320"/>
      <c r="T192" s="320">
        <f t="shared" si="38"/>
        <v>0</v>
      </c>
      <c r="U192" s="320"/>
      <c r="V192" s="410"/>
      <c r="Y192" s="468" t="e">
        <f t="shared" si="39"/>
        <v>#DIV/0!</v>
      </c>
    </row>
    <row r="193" spans="1:25" hidden="1" x14ac:dyDescent="0.25">
      <c r="A193" s="344" t="s">
        <v>117</v>
      </c>
      <c r="B193" s="311">
        <v>0</v>
      </c>
      <c r="C193" s="345"/>
      <c r="D193" s="315"/>
      <c r="E193" s="315"/>
      <c r="F193" s="315"/>
      <c r="G193" s="315"/>
      <c r="H193" s="316">
        <f t="shared" si="40"/>
        <v>0</v>
      </c>
      <c r="I193" s="315"/>
      <c r="J193" s="317">
        <f t="shared" si="41"/>
        <v>0</v>
      </c>
      <c r="K193" s="315"/>
      <c r="L193" s="318"/>
      <c r="M193" s="346">
        <f t="shared" si="42"/>
        <v>0</v>
      </c>
      <c r="N193" s="319"/>
      <c r="O193" s="320"/>
      <c r="P193" s="320"/>
      <c r="Q193" s="278"/>
      <c r="R193" s="320">
        <f t="shared" si="37"/>
        <v>0</v>
      </c>
      <c r="S193" s="320"/>
      <c r="T193" s="320">
        <f t="shared" si="38"/>
        <v>0</v>
      </c>
      <c r="U193" s="320"/>
      <c r="V193" s="410"/>
      <c r="Y193" s="468" t="e">
        <f t="shared" si="39"/>
        <v>#DIV/0!</v>
      </c>
    </row>
    <row r="194" spans="1:25" hidden="1" x14ac:dyDescent="0.25">
      <c r="A194" s="344" t="s">
        <v>130</v>
      </c>
      <c r="B194" s="311">
        <v>0</v>
      </c>
      <c r="C194" s="345"/>
      <c r="D194" s="315"/>
      <c r="E194" s="315"/>
      <c r="F194" s="315"/>
      <c r="G194" s="315"/>
      <c r="H194" s="316">
        <f t="shared" si="40"/>
        <v>0</v>
      </c>
      <c r="I194" s="315"/>
      <c r="J194" s="317">
        <f t="shared" si="41"/>
        <v>0</v>
      </c>
      <c r="K194" s="315"/>
      <c r="L194" s="318"/>
      <c r="M194" s="346">
        <f t="shared" si="42"/>
        <v>0</v>
      </c>
      <c r="N194" s="319"/>
      <c r="O194" s="320"/>
      <c r="P194" s="320"/>
      <c r="Q194" s="278"/>
      <c r="R194" s="320">
        <f t="shared" si="37"/>
        <v>0</v>
      </c>
      <c r="S194" s="320"/>
      <c r="T194" s="320">
        <f t="shared" si="38"/>
        <v>0</v>
      </c>
      <c r="U194" s="320"/>
      <c r="V194" s="410"/>
      <c r="Y194" s="468" t="e">
        <f t="shared" si="39"/>
        <v>#DIV/0!</v>
      </c>
    </row>
    <row r="195" spans="1:25" hidden="1" x14ac:dyDescent="0.25">
      <c r="A195" s="344" t="s">
        <v>129</v>
      </c>
      <c r="B195" s="311">
        <v>1200000</v>
      </c>
      <c r="C195" s="345">
        <v>0</v>
      </c>
      <c r="D195" s="315">
        <v>1014238.25</v>
      </c>
      <c r="E195" s="315">
        <v>0</v>
      </c>
      <c r="F195" s="315"/>
      <c r="G195" s="315"/>
      <c r="H195" s="316">
        <f t="shared" si="40"/>
        <v>0</v>
      </c>
      <c r="I195" s="315"/>
      <c r="J195" s="317">
        <f t="shared" si="41"/>
        <v>0</v>
      </c>
      <c r="K195" s="315">
        <v>0</v>
      </c>
      <c r="L195" s="318">
        <v>0</v>
      </c>
      <c r="M195" s="346">
        <f t="shared" si="42"/>
        <v>0</v>
      </c>
      <c r="N195" s="319"/>
      <c r="O195" s="320"/>
      <c r="P195" s="320"/>
      <c r="Q195" s="278"/>
      <c r="R195" s="320">
        <f t="shared" si="37"/>
        <v>0</v>
      </c>
      <c r="S195" s="320"/>
      <c r="T195" s="320">
        <f t="shared" si="38"/>
        <v>0</v>
      </c>
      <c r="U195" s="320"/>
      <c r="V195" s="410"/>
      <c r="Y195" s="468" t="e">
        <f t="shared" si="39"/>
        <v>#DIV/0!</v>
      </c>
    </row>
    <row r="196" spans="1:25" hidden="1" x14ac:dyDescent="0.25">
      <c r="A196" s="344" t="s">
        <v>134</v>
      </c>
      <c r="B196" s="311">
        <v>0</v>
      </c>
      <c r="C196" s="345"/>
      <c r="D196" s="315"/>
      <c r="E196" s="315"/>
      <c r="F196" s="315"/>
      <c r="G196" s="315"/>
      <c r="H196" s="316">
        <f t="shared" si="40"/>
        <v>0</v>
      </c>
      <c r="I196" s="315"/>
      <c r="J196" s="317">
        <f t="shared" si="41"/>
        <v>0</v>
      </c>
      <c r="K196" s="315"/>
      <c r="L196" s="318"/>
      <c r="M196" s="346">
        <f t="shared" si="42"/>
        <v>0</v>
      </c>
      <c r="N196" s="319"/>
      <c r="O196" s="320"/>
      <c r="P196" s="320"/>
      <c r="Q196" s="278"/>
      <c r="R196" s="320">
        <f t="shared" si="37"/>
        <v>0</v>
      </c>
      <c r="S196" s="320"/>
      <c r="T196" s="320">
        <f t="shared" si="38"/>
        <v>0</v>
      </c>
      <c r="U196" s="320"/>
      <c r="V196" s="410"/>
      <c r="Y196" s="468" t="e">
        <f t="shared" si="39"/>
        <v>#DIV/0!</v>
      </c>
    </row>
    <row r="197" spans="1:25" x14ac:dyDescent="0.25">
      <c r="A197" s="344" t="s">
        <v>135</v>
      </c>
      <c r="B197" s="311">
        <v>6600000</v>
      </c>
      <c r="C197" s="345"/>
      <c r="D197" s="315">
        <v>1215371.1599999999</v>
      </c>
      <c r="E197" s="315">
        <v>6600000</v>
      </c>
      <c r="F197" s="315"/>
      <c r="G197" s="315">
        <v>1184108.03</v>
      </c>
      <c r="H197" s="316">
        <f t="shared" si="40"/>
        <v>5415891.9699999997</v>
      </c>
      <c r="I197" s="315">
        <v>200000</v>
      </c>
      <c r="J197" s="317">
        <f t="shared" si="41"/>
        <v>5615891.9699999997</v>
      </c>
      <c r="K197" s="315">
        <f>+E197*1.054</f>
        <v>6956400</v>
      </c>
      <c r="L197" s="318">
        <f>+K197*1.054</f>
        <v>7332045.6000000006</v>
      </c>
      <c r="M197" s="346">
        <f t="shared" si="42"/>
        <v>6800000</v>
      </c>
      <c r="N197" s="319">
        <v>1611421</v>
      </c>
      <c r="O197" s="320">
        <v>6300000</v>
      </c>
      <c r="P197" s="320"/>
      <c r="Q197" s="278"/>
      <c r="R197" s="320">
        <f t="shared" si="37"/>
        <v>6300000</v>
      </c>
      <c r="S197" s="320"/>
      <c r="T197" s="320">
        <f t="shared" si="38"/>
        <v>6300000</v>
      </c>
      <c r="U197" s="320">
        <f>+O197*1.059</f>
        <v>6671700</v>
      </c>
      <c r="V197" s="410">
        <f>+U197*1.057</f>
        <v>7051986.8999999994</v>
      </c>
      <c r="Y197" s="468">
        <f t="shared" si="39"/>
        <v>0</v>
      </c>
    </row>
    <row r="198" spans="1:25" hidden="1" x14ac:dyDescent="0.25">
      <c r="A198" s="344" t="s">
        <v>102</v>
      </c>
      <c r="B198" s="311">
        <v>0</v>
      </c>
      <c r="C198" s="345"/>
      <c r="D198" s="315"/>
      <c r="E198" s="315"/>
      <c r="F198" s="315"/>
      <c r="G198" s="315"/>
      <c r="H198" s="316">
        <f t="shared" si="40"/>
        <v>0</v>
      </c>
      <c r="I198" s="315"/>
      <c r="J198" s="317">
        <f t="shared" si="41"/>
        <v>0</v>
      </c>
      <c r="K198" s="315"/>
      <c r="L198" s="318"/>
      <c r="M198" s="346">
        <f t="shared" si="42"/>
        <v>0</v>
      </c>
      <c r="N198" s="319"/>
      <c r="O198" s="320"/>
      <c r="P198" s="320"/>
      <c r="Q198" s="278"/>
      <c r="R198" s="320">
        <f t="shared" si="37"/>
        <v>0</v>
      </c>
      <c r="S198" s="320"/>
      <c r="T198" s="320">
        <f t="shared" si="38"/>
        <v>0</v>
      </c>
      <c r="U198" s="320">
        <f t="shared" ref="U198:U208" si="43">+O198*1.059</f>
        <v>0</v>
      </c>
      <c r="V198" s="410">
        <f t="shared" ref="V198:V208" si="44">+U198*1.057</f>
        <v>0</v>
      </c>
      <c r="Y198" s="468" t="e">
        <f t="shared" si="39"/>
        <v>#DIV/0!</v>
      </c>
    </row>
    <row r="199" spans="1:25" hidden="1" x14ac:dyDescent="0.25">
      <c r="A199" s="344" t="s">
        <v>133</v>
      </c>
      <c r="B199" s="311">
        <v>0</v>
      </c>
      <c r="C199" s="345"/>
      <c r="D199" s="315"/>
      <c r="E199" s="315"/>
      <c r="F199" s="315"/>
      <c r="G199" s="315"/>
      <c r="H199" s="316">
        <f t="shared" si="40"/>
        <v>0</v>
      </c>
      <c r="I199" s="315"/>
      <c r="J199" s="317">
        <f t="shared" si="41"/>
        <v>0</v>
      </c>
      <c r="K199" s="315"/>
      <c r="L199" s="318"/>
      <c r="M199" s="346">
        <f t="shared" si="42"/>
        <v>0</v>
      </c>
      <c r="N199" s="319"/>
      <c r="O199" s="320"/>
      <c r="P199" s="320"/>
      <c r="Q199" s="278"/>
      <c r="R199" s="320">
        <f t="shared" si="37"/>
        <v>0</v>
      </c>
      <c r="S199" s="320"/>
      <c r="T199" s="320">
        <f t="shared" si="38"/>
        <v>0</v>
      </c>
      <c r="U199" s="320">
        <f t="shared" si="43"/>
        <v>0</v>
      </c>
      <c r="V199" s="410">
        <f t="shared" si="44"/>
        <v>0</v>
      </c>
      <c r="Y199" s="468" t="e">
        <f t="shared" si="39"/>
        <v>#DIV/0!</v>
      </c>
    </row>
    <row r="200" spans="1:25" hidden="1" x14ac:dyDescent="0.25">
      <c r="A200" s="344" t="s">
        <v>918</v>
      </c>
      <c r="B200" s="311">
        <v>0</v>
      </c>
      <c r="C200" s="345"/>
      <c r="D200" s="315"/>
      <c r="E200" s="315"/>
      <c r="F200" s="315"/>
      <c r="G200" s="315"/>
      <c r="H200" s="316">
        <f t="shared" si="40"/>
        <v>0</v>
      </c>
      <c r="I200" s="315"/>
      <c r="J200" s="317">
        <f t="shared" si="41"/>
        <v>0</v>
      </c>
      <c r="K200" s="315"/>
      <c r="L200" s="318"/>
      <c r="M200" s="346">
        <f t="shared" si="42"/>
        <v>0</v>
      </c>
      <c r="N200" s="319"/>
      <c r="O200" s="320"/>
      <c r="P200" s="320"/>
      <c r="Q200" s="278"/>
      <c r="R200" s="320">
        <f t="shared" si="37"/>
        <v>0</v>
      </c>
      <c r="S200" s="320"/>
      <c r="T200" s="320">
        <f t="shared" si="38"/>
        <v>0</v>
      </c>
      <c r="U200" s="320">
        <f t="shared" si="43"/>
        <v>0</v>
      </c>
      <c r="V200" s="410">
        <f t="shared" si="44"/>
        <v>0</v>
      </c>
      <c r="Y200" s="468" t="e">
        <f t="shared" si="39"/>
        <v>#DIV/0!</v>
      </c>
    </row>
    <row r="201" spans="1:25" hidden="1" x14ac:dyDescent="0.25">
      <c r="A201" s="344"/>
      <c r="B201" s="311">
        <v>0</v>
      </c>
      <c r="C201" s="345"/>
      <c r="D201" s="315"/>
      <c r="E201" s="315"/>
      <c r="F201" s="315"/>
      <c r="G201" s="315"/>
      <c r="H201" s="316">
        <f t="shared" si="40"/>
        <v>0</v>
      </c>
      <c r="I201" s="315"/>
      <c r="J201" s="317">
        <f t="shared" si="41"/>
        <v>0</v>
      </c>
      <c r="K201" s="315"/>
      <c r="L201" s="318"/>
      <c r="M201" s="346">
        <f t="shared" si="42"/>
        <v>0</v>
      </c>
      <c r="N201" s="319"/>
      <c r="O201" s="320"/>
      <c r="P201" s="320"/>
      <c r="Q201" s="278"/>
      <c r="R201" s="320">
        <f t="shared" si="37"/>
        <v>0</v>
      </c>
      <c r="S201" s="320"/>
      <c r="T201" s="320">
        <f t="shared" si="38"/>
        <v>0</v>
      </c>
      <c r="U201" s="320">
        <f t="shared" si="43"/>
        <v>0</v>
      </c>
      <c r="V201" s="410">
        <f t="shared" si="44"/>
        <v>0</v>
      </c>
      <c r="Y201" s="468" t="e">
        <f t="shared" si="39"/>
        <v>#DIV/0!</v>
      </c>
    </row>
    <row r="202" spans="1:25" hidden="1" x14ac:dyDescent="0.25">
      <c r="A202" s="344"/>
      <c r="B202" s="311">
        <v>0</v>
      </c>
      <c r="C202" s="345"/>
      <c r="D202" s="315"/>
      <c r="E202" s="315"/>
      <c r="F202" s="315"/>
      <c r="G202" s="315"/>
      <c r="H202" s="316">
        <f t="shared" si="40"/>
        <v>0</v>
      </c>
      <c r="I202" s="315"/>
      <c r="J202" s="317">
        <f t="shared" si="41"/>
        <v>0</v>
      </c>
      <c r="K202" s="315"/>
      <c r="L202" s="318"/>
      <c r="M202" s="346">
        <f t="shared" si="42"/>
        <v>0</v>
      </c>
      <c r="N202" s="319"/>
      <c r="O202" s="320"/>
      <c r="P202" s="320"/>
      <c r="Q202" s="278"/>
      <c r="R202" s="320">
        <f t="shared" si="37"/>
        <v>0</v>
      </c>
      <c r="S202" s="320"/>
      <c r="T202" s="320">
        <f t="shared" si="38"/>
        <v>0</v>
      </c>
      <c r="U202" s="320">
        <f t="shared" si="43"/>
        <v>0</v>
      </c>
      <c r="V202" s="410">
        <f t="shared" si="44"/>
        <v>0</v>
      </c>
      <c r="Y202" s="468" t="e">
        <f t="shared" si="39"/>
        <v>#DIV/0!</v>
      </c>
    </row>
    <row r="203" spans="1:25" hidden="1" x14ac:dyDescent="0.25">
      <c r="A203" s="344"/>
      <c r="B203" s="311">
        <v>0</v>
      </c>
      <c r="C203" s="345"/>
      <c r="D203" s="315"/>
      <c r="E203" s="315"/>
      <c r="F203" s="315"/>
      <c r="G203" s="315"/>
      <c r="H203" s="316">
        <f t="shared" si="40"/>
        <v>0</v>
      </c>
      <c r="I203" s="315"/>
      <c r="J203" s="317">
        <f t="shared" si="41"/>
        <v>0</v>
      </c>
      <c r="K203" s="315"/>
      <c r="L203" s="318"/>
      <c r="M203" s="346">
        <f t="shared" si="42"/>
        <v>0</v>
      </c>
      <c r="N203" s="319"/>
      <c r="O203" s="320"/>
      <c r="P203" s="320"/>
      <c r="Q203" s="278"/>
      <c r="R203" s="320">
        <f t="shared" si="37"/>
        <v>0</v>
      </c>
      <c r="S203" s="320"/>
      <c r="T203" s="320">
        <f t="shared" si="38"/>
        <v>0</v>
      </c>
      <c r="U203" s="320">
        <f t="shared" si="43"/>
        <v>0</v>
      </c>
      <c r="V203" s="410">
        <f t="shared" si="44"/>
        <v>0</v>
      </c>
      <c r="Y203" s="468" t="e">
        <f t="shared" si="39"/>
        <v>#DIV/0!</v>
      </c>
    </row>
    <row r="204" spans="1:25" hidden="1" x14ac:dyDescent="0.25">
      <c r="A204" s="344"/>
      <c r="B204" s="311">
        <v>0</v>
      </c>
      <c r="C204" s="345"/>
      <c r="D204" s="315"/>
      <c r="E204" s="315"/>
      <c r="F204" s="315"/>
      <c r="G204" s="315"/>
      <c r="H204" s="316">
        <f t="shared" si="40"/>
        <v>0</v>
      </c>
      <c r="I204" s="315"/>
      <c r="J204" s="317">
        <f t="shared" si="41"/>
        <v>0</v>
      </c>
      <c r="K204" s="315"/>
      <c r="L204" s="318"/>
      <c r="M204" s="346">
        <f t="shared" si="42"/>
        <v>0</v>
      </c>
      <c r="N204" s="319"/>
      <c r="O204" s="320"/>
      <c r="P204" s="320"/>
      <c r="Q204" s="278"/>
      <c r="R204" s="320">
        <f t="shared" si="37"/>
        <v>0</v>
      </c>
      <c r="S204" s="320"/>
      <c r="T204" s="320">
        <f t="shared" si="38"/>
        <v>0</v>
      </c>
      <c r="U204" s="320">
        <f t="shared" si="43"/>
        <v>0</v>
      </c>
      <c r="V204" s="410">
        <f t="shared" si="44"/>
        <v>0</v>
      </c>
      <c r="Y204" s="468" t="e">
        <f t="shared" si="39"/>
        <v>#DIV/0!</v>
      </c>
    </row>
    <row r="205" spans="1:25" hidden="1" x14ac:dyDescent="0.25">
      <c r="A205" s="344"/>
      <c r="B205" s="311">
        <v>0</v>
      </c>
      <c r="C205" s="345"/>
      <c r="D205" s="315"/>
      <c r="E205" s="315"/>
      <c r="F205" s="315"/>
      <c r="G205" s="315"/>
      <c r="H205" s="316">
        <f t="shared" si="40"/>
        <v>0</v>
      </c>
      <c r="I205" s="315"/>
      <c r="J205" s="317">
        <f t="shared" si="41"/>
        <v>0</v>
      </c>
      <c r="K205" s="315"/>
      <c r="L205" s="318"/>
      <c r="M205" s="346">
        <f t="shared" si="42"/>
        <v>0</v>
      </c>
      <c r="N205" s="319"/>
      <c r="O205" s="320"/>
      <c r="P205" s="320"/>
      <c r="Q205" s="278"/>
      <c r="R205" s="320">
        <f t="shared" si="37"/>
        <v>0</v>
      </c>
      <c r="S205" s="320"/>
      <c r="T205" s="320">
        <f t="shared" si="38"/>
        <v>0</v>
      </c>
      <c r="U205" s="320">
        <f t="shared" si="43"/>
        <v>0</v>
      </c>
      <c r="V205" s="410">
        <f t="shared" si="44"/>
        <v>0</v>
      </c>
      <c r="Y205" s="468" t="e">
        <f t="shared" si="39"/>
        <v>#DIV/0!</v>
      </c>
    </row>
    <row r="206" spans="1:25" hidden="1" x14ac:dyDescent="0.25">
      <c r="A206" s="344"/>
      <c r="B206" s="311">
        <v>0</v>
      </c>
      <c r="C206" s="345"/>
      <c r="D206" s="315"/>
      <c r="E206" s="315"/>
      <c r="F206" s="315"/>
      <c r="G206" s="315"/>
      <c r="H206" s="316">
        <f t="shared" si="40"/>
        <v>0</v>
      </c>
      <c r="I206" s="315"/>
      <c r="J206" s="317">
        <f t="shared" si="41"/>
        <v>0</v>
      </c>
      <c r="K206" s="315"/>
      <c r="L206" s="318"/>
      <c r="M206" s="346">
        <f t="shared" si="42"/>
        <v>0</v>
      </c>
      <c r="N206" s="319"/>
      <c r="O206" s="320"/>
      <c r="P206" s="320"/>
      <c r="Q206" s="278"/>
      <c r="R206" s="320">
        <f t="shared" si="37"/>
        <v>0</v>
      </c>
      <c r="S206" s="320"/>
      <c r="T206" s="320">
        <f t="shared" si="38"/>
        <v>0</v>
      </c>
      <c r="U206" s="320">
        <f t="shared" si="43"/>
        <v>0</v>
      </c>
      <c r="V206" s="410">
        <f t="shared" si="44"/>
        <v>0</v>
      </c>
      <c r="Y206" s="468" t="e">
        <f t="shared" si="39"/>
        <v>#DIV/0!</v>
      </c>
    </row>
    <row r="207" spans="1:25" hidden="1" x14ac:dyDescent="0.25">
      <c r="A207" s="344"/>
      <c r="B207" s="311">
        <v>0</v>
      </c>
      <c r="C207" s="345"/>
      <c r="D207" s="315"/>
      <c r="E207" s="315"/>
      <c r="F207" s="315"/>
      <c r="G207" s="315"/>
      <c r="H207" s="316">
        <f t="shared" si="40"/>
        <v>0</v>
      </c>
      <c r="I207" s="315"/>
      <c r="J207" s="317">
        <f t="shared" si="41"/>
        <v>0</v>
      </c>
      <c r="K207" s="315"/>
      <c r="L207" s="318"/>
      <c r="M207" s="346">
        <f t="shared" si="42"/>
        <v>0</v>
      </c>
      <c r="N207" s="319"/>
      <c r="O207" s="320"/>
      <c r="P207" s="320"/>
      <c r="Q207" s="278"/>
      <c r="R207" s="320">
        <f t="shared" si="37"/>
        <v>0</v>
      </c>
      <c r="S207" s="320"/>
      <c r="T207" s="320">
        <f t="shared" si="38"/>
        <v>0</v>
      </c>
      <c r="U207" s="320">
        <f t="shared" si="43"/>
        <v>0</v>
      </c>
      <c r="V207" s="410">
        <f t="shared" si="44"/>
        <v>0</v>
      </c>
      <c r="Y207" s="468" t="e">
        <f t="shared" si="39"/>
        <v>#DIV/0!</v>
      </c>
    </row>
    <row r="208" spans="1:25" hidden="1" x14ac:dyDescent="0.25">
      <c r="A208" s="344"/>
      <c r="B208" s="311">
        <v>0</v>
      </c>
      <c r="C208" s="345"/>
      <c r="D208" s="315"/>
      <c r="E208" s="315"/>
      <c r="F208" s="315"/>
      <c r="G208" s="315"/>
      <c r="H208" s="316">
        <f t="shared" si="40"/>
        <v>0</v>
      </c>
      <c r="I208" s="315"/>
      <c r="J208" s="317">
        <f t="shared" si="41"/>
        <v>0</v>
      </c>
      <c r="K208" s="315"/>
      <c r="L208" s="318"/>
      <c r="M208" s="346">
        <f t="shared" si="42"/>
        <v>0</v>
      </c>
      <c r="N208" s="319"/>
      <c r="O208" s="320"/>
      <c r="P208" s="320"/>
      <c r="Q208" s="278"/>
      <c r="R208" s="320">
        <f t="shared" si="37"/>
        <v>0</v>
      </c>
      <c r="S208" s="320"/>
      <c r="T208" s="320">
        <f t="shared" si="38"/>
        <v>0</v>
      </c>
      <c r="U208" s="320">
        <f t="shared" si="43"/>
        <v>0</v>
      </c>
      <c r="V208" s="410">
        <f t="shared" si="44"/>
        <v>0</v>
      </c>
      <c r="Y208" s="468" t="e">
        <f t="shared" si="39"/>
        <v>#DIV/0!</v>
      </c>
    </row>
    <row r="209" spans="1:25" ht="15.75" thickBot="1" x14ac:dyDescent="0.3">
      <c r="A209" s="372" t="s">
        <v>691</v>
      </c>
      <c r="B209" s="348">
        <v>0</v>
      </c>
      <c r="C209" s="326"/>
      <c r="D209" s="350"/>
      <c r="E209" s="350"/>
      <c r="F209" s="350"/>
      <c r="G209" s="350"/>
      <c r="H209" s="329"/>
      <c r="I209" s="350"/>
      <c r="J209" s="330">
        <f t="shared" si="41"/>
        <v>0</v>
      </c>
      <c r="K209" s="350"/>
      <c r="L209" s="325"/>
      <c r="M209" s="351">
        <f t="shared" si="42"/>
        <v>0</v>
      </c>
      <c r="N209" s="331"/>
      <c r="O209" s="332">
        <v>0</v>
      </c>
      <c r="P209" s="332"/>
      <c r="Q209" s="279"/>
      <c r="R209" s="332">
        <f t="shared" si="37"/>
        <v>0</v>
      </c>
      <c r="S209" s="332"/>
      <c r="T209" s="332">
        <f t="shared" si="38"/>
        <v>0</v>
      </c>
      <c r="U209" s="332"/>
      <c r="V209" s="411"/>
      <c r="Y209" s="468" t="e">
        <f t="shared" si="39"/>
        <v>#DIV/0!</v>
      </c>
    </row>
    <row r="210" spans="1:25" ht="15.75" thickTop="1" x14ac:dyDescent="0.25">
      <c r="A210" s="333" t="s">
        <v>141</v>
      </c>
      <c r="B210" s="334">
        <f t="shared" ref="B210:V210" si="45">SUM(B161:B209)</f>
        <v>7800000</v>
      </c>
      <c r="C210" s="334">
        <f t="shared" si="45"/>
        <v>0</v>
      </c>
      <c r="D210" s="334">
        <f t="shared" si="45"/>
        <v>2229609.41</v>
      </c>
      <c r="E210" s="334">
        <f t="shared" si="45"/>
        <v>7100000</v>
      </c>
      <c r="F210" s="334">
        <f t="shared" si="45"/>
        <v>0</v>
      </c>
      <c r="G210" s="334">
        <f t="shared" si="45"/>
        <v>1184108.03</v>
      </c>
      <c r="H210" s="352">
        <f t="shared" si="45"/>
        <v>5915891.9699999997</v>
      </c>
      <c r="I210" s="334">
        <f t="shared" si="45"/>
        <v>200000</v>
      </c>
      <c r="J210" s="352">
        <f t="shared" si="45"/>
        <v>6115891.9699999997</v>
      </c>
      <c r="K210" s="334">
        <f t="shared" si="45"/>
        <v>6956400</v>
      </c>
      <c r="L210" s="334">
        <f t="shared" si="45"/>
        <v>7332045.6000000006</v>
      </c>
      <c r="M210" s="352">
        <f t="shared" si="45"/>
        <v>7300000</v>
      </c>
      <c r="N210" s="352">
        <f t="shared" si="45"/>
        <v>1611421</v>
      </c>
      <c r="O210" s="352">
        <f t="shared" si="45"/>
        <v>6780000</v>
      </c>
      <c r="P210" s="352"/>
      <c r="Q210" s="352">
        <f t="shared" si="45"/>
        <v>0</v>
      </c>
      <c r="R210" s="352">
        <f t="shared" si="45"/>
        <v>6780000</v>
      </c>
      <c r="S210" s="352">
        <f t="shared" si="45"/>
        <v>700000</v>
      </c>
      <c r="T210" s="352">
        <f t="shared" si="45"/>
        <v>7480000</v>
      </c>
      <c r="U210" s="352">
        <f t="shared" si="45"/>
        <v>6671700</v>
      </c>
      <c r="V210" s="352">
        <f t="shared" si="45"/>
        <v>7051986.8999999994</v>
      </c>
    </row>
    <row r="212" spans="1:25" x14ac:dyDescent="0.25">
      <c r="A212" s="373" t="s">
        <v>172</v>
      </c>
      <c r="B212" s="374">
        <f t="shared" ref="B212:V212" si="46">+B31+B138+B153+B158+B210</f>
        <v>44385685.73471839</v>
      </c>
      <c r="C212" s="374">
        <f t="shared" si="46"/>
        <v>550000</v>
      </c>
      <c r="D212" s="374">
        <f t="shared" si="46"/>
        <v>18675439.539999999</v>
      </c>
      <c r="E212" s="374">
        <f t="shared" si="46"/>
        <v>52909486.158556692</v>
      </c>
      <c r="F212" s="374">
        <f t="shared" si="46"/>
        <v>0</v>
      </c>
      <c r="G212" s="374">
        <f t="shared" si="46"/>
        <v>14468402.619999999</v>
      </c>
      <c r="H212" s="376">
        <f t="shared" si="46"/>
        <v>38441083.538556702</v>
      </c>
      <c r="I212" s="374">
        <f t="shared" si="46"/>
        <v>-700000</v>
      </c>
      <c r="J212" s="377">
        <f t="shared" si="46"/>
        <v>37741083.538556702</v>
      </c>
      <c r="K212" s="374">
        <f t="shared" si="46"/>
        <v>55436840.286484525</v>
      </c>
      <c r="L212" s="374">
        <f t="shared" si="46"/>
        <v>58218072.253808752</v>
      </c>
      <c r="M212" s="377">
        <f t="shared" si="46"/>
        <v>52209486.158556692</v>
      </c>
      <c r="N212" s="377">
        <f t="shared" si="46"/>
        <v>22595881.719999999</v>
      </c>
      <c r="O212" s="377">
        <f>+O31+O138+O153+O158+O210</f>
        <v>49364329.332000002</v>
      </c>
      <c r="P212" s="377"/>
      <c r="Q212" s="377">
        <f t="shared" ref="Q212:T212" si="47">+Q31+Q138+Q153+Q158+Q210</f>
        <v>-16219323</v>
      </c>
      <c r="R212" s="377">
        <f t="shared" si="47"/>
        <v>33145006.331999999</v>
      </c>
      <c r="S212" s="377">
        <f t="shared" si="47"/>
        <v>-431815</v>
      </c>
      <c r="T212" s="377">
        <f t="shared" si="47"/>
        <v>48932514.332000002</v>
      </c>
      <c r="U212" s="377">
        <f t="shared" si="46"/>
        <v>51768504.762587994</v>
      </c>
      <c r="V212" s="377">
        <f t="shared" si="46"/>
        <v>54719309.534055501</v>
      </c>
    </row>
    <row r="214" spans="1:25" ht="15.75" thickBot="1" x14ac:dyDescent="0.3">
      <c r="A214" s="285" t="s">
        <v>626</v>
      </c>
      <c r="B214" s="378"/>
      <c r="C214" s="378"/>
      <c r="D214" s="378"/>
      <c r="E214" s="378"/>
      <c r="F214" s="378"/>
      <c r="G214" s="378"/>
      <c r="H214" s="379"/>
      <c r="I214" s="378"/>
      <c r="J214" s="380"/>
      <c r="K214" s="378"/>
      <c r="L214" s="378"/>
    </row>
    <row r="215" spans="1:25" ht="15.75" thickTop="1" x14ac:dyDescent="0.25">
      <c r="A215" s="353" t="s">
        <v>627</v>
      </c>
      <c r="B215" s="381">
        <v>0</v>
      </c>
      <c r="C215" s="382"/>
      <c r="D215" s="383"/>
      <c r="E215" s="383"/>
      <c r="F215" s="383"/>
      <c r="G215" s="383"/>
      <c r="H215" s="384">
        <f>+E215+F215-G215</f>
        <v>0</v>
      </c>
      <c r="I215" s="383"/>
      <c r="J215" s="385">
        <f>SUM(H215:I215)</f>
        <v>0</v>
      </c>
      <c r="K215" s="383"/>
      <c r="L215" s="386"/>
      <c r="M215" s="387">
        <f>+G215+J215</f>
        <v>0</v>
      </c>
      <c r="N215" s="387">
        <f>+'[2]C+S'!$G$215</f>
        <v>0</v>
      </c>
      <c r="O215" s="309"/>
      <c r="P215" s="309"/>
      <c r="Q215" s="275"/>
      <c r="R215" s="309">
        <f t="shared" ref="R215:R278" si="48">SUM(O215:Q215)</f>
        <v>0</v>
      </c>
      <c r="S215" s="309"/>
      <c r="T215" s="309">
        <f t="shared" ref="T215:T278" si="49">+O215+P215+S215</f>
        <v>0</v>
      </c>
      <c r="U215" s="416"/>
      <c r="V215" s="417"/>
    </row>
    <row r="216" spans="1:25" hidden="1" x14ac:dyDescent="0.25">
      <c r="A216" s="310" t="s">
        <v>628</v>
      </c>
      <c r="B216" s="388">
        <v>0</v>
      </c>
      <c r="C216" s="389"/>
      <c r="D216" s="390"/>
      <c r="E216" s="390"/>
      <c r="F216" s="390"/>
      <c r="G216" s="390"/>
      <c r="H216" s="391">
        <f>+E216+F216-G216</f>
        <v>0</v>
      </c>
      <c r="I216" s="390"/>
      <c r="J216" s="392">
        <f>SUM(H216:I216)</f>
        <v>0</v>
      </c>
      <c r="K216" s="390"/>
      <c r="L216" s="393"/>
      <c r="M216" s="394">
        <f>+G216+J216</f>
        <v>0</v>
      </c>
      <c r="N216" s="394"/>
      <c r="O216" s="320"/>
      <c r="P216" s="320"/>
      <c r="Q216" s="278"/>
      <c r="R216" s="320">
        <f t="shared" si="48"/>
        <v>0</v>
      </c>
      <c r="S216" s="320"/>
      <c r="T216" s="320">
        <f t="shared" si="49"/>
        <v>0</v>
      </c>
      <c r="U216" s="418"/>
      <c r="V216" s="419"/>
    </row>
    <row r="217" spans="1:25" hidden="1" x14ac:dyDescent="0.25">
      <c r="A217" s="310" t="s">
        <v>698</v>
      </c>
      <c r="B217" s="388">
        <v>0</v>
      </c>
      <c r="C217" s="389"/>
      <c r="D217" s="390"/>
      <c r="E217" s="390"/>
      <c r="F217" s="390"/>
      <c r="G217" s="390"/>
      <c r="H217" s="391">
        <f t="shared" ref="H217:H280" si="50">+E217+F217-G217</f>
        <v>0</v>
      </c>
      <c r="I217" s="390"/>
      <c r="J217" s="392">
        <f t="shared" ref="J217:J280" si="51">SUM(H217:I217)</f>
        <v>0</v>
      </c>
      <c r="K217" s="390"/>
      <c r="L217" s="393"/>
      <c r="M217" s="394">
        <f t="shared" ref="M217:M280" si="52">+G217+J217</f>
        <v>0</v>
      </c>
      <c r="N217" s="394"/>
      <c r="O217" s="320"/>
      <c r="P217" s="320"/>
      <c r="Q217" s="278"/>
      <c r="R217" s="320">
        <f t="shared" si="48"/>
        <v>0</v>
      </c>
      <c r="S217" s="320"/>
      <c r="T217" s="320">
        <f t="shared" si="49"/>
        <v>0</v>
      </c>
      <c r="U217" s="418"/>
      <c r="V217" s="419"/>
    </row>
    <row r="218" spans="1:25" hidden="1" x14ac:dyDescent="0.25">
      <c r="A218" s="310" t="s">
        <v>667</v>
      </c>
      <c r="B218" s="388">
        <v>0</v>
      </c>
      <c r="C218" s="389"/>
      <c r="D218" s="390"/>
      <c r="E218" s="390"/>
      <c r="F218" s="390"/>
      <c r="G218" s="390"/>
      <c r="H218" s="391">
        <f t="shared" si="50"/>
        <v>0</v>
      </c>
      <c r="I218" s="390"/>
      <c r="J218" s="392">
        <f t="shared" si="51"/>
        <v>0</v>
      </c>
      <c r="K218" s="390"/>
      <c r="L218" s="393"/>
      <c r="M218" s="394">
        <f t="shared" si="52"/>
        <v>0</v>
      </c>
      <c r="N218" s="394"/>
      <c r="O218" s="320"/>
      <c r="P218" s="320"/>
      <c r="Q218" s="278"/>
      <c r="R218" s="320">
        <f t="shared" si="48"/>
        <v>0</v>
      </c>
      <c r="S218" s="320"/>
      <c r="T218" s="320">
        <f t="shared" si="49"/>
        <v>0</v>
      </c>
      <c r="U218" s="418"/>
      <c r="V218" s="419"/>
    </row>
    <row r="219" spans="1:25" hidden="1" x14ac:dyDescent="0.25">
      <c r="A219" s="310" t="s">
        <v>685</v>
      </c>
      <c r="B219" s="388">
        <v>0</v>
      </c>
      <c r="C219" s="389"/>
      <c r="D219" s="390"/>
      <c r="E219" s="390"/>
      <c r="F219" s="390"/>
      <c r="G219" s="390"/>
      <c r="H219" s="391">
        <f t="shared" si="50"/>
        <v>0</v>
      </c>
      <c r="I219" s="390"/>
      <c r="J219" s="392">
        <f t="shared" si="51"/>
        <v>0</v>
      </c>
      <c r="K219" s="390"/>
      <c r="L219" s="393"/>
      <c r="M219" s="394">
        <f t="shared" si="52"/>
        <v>0</v>
      </c>
      <c r="N219" s="394"/>
      <c r="O219" s="320"/>
      <c r="P219" s="320"/>
      <c r="Q219" s="278"/>
      <c r="R219" s="320">
        <f t="shared" si="48"/>
        <v>0</v>
      </c>
      <c r="S219" s="320"/>
      <c r="T219" s="320">
        <f t="shared" si="49"/>
        <v>0</v>
      </c>
      <c r="U219" s="418"/>
      <c r="V219" s="419"/>
    </row>
    <row r="220" spans="1:25" hidden="1" x14ac:dyDescent="0.25">
      <c r="A220" s="310" t="s">
        <v>683</v>
      </c>
      <c r="B220" s="388">
        <v>0</v>
      </c>
      <c r="C220" s="389"/>
      <c r="D220" s="390"/>
      <c r="E220" s="390"/>
      <c r="F220" s="390"/>
      <c r="G220" s="390"/>
      <c r="H220" s="391">
        <f t="shared" si="50"/>
        <v>0</v>
      </c>
      <c r="I220" s="390"/>
      <c r="J220" s="392">
        <f t="shared" si="51"/>
        <v>0</v>
      </c>
      <c r="K220" s="390"/>
      <c r="L220" s="393"/>
      <c r="M220" s="394">
        <f t="shared" si="52"/>
        <v>0</v>
      </c>
      <c r="N220" s="394"/>
      <c r="O220" s="320"/>
      <c r="P220" s="320"/>
      <c r="Q220" s="278"/>
      <c r="R220" s="320">
        <f t="shared" si="48"/>
        <v>0</v>
      </c>
      <c r="S220" s="320"/>
      <c r="T220" s="320">
        <f t="shared" si="49"/>
        <v>0</v>
      </c>
      <c r="U220" s="418"/>
      <c r="V220" s="419"/>
    </row>
    <row r="221" spans="1:25" hidden="1" x14ac:dyDescent="0.25">
      <c r="A221" s="310" t="s">
        <v>637</v>
      </c>
      <c r="B221" s="388">
        <v>0</v>
      </c>
      <c r="C221" s="389"/>
      <c r="D221" s="390"/>
      <c r="E221" s="390"/>
      <c r="F221" s="390"/>
      <c r="G221" s="390"/>
      <c r="H221" s="391">
        <f t="shared" si="50"/>
        <v>0</v>
      </c>
      <c r="I221" s="390"/>
      <c r="J221" s="392">
        <f t="shared" si="51"/>
        <v>0</v>
      </c>
      <c r="K221" s="390"/>
      <c r="L221" s="393"/>
      <c r="M221" s="394">
        <f t="shared" si="52"/>
        <v>0</v>
      </c>
      <c r="N221" s="394"/>
      <c r="O221" s="320"/>
      <c r="P221" s="320"/>
      <c r="Q221" s="278"/>
      <c r="R221" s="320">
        <f t="shared" si="48"/>
        <v>0</v>
      </c>
      <c r="S221" s="320"/>
      <c r="T221" s="320">
        <f t="shared" si="49"/>
        <v>0</v>
      </c>
      <c r="U221" s="418"/>
      <c r="V221" s="419"/>
    </row>
    <row r="222" spans="1:25" hidden="1" x14ac:dyDescent="0.25">
      <c r="A222" s="310" t="s">
        <v>684</v>
      </c>
      <c r="B222" s="388">
        <v>0</v>
      </c>
      <c r="C222" s="389"/>
      <c r="D222" s="390"/>
      <c r="E222" s="390"/>
      <c r="F222" s="390"/>
      <c r="G222" s="390"/>
      <c r="H222" s="391">
        <f t="shared" si="50"/>
        <v>0</v>
      </c>
      <c r="I222" s="390"/>
      <c r="J222" s="392">
        <f t="shared" si="51"/>
        <v>0</v>
      </c>
      <c r="K222" s="390"/>
      <c r="L222" s="393"/>
      <c r="M222" s="394">
        <f t="shared" si="52"/>
        <v>0</v>
      </c>
      <c r="N222" s="394"/>
      <c r="O222" s="320"/>
      <c r="P222" s="320"/>
      <c r="Q222" s="278"/>
      <c r="R222" s="320">
        <f t="shared" si="48"/>
        <v>0</v>
      </c>
      <c r="S222" s="320"/>
      <c r="T222" s="320">
        <f t="shared" si="49"/>
        <v>0</v>
      </c>
      <c r="U222" s="418"/>
      <c r="V222" s="419"/>
    </row>
    <row r="223" spans="1:25" hidden="1" x14ac:dyDescent="0.25">
      <c r="A223" s="310" t="s">
        <v>663</v>
      </c>
      <c r="B223" s="388">
        <v>0</v>
      </c>
      <c r="C223" s="389"/>
      <c r="D223" s="390"/>
      <c r="E223" s="390"/>
      <c r="F223" s="390"/>
      <c r="G223" s="390"/>
      <c r="H223" s="391">
        <f t="shared" si="50"/>
        <v>0</v>
      </c>
      <c r="I223" s="390"/>
      <c r="J223" s="392">
        <f t="shared" si="51"/>
        <v>0</v>
      </c>
      <c r="K223" s="390"/>
      <c r="L223" s="393"/>
      <c r="M223" s="394">
        <f t="shared" si="52"/>
        <v>0</v>
      </c>
      <c r="N223" s="394"/>
      <c r="O223" s="320"/>
      <c r="P223" s="320"/>
      <c r="Q223" s="278"/>
      <c r="R223" s="320">
        <f t="shared" si="48"/>
        <v>0</v>
      </c>
      <c r="S223" s="320"/>
      <c r="T223" s="320">
        <f t="shared" si="49"/>
        <v>0</v>
      </c>
      <c r="U223" s="418"/>
      <c r="V223" s="419"/>
    </row>
    <row r="224" spans="1:25" hidden="1" x14ac:dyDescent="0.25">
      <c r="A224" s="310" t="s">
        <v>640</v>
      </c>
      <c r="B224" s="388">
        <v>0</v>
      </c>
      <c r="C224" s="389"/>
      <c r="D224" s="390"/>
      <c r="E224" s="390"/>
      <c r="F224" s="390"/>
      <c r="G224" s="390"/>
      <c r="H224" s="391">
        <f t="shared" si="50"/>
        <v>0</v>
      </c>
      <c r="I224" s="390"/>
      <c r="J224" s="392">
        <f t="shared" si="51"/>
        <v>0</v>
      </c>
      <c r="K224" s="390"/>
      <c r="L224" s="393"/>
      <c r="M224" s="394">
        <f t="shared" si="52"/>
        <v>0</v>
      </c>
      <c r="N224" s="394"/>
      <c r="O224" s="320"/>
      <c r="P224" s="320"/>
      <c r="Q224" s="278"/>
      <c r="R224" s="320">
        <f t="shared" si="48"/>
        <v>0</v>
      </c>
      <c r="S224" s="320"/>
      <c r="T224" s="320">
        <f t="shared" si="49"/>
        <v>0</v>
      </c>
      <c r="U224" s="418"/>
      <c r="V224" s="419"/>
    </row>
    <row r="225" spans="1:22" hidden="1" x14ac:dyDescent="0.25">
      <c r="A225" s="310" t="s">
        <v>634</v>
      </c>
      <c r="B225" s="388">
        <v>0</v>
      </c>
      <c r="C225" s="389"/>
      <c r="D225" s="390"/>
      <c r="E225" s="390"/>
      <c r="F225" s="390"/>
      <c r="G225" s="390"/>
      <c r="H225" s="391">
        <f t="shared" si="50"/>
        <v>0</v>
      </c>
      <c r="I225" s="390"/>
      <c r="J225" s="392">
        <f t="shared" si="51"/>
        <v>0</v>
      </c>
      <c r="K225" s="390"/>
      <c r="L225" s="393"/>
      <c r="M225" s="394">
        <f t="shared" si="52"/>
        <v>0</v>
      </c>
      <c r="N225" s="394"/>
      <c r="O225" s="320"/>
      <c r="P225" s="320"/>
      <c r="Q225" s="278"/>
      <c r="R225" s="320">
        <f t="shared" si="48"/>
        <v>0</v>
      </c>
      <c r="S225" s="320"/>
      <c r="T225" s="320">
        <f t="shared" si="49"/>
        <v>0</v>
      </c>
      <c r="U225" s="418"/>
      <c r="V225" s="419"/>
    </row>
    <row r="226" spans="1:22" hidden="1" x14ac:dyDescent="0.25">
      <c r="A226" s="310" t="s">
        <v>635</v>
      </c>
      <c r="B226" s="388">
        <v>0</v>
      </c>
      <c r="C226" s="389"/>
      <c r="D226" s="390"/>
      <c r="E226" s="390"/>
      <c r="F226" s="390"/>
      <c r="G226" s="390"/>
      <c r="H226" s="391">
        <f t="shared" si="50"/>
        <v>0</v>
      </c>
      <c r="I226" s="390"/>
      <c r="J226" s="392">
        <f t="shared" si="51"/>
        <v>0</v>
      </c>
      <c r="K226" s="390"/>
      <c r="L226" s="393"/>
      <c r="M226" s="394">
        <f t="shared" si="52"/>
        <v>0</v>
      </c>
      <c r="N226" s="394"/>
      <c r="O226" s="320"/>
      <c r="P226" s="320"/>
      <c r="Q226" s="278"/>
      <c r="R226" s="320">
        <f t="shared" si="48"/>
        <v>0</v>
      </c>
      <c r="S226" s="320"/>
      <c r="T226" s="320">
        <f t="shared" si="49"/>
        <v>0</v>
      </c>
      <c r="U226" s="418"/>
      <c r="V226" s="419"/>
    </row>
    <row r="227" spans="1:22" hidden="1" x14ac:dyDescent="0.25">
      <c r="A227" s="310" t="s">
        <v>636</v>
      </c>
      <c r="B227" s="388">
        <v>0</v>
      </c>
      <c r="C227" s="389"/>
      <c r="D227" s="390"/>
      <c r="E227" s="390"/>
      <c r="F227" s="390"/>
      <c r="G227" s="390"/>
      <c r="H227" s="391">
        <f t="shared" si="50"/>
        <v>0</v>
      </c>
      <c r="I227" s="390"/>
      <c r="J227" s="392">
        <f t="shared" si="51"/>
        <v>0</v>
      </c>
      <c r="K227" s="390"/>
      <c r="L227" s="393"/>
      <c r="M227" s="394">
        <f t="shared" si="52"/>
        <v>0</v>
      </c>
      <c r="N227" s="394"/>
      <c r="O227" s="320"/>
      <c r="P227" s="320"/>
      <c r="Q227" s="278"/>
      <c r="R227" s="320">
        <f t="shared" si="48"/>
        <v>0</v>
      </c>
      <c r="S227" s="320"/>
      <c r="T227" s="320">
        <f t="shared" si="49"/>
        <v>0</v>
      </c>
      <c r="U227" s="418"/>
      <c r="V227" s="419"/>
    </row>
    <row r="228" spans="1:22" hidden="1" x14ac:dyDescent="0.25">
      <c r="A228" s="310" t="s">
        <v>638</v>
      </c>
      <c r="B228" s="388">
        <v>0</v>
      </c>
      <c r="C228" s="389"/>
      <c r="D228" s="390"/>
      <c r="E228" s="390"/>
      <c r="F228" s="390"/>
      <c r="G228" s="390"/>
      <c r="H228" s="391">
        <f t="shared" si="50"/>
        <v>0</v>
      </c>
      <c r="I228" s="390"/>
      <c r="J228" s="392">
        <f t="shared" si="51"/>
        <v>0</v>
      </c>
      <c r="K228" s="390"/>
      <c r="L228" s="393"/>
      <c r="M228" s="394">
        <f t="shared" si="52"/>
        <v>0</v>
      </c>
      <c r="N228" s="394"/>
      <c r="O228" s="320"/>
      <c r="P228" s="320"/>
      <c r="Q228" s="278"/>
      <c r="R228" s="320">
        <f t="shared" si="48"/>
        <v>0</v>
      </c>
      <c r="S228" s="320"/>
      <c r="T228" s="320">
        <f t="shared" si="49"/>
        <v>0</v>
      </c>
      <c r="U228" s="418"/>
      <c r="V228" s="419"/>
    </row>
    <row r="229" spans="1:22" hidden="1" x14ac:dyDescent="0.25">
      <c r="A229" s="310" t="s">
        <v>642</v>
      </c>
      <c r="B229" s="388">
        <v>0</v>
      </c>
      <c r="C229" s="389"/>
      <c r="D229" s="390"/>
      <c r="E229" s="390"/>
      <c r="F229" s="390"/>
      <c r="G229" s="390"/>
      <c r="H229" s="391">
        <f t="shared" si="50"/>
        <v>0</v>
      </c>
      <c r="I229" s="390"/>
      <c r="J229" s="392">
        <f t="shared" si="51"/>
        <v>0</v>
      </c>
      <c r="K229" s="390"/>
      <c r="L229" s="393"/>
      <c r="M229" s="394">
        <f t="shared" si="52"/>
        <v>0</v>
      </c>
      <c r="N229" s="394"/>
      <c r="O229" s="320"/>
      <c r="P229" s="320"/>
      <c r="Q229" s="278"/>
      <c r="R229" s="320">
        <f t="shared" si="48"/>
        <v>0</v>
      </c>
      <c r="S229" s="320"/>
      <c r="T229" s="320">
        <f t="shared" si="49"/>
        <v>0</v>
      </c>
      <c r="U229" s="418"/>
      <c r="V229" s="419"/>
    </row>
    <row r="230" spans="1:22" x14ac:dyDescent="0.25">
      <c r="A230" s="310" t="s">
        <v>644</v>
      </c>
      <c r="B230" s="388">
        <v>20000</v>
      </c>
      <c r="C230" s="389"/>
      <c r="D230" s="390">
        <v>13366.67</v>
      </c>
      <c r="E230" s="390">
        <f>+B230*1.056</f>
        <v>21120</v>
      </c>
      <c r="F230" s="390"/>
      <c r="G230" s="390">
        <v>11256.99</v>
      </c>
      <c r="H230" s="391">
        <f t="shared" si="50"/>
        <v>9863.01</v>
      </c>
      <c r="I230" s="390"/>
      <c r="J230" s="392">
        <f t="shared" si="51"/>
        <v>9863.01</v>
      </c>
      <c r="K230" s="390">
        <v>22000</v>
      </c>
      <c r="L230" s="393">
        <v>25000</v>
      </c>
      <c r="M230" s="394">
        <f t="shared" si="52"/>
        <v>21120</v>
      </c>
      <c r="N230" s="394">
        <f>+'[2]C+S'!$G230</f>
        <v>16353</v>
      </c>
      <c r="O230" s="320">
        <f>+M230*1.043</f>
        <v>22028.16</v>
      </c>
      <c r="P230" s="320"/>
      <c r="Q230" s="278">
        <v>-14928</v>
      </c>
      <c r="R230" s="320">
        <f t="shared" si="48"/>
        <v>7100.16</v>
      </c>
      <c r="S230" s="320"/>
      <c r="T230" s="320">
        <f t="shared" si="49"/>
        <v>22028.16</v>
      </c>
      <c r="U230" s="418">
        <f>+O230*1.059</f>
        <v>23327.82144</v>
      </c>
      <c r="V230" s="419">
        <f>+U230*1.057</f>
        <v>24657.507262079998</v>
      </c>
    </row>
    <row r="231" spans="1:22" x14ac:dyDescent="0.25">
      <c r="A231" s="310" t="s">
        <v>675</v>
      </c>
      <c r="B231" s="388">
        <v>1000000</v>
      </c>
      <c r="C231" s="389"/>
      <c r="D231" s="390">
        <v>1000000</v>
      </c>
      <c r="E231" s="390">
        <v>1000000</v>
      </c>
      <c r="F231" s="390"/>
      <c r="G231" s="390">
        <v>700000</v>
      </c>
      <c r="H231" s="391">
        <f t="shared" si="50"/>
        <v>300000</v>
      </c>
      <c r="I231" s="390"/>
      <c r="J231" s="392">
        <f t="shared" si="51"/>
        <v>300000</v>
      </c>
      <c r="K231" s="390">
        <v>0</v>
      </c>
      <c r="L231" s="393">
        <v>0</v>
      </c>
      <c r="M231" s="394">
        <f t="shared" si="52"/>
        <v>1000000</v>
      </c>
      <c r="N231" s="394">
        <f>+'[2]C+S'!$G231</f>
        <v>1000000</v>
      </c>
      <c r="O231" s="320">
        <v>0</v>
      </c>
      <c r="P231" s="320"/>
      <c r="Q231" s="278">
        <v>-725000</v>
      </c>
      <c r="R231" s="320">
        <f t="shared" si="48"/>
        <v>-725000</v>
      </c>
      <c r="S231" s="320"/>
      <c r="T231" s="320">
        <f t="shared" si="49"/>
        <v>0</v>
      </c>
      <c r="U231" s="418">
        <f t="shared" ref="U231:U287" si="53">+O231*1.059</f>
        <v>0</v>
      </c>
      <c r="V231" s="419">
        <f t="shared" ref="V231:V287" si="54">+U231*1.057</f>
        <v>0</v>
      </c>
    </row>
    <row r="232" spans="1:22" hidden="1" x14ac:dyDescent="0.25">
      <c r="A232" s="310" t="s">
        <v>645</v>
      </c>
      <c r="B232" s="388">
        <v>0</v>
      </c>
      <c r="C232" s="389"/>
      <c r="D232" s="390"/>
      <c r="E232" s="390"/>
      <c r="F232" s="390"/>
      <c r="G232" s="390"/>
      <c r="H232" s="391">
        <f t="shared" si="50"/>
        <v>0</v>
      </c>
      <c r="I232" s="390"/>
      <c r="J232" s="392">
        <f t="shared" si="51"/>
        <v>0</v>
      </c>
      <c r="K232" s="390"/>
      <c r="L232" s="393"/>
      <c r="M232" s="394">
        <f t="shared" si="52"/>
        <v>0</v>
      </c>
      <c r="N232" s="394">
        <f>+'[2]C+S'!$G232</f>
        <v>0</v>
      </c>
      <c r="O232" s="320"/>
      <c r="P232" s="320"/>
      <c r="Q232" s="278"/>
      <c r="R232" s="320">
        <f t="shared" si="48"/>
        <v>0</v>
      </c>
      <c r="S232" s="320"/>
      <c r="T232" s="320">
        <f t="shared" si="49"/>
        <v>0</v>
      </c>
      <c r="U232" s="418">
        <f t="shared" si="53"/>
        <v>0</v>
      </c>
      <c r="V232" s="419">
        <f t="shared" si="54"/>
        <v>0</v>
      </c>
    </row>
    <row r="233" spans="1:22" hidden="1" x14ac:dyDescent="0.25">
      <c r="A233" s="310" t="s">
        <v>646</v>
      </c>
      <c r="B233" s="388">
        <v>0</v>
      </c>
      <c r="C233" s="389"/>
      <c r="D233" s="390"/>
      <c r="E233" s="390"/>
      <c r="F233" s="390"/>
      <c r="G233" s="390"/>
      <c r="H233" s="391">
        <f t="shared" si="50"/>
        <v>0</v>
      </c>
      <c r="I233" s="390"/>
      <c r="J233" s="392">
        <f t="shared" si="51"/>
        <v>0</v>
      </c>
      <c r="K233" s="390"/>
      <c r="L233" s="393"/>
      <c r="M233" s="394">
        <f t="shared" si="52"/>
        <v>0</v>
      </c>
      <c r="N233" s="394">
        <f>+'[2]C+S'!$G233</f>
        <v>0</v>
      </c>
      <c r="O233" s="320"/>
      <c r="P233" s="320"/>
      <c r="Q233" s="278"/>
      <c r="R233" s="320">
        <f t="shared" si="48"/>
        <v>0</v>
      </c>
      <c r="S233" s="320"/>
      <c r="T233" s="320">
        <f t="shared" si="49"/>
        <v>0</v>
      </c>
      <c r="U233" s="418">
        <f t="shared" si="53"/>
        <v>0</v>
      </c>
      <c r="V233" s="419">
        <f t="shared" si="54"/>
        <v>0</v>
      </c>
    </row>
    <row r="234" spans="1:22" hidden="1" x14ac:dyDescent="0.25">
      <c r="A234" s="310" t="s">
        <v>647</v>
      </c>
      <c r="B234" s="388">
        <v>0</v>
      </c>
      <c r="C234" s="389"/>
      <c r="D234" s="390"/>
      <c r="E234" s="390"/>
      <c r="F234" s="390"/>
      <c r="G234" s="390"/>
      <c r="H234" s="391">
        <f t="shared" si="50"/>
        <v>0</v>
      </c>
      <c r="I234" s="390"/>
      <c r="J234" s="392">
        <f t="shared" si="51"/>
        <v>0</v>
      </c>
      <c r="K234" s="390"/>
      <c r="L234" s="393"/>
      <c r="M234" s="394">
        <f t="shared" si="52"/>
        <v>0</v>
      </c>
      <c r="N234" s="394">
        <f>+'[2]C+S'!$G234</f>
        <v>0</v>
      </c>
      <c r="O234" s="320"/>
      <c r="P234" s="320"/>
      <c r="Q234" s="278"/>
      <c r="R234" s="320">
        <f t="shared" si="48"/>
        <v>0</v>
      </c>
      <c r="S234" s="320"/>
      <c r="T234" s="320">
        <f t="shared" si="49"/>
        <v>0</v>
      </c>
      <c r="U234" s="418">
        <f t="shared" si="53"/>
        <v>0</v>
      </c>
      <c r="V234" s="419">
        <f t="shared" si="54"/>
        <v>0</v>
      </c>
    </row>
    <row r="235" spans="1:22" hidden="1" x14ac:dyDescent="0.25">
      <c r="A235" s="310" t="s">
        <v>647</v>
      </c>
      <c r="B235" s="388">
        <v>0</v>
      </c>
      <c r="C235" s="389"/>
      <c r="D235" s="390"/>
      <c r="E235" s="390"/>
      <c r="F235" s="390"/>
      <c r="G235" s="390"/>
      <c r="H235" s="391">
        <f t="shared" si="50"/>
        <v>0</v>
      </c>
      <c r="I235" s="390"/>
      <c r="J235" s="392">
        <f t="shared" si="51"/>
        <v>0</v>
      </c>
      <c r="K235" s="390"/>
      <c r="L235" s="393"/>
      <c r="M235" s="394">
        <f t="shared" si="52"/>
        <v>0</v>
      </c>
      <c r="N235" s="394">
        <f>+'[2]C+S'!$G235</f>
        <v>0</v>
      </c>
      <c r="O235" s="320"/>
      <c r="P235" s="320"/>
      <c r="Q235" s="278"/>
      <c r="R235" s="320">
        <f t="shared" si="48"/>
        <v>0</v>
      </c>
      <c r="S235" s="320"/>
      <c r="T235" s="320">
        <f t="shared" si="49"/>
        <v>0</v>
      </c>
      <c r="U235" s="418">
        <f t="shared" si="53"/>
        <v>0</v>
      </c>
      <c r="V235" s="419">
        <f t="shared" si="54"/>
        <v>0</v>
      </c>
    </row>
    <row r="236" spans="1:22" hidden="1" x14ac:dyDescent="0.25">
      <c r="A236" s="310" t="s">
        <v>674</v>
      </c>
      <c r="B236" s="388">
        <v>0</v>
      </c>
      <c r="C236" s="389"/>
      <c r="D236" s="390"/>
      <c r="E236" s="390"/>
      <c r="F236" s="390"/>
      <c r="G236" s="390"/>
      <c r="H236" s="391">
        <f t="shared" si="50"/>
        <v>0</v>
      </c>
      <c r="I236" s="390"/>
      <c r="J236" s="392">
        <f t="shared" si="51"/>
        <v>0</v>
      </c>
      <c r="K236" s="390"/>
      <c r="L236" s="393"/>
      <c r="M236" s="394">
        <f t="shared" si="52"/>
        <v>0</v>
      </c>
      <c r="N236" s="394">
        <f>+'[2]C+S'!$G236</f>
        <v>0</v>
      </c>
      <c r="O236" s="320"/>
      <c r="P236" s="320"/>
      <c r="Q236" s="278"/>
      <c r="R236" s="320">
        <f t="shared" si="48"/>
        <v>0</v>
      </c>
      <c r="S236" s="320"/>
      <c r="T236" s="320">
        <f t="shared" si="49"/>
        <v>0</v>
      </c>
      <c r="U236" s="418">
        <f t="shared" si="53"/>
        <v>0</v>
      </c>
      <c r="V236" s="419">
        <f t="shared" si="54"/>
        <v>0</v>
      </c>
    </row>
    <row r="237" spans="1:22" hidden="1" x14ac:dyDescent="0.25">
      <c r="A237" s="310" t="s">
        <v>648</v>
      </c>
      <c r="B237" s="388">
        <v>0</v>
      </c>
      <c r="C237" s="389"/>
      <c r="D237" s="390"/>
      <c r="E237" s="390"/>
      <c r="F237" s="390"/>
      <c r="G237" s="390"/>
      <c r="H237" s="391">
        <f t="shared" si="50"/>
        <v>0</v>
      </c>
      <c r="I237" s="390"/>
      <c r="J237" s="392">
        <f t="shared" si="51"/>
        <v>0</v>
      </c>
      <c r="K237" s="390"/>
      <c r="L237" s="393"/>
      <c r="M237" s="394">
        <f t="shared" si="52"/>
        <v>0</v>
      </c>
      <c r="N237" s="394">
        <f>+'[2]C+S'!$G237</f>
        <v>0</v>
      </c>
      <c r="O237" s="320"/>
      <c r="P237" s="320"/>
      <c r="Q237" s="278"/>
      <c r="R237" s="320">
        <f t="shared" si="48"/>
        <v>0</v>
      </c>
      <c r="S237" s="320"/>
      <c r="T237" s="320">
        <f t="shared" si="49"/>
        <v>0</v>
      </c>
      <c r="U237" s="418">
        <f t="shared" si="53"/>
        <v>0</v>
      </c>
      <c r="V237" s="419">
        <f t="shared" si="54"/>
        <v>0</v>
      </c>
    </row>
    <row r="238" spans="1:22" hidden="1" x14ac:dyDescent="0.25">
      <c r="A238" s="310" t="s">
        <v>639</v>
      </c>
      <c r="B238" s="388">
        <v>0</v>
      </c>
      <c r="C238" s="389"/>
      <c r="D238" s="390"/>
      <c r="E238" s="390"/>
      <c r="F238" s="390"/>
      <c r="G238" s="390"/>
      <c r="H238" s="391">
        <f t="shared" si="50"/>
        <v>0</v>
      </c>
      <c r="I238" s="390"/>
      <c r="J238" s="392">
        <f t="shared" si="51"/>
        <v>0</v>
      </c>
      <c r="K238" s="390"/>
      <c r="L238" s="393"/>
      <c r="M238" s="394">
        <f t="shared" si="52"/>
        <v>0</v>
      </c>
      <c r="N238" s="394">
        <f>+'[2]C+S'!$G238</f>
        <v>0</v>
      </c>
      <c r="O238" s="320"/>
      <c r="P238" s="320"/>
      <c r="Q238" s="278"/>
      <c r="R238" s="320">
        <f t="shared" si="48"/>
        <v>0</v>
      </c>
      <c r="S238" s="320"/>
      <c r="T238" s="320">
        <f t="shared" si="49"/>
        <v>0</v>
      </c>
      <c r="U238" s="418">
        <f t="shared" si="53"/>
        <v>0</v>
      </c>
      <c r="V238" s="419">
        <f t="shared" si="54"/>
        <v>0</v>
      </c>
    </row>
    <row r="239" spans="1:22" hidden="1" x14ac:dyDescent="0.25">
      <c r="A239" s="310" t="s">
        <v>657</v>
      </c>
      <c r="B239" s="388">
        <v>0</v>
      </c>
      <c r="C239" s="389"/>
      <c r="D239" s="390"/>
      <c r="E239" s="390"/>
      <c r="F239" s="390"/>
      <c r="G239" s="390"/>
      <c r="H239" s="391">
        <f t="shared" si="50"/>
        <v>0</v>
      </c>
      <c r="I239" s="390"/>
      <c r="J239" s="392">
        <f t="shared" si="51"/>
        <v>0</v>
      </c>
      <c r="K239" s="390"/>
      <c r="L239" s="393"/>
      <c r="M239" s="394">
        <f t="shared" si="52"/>
        <v>0</v>
      </c>
      <c r="N239" s="394">
        <f>+'[2]C+S'!$G239</f>
        <v>0</v>
      </c>
      <c r="O239" s="320"/>
      <c r="P239" s="320"/>
      <c r="Q239" s="278"/>
      <c r="R239" s="320">
        <f t="shared" si="48"/>
        <v>0</v>
      </c>
      <c r="S239" s="320"/>
      <c r="T239" s="320">
        <f t="shared" si="49"/>
        <v>0</v>
      </c>
      <c r="U239" s="418">
        <f t="shared" si="53"/>
        <v>0</v>
      </c>
      <c r="V239" s="419">
        <f t="shared" si="54"/>
        <v>0</v>
      </c>
    </row>
    <row r="240" spans="1:22" hidden="1" x14ac:dyDescent="0.25">
      <c r="A240" s="310" t="s">
        <v>657</v>
      </c>
      <c r="B240" s="388">
        <v>0</v>
      </c>
      <c r="C240" s="389"/>
      <c r="D240" s="390"/>
      <c r="E240" s="390"/>
      <c r="F240" s="390"/>
      <c r="G240" s="390"/>
      <c r="H240" s="391">
        <f t="shared" si="50"/>
        <v>0</v>
      </c>
      <c r="I240" s="390"/>
      <c r="J240" s="392">
        <f t="shared" si="51"/>
        <v>0</v>
      </c>
      <c r="K240" s="390"/>
      <c r="L240" s="393"/>
      <c r="M240" s="394">
        <f t="shared" si="52"/>
        <v>0</v>
      </c>
      <c r="N240" s="394">
        <f>+'[2]C+S'!$G240</f>
        <v>0</v>
      </c>
      <c r="O240" s="320"/>
      <c r="P240" s="320"/>
      <c r="Q240" s="278"/>
      <c r="R240" s="320">
        <f t="shared" si="48"/>
        <v>0</v>
      </c>
      <c r="S240" s="320"/>
      <c r="T240" s="320">
        <f t="shared" si="49"/>
        <v>0</v>
      </c>
      <c r="U240" s="418">
        <f t="shared" si="53"/>
        <v>0</v>
      </c>
      <c r="V240" s="419">
        <f t="shared" si="54"/>
        <v>0</v>
      </c>
    </row>
    <row r="241" spans="1:22" hidden="1" x14ac:dyDescent="0.25">
      <c r="A241" s="310" t="s">
        <v>630</v>
      </c>
      <c r="B241" s="388">
        <v>0</v>
      </c>
      <c r="C241" s="389"/>
      <c r="D241" s="390"/>
      <c r="E241" s="390"/>
      <c r="F241" s="390"/>
      <c r="G241" s="390"/>
      <c r="H241" s="391">
        <f t="shared" si="50"/>
        <v>0</v>
      </c>
      <c r="I241" s="390"/>
      <c r="J241" s="392">
        <f t="shared" si="51"/>
        <v>0</v>
      </c>
      <c r="K241" s="390"/>
      <c r="L241" s="393"/>
      <c r="M241" s="394">
        <f t="shared" si="52"/>
        <v>0</v>
      </c>
      <c r="N241" s="394">
        <f>+'[2]C+S'!$G241</f>
        <v>0</v>
      </c>
      <c r="O241" s="320"/>
      <c r="P241" s="320"/>
      <c r="Q241" s="278"/>
      <c r="R241" s="320">
        <f t="shared" si="48"/>
        <v>0</v>
      </c>
      <c r="S241" s="320"/>
      <c r="T241" s="320">
        <f t="shared" si="49"/>
        <v>0</v>
      </c>
      <c r="U241" s="418">
        <f t="shared" si="53"/>
        <v>0</v>
      </c>
      <c r="V241" s="419">
        <f t="shared" si="54"/>
        <v>0</v>
      </c>
    </row>
    <row r="242" spans="1:22" hidden="1" x14ac:dyDescent="0.25">
      <c r="A242" s="310" t="s">
        <v>632</v>
      </c>
      <c r="B242" s="388">
        <v>0</v>
      </c>
      <c r="C242" s="389"/>
      <c r="D242" s="390"/>
      <c r="E242" s="390"/>
      <c r="F242" s="390"/>
      <c r="G242" s="390"/>
      <c r="H242" s="391">
        <f t="shared" si="50"/>
        <v>0</v>
      </c>
      <c r="I242" s="390"/>
      <c r="J242" s="392">
        <f t="shared" si="51"/>
        <v>0</v>
      </c>
      <c r="K242" s="390"/>
      <c r="L242" s="393"/>
      <c r="M242" s="394">
        <f t="shared" si="52"/>
        <v>0</v>
      </c>
      <c r="N242" s="394">
        <f>+'[2]C+S'!$G242</f>
        <v>0</v>
      </c>
      <c r="O242" s="320"/>
      <c r="P242" s="320"/>
      <c r="Q242" s="278"/>
      <c r="R242" s="320">
        <f t="shared" si="48"/>
        <v>0</v>
      </c>
      <c r="S242" s="320"/>
      <c r="T242" s="320">
        <f t="shared" si="49"/>
        <v>0</v>
      </c>
      <c r="U242" s="418">
        <f t="shared" si="53"/>
        <v>0</v>
      </c>
      <c r="V242" s="419">
        <f t="shared" si="54"/>
        <v>0</v>
      </c>
    </row>
    <row r="243" spans="1:22" hidden="1" x14ac:dyDescent="0.25">
      <c r="A243" s="310" t="s">
        <v>699</v>
      </c>
      <c r="B243" s="388">
        <v>0</v>
      </c>
      <c r="C243" s="389"/>
      <c r="D243" s="390"/>
      <c r="E243" s="390"/>
      <c r="F243" s="390"/>
      <c r="G243" s="390"/>
      <c r="H243" s="391">
        <f t="shared" si="50"/>
        <v>0</v>
      </c>
      <c r="I243" s="390"/>
      <c r="J243" s="392">
        <f t="shared" si="51"/>
        <v>0</v>
      </c>
      <c r="K243" s="390"/>
      <c r="L243" s="393"/>
      <c r="M243" s="394">
        <f t="shared" si="52"/>
        <v>0</v>
      </c>
      <c r="N243" s="394">
        <f>+'[2]C+S'!$G243</f>
        <v>0</v>
      </c>
      <c r="O243" s="320"/>
      <c r="P243" s="320"/>
      <c r="Q243" s="278"/>
      <c r="R243" s="320">
        <f t="shared" si="48"/>
        <v>0</v>
      </c>
      <c r="S243" s="320"/>
      <c r="T243" s="320">
        <f t="shared" si="49"/>
        <v>0</v>
      </c>
      <c r="U243" s="418">
        <f t="shared" si="53"/>
        <v>0</v>
      </c>
      <c r="V243" s="419">
        <f t="shared" si="54"/>
        <v>0</v>
      </c>
    </row>
    <row r="244" spans="1:22" hidden="1" x14ac:dyDescent="0.25">
      <c r="A244" s="310" t="s">
        <v>700</v>
      </c>
      <c r="B244" s="388">
        <v>0</v>
      </c>
      <c r="C244" s="389"/>
      <c r="D244" s="390"/>
      <c r="E244" s="390"/>
      <c r="F244" s="390"/>
      <c r="G244" s="390"/>
      <c r="H244" s="391">
        <f t="shared" si="50"/>
        <v>0</v>
      </c>
      <c r="I244" s="390"/>
      <c r="J244" s="392">
        <f t="shared" si="51"/>
        <v>0</v>
      </c>
      <c r="K244" s="390"/>
      <c r="L244" s="393"/>
      <c r="M244" s="394">
        <f t="shared" si="52"/>
        <v>0</v>
      </c>
      <c r="N244" s="394">
        <f>+'[2]C+S'!$G244</f>
        <v>0</v>
      </c>
      <c r="O244" s="320"/>
      <c r="P244" s="320"/>
      <c r="Q244" s="278"/>
      <c r="R244" s="320">
        <f t="shared" si="48"/>
        <v>0</v>
      </c>
      <c r="S244" s="320"/>
      <c r="T244" s="320">
        <f t="shared" si="49"/>
        <v>0</v>
      </c>
      <c r="U244" s="418">
        <f t="shared" si="53"/>
        <v>0</v>
      </c>
      <c r="V244" s="419">
        <f t="shared" si="54"/>
        <v>0</v>
      </c>
    </row>
    <row r="245" spans="1:22" hidden="1" x14ac:dyDescent="0.25">
      <c r="A245" s="310" t="s">
        <v>649</v>
      </c>
      <c r="B245" s="388">
        <v>0</v>
      </c>
      <c r="C245" s="389"/>
      <c r="D245" s="390"/>
      <c r="E245" s="390"/>
      <c r="F245" s="390"/>
      <c r="G245" s="390"/>
      <c r="H245" s="391">
        <f t="shared" si="50"/>
        <v>0</v>
      </c>
      <c r="I245" s="390"/>
      <c r="J245" s="392">
        <f t="shared" si="51"/>
        <v>0</v>
      </c>
      <c r="K245" s="390"/>
      <c r="L245" s="393"/>
      <c r="M245" s="394">
        <f t="shared" si="52"/>
        <v>0</v>
      </c>
      <c r="N245" s="394">
        <f>+'[2]C+S'!$G245</f>
        <v>0</v>
      </c>
      <c r="O245" s="320"/>
      <c r="P245" s="320"/>
      <c r="Q245" s="278"/>
      <c r="R245" s="320">
        <f t="shared" si="48"/>
        <v>0</v>
      </c>
      <c r="S245" s="320"/>
      <c r="T245" s="320">
        <f t="shared" si="49"/>
        <v>0</v>
      </c>
      <c r="U245" s="418">
        <f t="shared" si="53"/>
        <v>0</v>
      </c>
      <c r="V245" s="419">
        <f t="shared" si="54"/>
        <v>0</v>
      </c>
    </row>
    <row r="246" spans="1:22" hidden="1" x14ac:dyDescent="0.25">
      <c r="A246" s="310" t="s">
        <v>650</v>
      </c>
      <c r="B246" s="388">
        <v>0</v>
      </c>
      <c r="C246" s="389"/>
      <c r="D246" s="390"/>
      <c r="E246" s="390"/>
      <c r="F246" s="390"/>
      <c r="G246" s="390"/>
      <c r="H246" s="391">
        <f t="shared" si="50"/>
        <v>0</v>
      </c>
      <c r="I246" s="390"/>
      <c r="J246" s="392">
        <f t="shared" si="51"/>
        <v>0</v>
      </c>
      <c r="K246" s="390"/>
      <c r="L246" s="393"/>
      <c r="M246" s="394">
        <f t="shared" si="52"/>
        <v>0</v>
      </c>
      <c r="N246" s="394">
        <f>+'[2]C+S'!$G246</f>
        <v>0</v>
      </c>
      <c r="O246" s="320"/>
      <c r="P246" s="320"/>
      <c r="Q246" s="278"/>
      <c r="R246" s="320">
        <f t="shared" si="48"/>
        <v>0</v>
      </c>
      <c r="S246" s="320"/>
      <c r="T246" s="320">
        <f t="shared" si="49"/>
        <v>0</v>
      </c>
      <c r="U246" s="418">
        <f t="shared" si="53"/>
        <v>0</v>
      </c>
      <c r="V246" s="419">
        <f t="shared" si="54"/>
        <v>0</v>
      </c>
    </row>
    <row r="247" spans="1:22" hidden="1" x14ac:dyDescent="0.25">
      <c r="A247" s="310" t="s">
        <v>653</v>
      </c>
      <c r="B247" s="388">
        <v>0</v>
      </c>
      <c r="C247" s="389"/>
      <c r="D247" s="390"/>
      <c r="E247" s="390"/>
      <c r="F247" s="390"/>
      <c r="G247" s="390"/>
      <c r="H247" s="391">
        <f t="shared" si="50"/>
        <v>0</v>
      </c>
      <c r="I247" s="390"/>
      <c r="J247" s="392">
        <f t="shared" si="51"/>
        <v>0</v>
      </c>
      <c r="K247" s="390"/>
      <c r="L247" s="393"/>
      <c r="M247" s="394">
        <f t="shared" si="52"/>
        <v>0</v>
      </c>
      <c r="N247" s="394">
        <f>+'[2]C+S'!$G247</f>
        <v>0</v>
      </c>
      <c r="O247" s="320"/>
      <c r="P247" s="320"/>
      <c r="Q247" s="278"/>
      <c r="R247" s="320">
        <f t="shared" si="48"/>
        <v>0</v>
      </c>
      <c r="S247" s="320"/>
      <c r="T247" s="320">
        <f t="shared" si="49"/>
        <v>0</v>
      </c>
      <c r="U247" s="418">
        <f t="shared" si="53"/>
        <v>0</v>
      </c>
      <c r="V247" s="419">
        <f t="shared" si="54"/>
        <v>0</v>
      </c>
    </row>
    <row r="248" spans="1:22" hidden="1" x14ac:dyDescent="0.25">
      <c r="A248" s="310" t="s">
        <v>34</v>
      </c>
      <c r="B248" s="388">
        <v>0</v>
      </c>
      <c r="C248" s="389"/>
      <c r="D248" s="390"/>
      <c r="E248" s="390"/>
      <c r="F248" s="390"/>
      <c r="G248" s="390"/>
      <c r="H248" s="391">
        <f t="shared" si="50"/>
        <v>0</v>
      </c>
      <c r="I248" s="390"/>
      <c r="J248" s="392">
        <f t="shared" si="51"/>
        <v>0</v>
      </c>
      <c r="K248" s="390"/>
      <c r="L248" s="393"/>
      <c r="M248" s="394">
        <f t="shared" si="52"/>
        <v>0</v>
      </c>
      <c r="N248" s="394">
        <f>+'[2]C+S'!$G248</f>
        <v>0</v>
      </c>
      <c r="O248" s="320"/>
      <c r="P248" s="320"/>
      <c r="Q248" s="278"/>
      <c r="R248" s="320">
        <f t="shared" si="48"/>
        <v>0</v>
      </c>
      <c r="S248" s="320"/>
      <c r="T248" s="320">
        <f t="shared" si="49"/>
        <v>0</v>
      </c>
      <c r="U248" s="418">
        <f t="shared" si="53"/>
        <v>0</v>
      </c>
      <c r="V248" s="419">
        <f t="shared" si="54"/>
        <v>0</v>
      </c>
    </row>
    <row r="249" spans="1:22" hidden="1" x14ac:dyDescent="0.25">
      <c r="A249" s="310" t="s">
        <v>643</v>
      </c>
      <c r="B249" s="388">
        <v>0</v>
      </c>
      <c r="C249" s="389"/>
      <c r="D249" s="390"/>
      <c r="E249" s="390"/>
      <c r="F249" s="390"/>
      <c r="G249" s="390"/>
      <c r="H249" s="391">
        <f t="shared" si="50"/>
        <v>0</v>
      </c>
      <c r="I249" s="390"/>
      <c r="J249" s="392">
        <f t="shared" si="51"/>
        <v>0</v>
      </c>
      <c r="K249" s="390"/>
      <c r="L249" s="393"/>
      <c r="M249" s="394">
        <f t="shared" si="52"/>
        <v>0</v>
      </c>
      <c r="N249" s="394">
        <f>+'[2]C+S'!$G249</f>
        <v>0</v>
      </c>
      <c r="O249" s="320"/>
      <c r="P249" s="320"/>
      <c r="Q249" s="278"/>
      <c r="R249" s="320">
        <f t="shared" si="48"/>
        <v>0</v>
      </c>
      <c r="S249" s="320"/>
      <c r="T249" s="320">
        <f t="shared" si="49"/>
        <v>0</v>
      </c>
      <c r="U249" s="418">
        <f t="shared" si="53"/>
        <v>0</v>
      </c>
      <c r="V249" s="419">
        <f t="shared" si="54"/>
        <v>0</v>
      </c>
    </row>
    <row r="250" spans="1:22" hidden="1" x14ac:dyDescent="0.25">
      <c r="A250" s="310" t="s">
        <v>631</v>
      </c>
      <c r="B250" s="388">
        <v>0</v>
      </c>
      <c r="C250" s="389"/>
      <c r="D250" s="390"/>
      <c r="E250" s="390"/>
      <c r="F250" s="390"/>
      <c r="G250" s="390"/>
      <c r="H250" s="391">
        <f t="shared" si="50"/>
        <v>0</v>
      </c>
      <c r="I250" s="390"/>
      <c r="J250" s="392">
        <f t="shared" si="51"/>
        <v>0</v>
      </c>
      <c r="K250" s="390"/>
      <c r="L250" s="393"/>
      <c r="M250" s="394">
        <f t="shared" si="52"/>
        <v>0</v>
      </c>
      <c r="N250" s="394">
        <f>+'[2]C+S'!$G250</f>
        <v>0</v>
      </c>
      <c r="O250" s="320"/>
      <c r="P250" s="320"/>
      <c r="Q250" s="278"/>
      <c r="R250" s="320">
        <f t="shared" si="48"/>
        <v>0</v>
      </c>
      <c r="S250" s="320"/>
      <c r="T250" s="320">
        <f t="shared" si="49"/>
        <v>0</v>
      </c>
      <c r="U250" s="418">
        <f t="shared" si="53"/>
        <v>0</v>
      </c>
      <c r="V250" s="419">
        <f t="shared" si="54"/>
        <v>0</v>
      </c>
    </row>
    <row r="251" spans="1:22" x14ac:dyDescent="0.25">
      <c r="A251" s="310" t="s">
        <v>90</v>
      </c>
      <c r="B251" s="388">
        <v>800000</v>
      </c>
      <c r="C251" s="389"/>
      <c r="D251" s="390">
        <v>724000</v>
      </c>
      <c r="E251" s="390">
        <v>724000</v>
      </c>
      <c r="F251" s="390"/>
      <c r="G251" s="390">
        <v>0</v>
      </c>
      <c r="H251" s="391">
        <f t="shared" si="50"/>
        <v>724000</v>
      </c>
      <c r="I251" s="390"/>
      <c r="J251" s="392">
        <f t="shared" si="51"/>
        <v>724000</v>
      </c>
      <c r="K251" s="390">
        <v>800000</v>
      </c>
      <c r="L251" s="393">
        <v>800000</v>
      </c>
      <c r="M251" s="394">
        <f t="shared" si="52"/>
        <v>724000</v>
      </c>
      <c r="N251" s="394">
        <f>+'[2]C+S'!$G251</f>
        <v>724000</v>
      </c>
      <c r="O251" s="320">
        <v>724000</v>
      </c>
      <c r="P251" s="320"/>
      <c r="Q251" s="278">
        <v>-724000</v>
      </c>
      <c r="R251" s="320">
        <f t="shared" si="48"/>
        <v>0</v>
      </c>
      <c r="S251" s="320"/>
      <c r="T251" s="320">
        <f t="shared" si="49"/>
        <v>724000</v>
      </c>
      <c r="U251" s="418">
        <f t="shared" si="53"/>
        <v>766716</v>
      </c>
      <c r="V251" s="419">
        <f t="shared" si="54"/>
        <v>810418.81199999992</v>
      </c>
    </row>
    <row r="252" spans="1:22" hidden="1" x14ac:dyDescent="0.25">
      <c r="A252" s="310" t="s">
        <v>641</v>
      </c>
      <c r="B252" s="388">
        <v>0</v>
      </c>
      <c r="C252" s="389"/>
      <c r="D252" s="390"/>
      <c r="E252" s="390"/>
      <c r="F252" s="390"/>
      <c r="G252" s="390"/>
      <c r="H252" s="391">
        <f t="shared" si="50"/>
        <v>0</v>
      </c>
      <c r="I252" s="390"/>
      <c r="J252" s="392">
        <f t="shared" si="51"/>
        <v>0</v>
      </c>
      <c r="K252" s="390"/>
      <c r="L252" s="393"/>
      <c r="M252" s="394">
        <f t="shared" si="52"/>
        <v>0</v>
      </c>
      <c r="N252" s="394">
        <f>+'[2]C+S'!$G252</f>
        <v>0</v>
      </c>
      <c r="O252" s="320"/>
      <c r="P252" s="320"/>
      <c r="Q252" s="278"/>
      <c r="R252" s="320">
        <f t="shared" si="48"/>
        <v>0</v>
      </c>
      <c r="S252" s="320"/>
      <c r="T252" s="320">
        <f t="shared" si="49"/>
        <v>0</v>
      </c>
      <c r="U252" s="418">
        <f t="shared" si="53"/>
        <v>0</v>
      </c>
      <c r="V252" s="419">
        <f t="shared" si="54"/>
        <v>0</v>
      </c>
    </row>
    <row r="253" spans="1:22" hidden="1" x14ac:dyDescent="0.25">
      <c r="A253" s="310" t="s">
        <v>641</v>
      </c>
      <c r="B253" s="388">
        <v>0</v>
      </c>
      <c r="C253" s="389"/>
      <c r="D253" s="390"/>
      <c r="E253" s="390"/>
      <c r="F253" s="390"/>
      <c r="G253" s="390"/>
      <c r="H253" s="391">
        <f t="shared" si="50"/>
        <v>0</v>
      </c>
      <c r="I253" s="390"/>
      <c r="J253" s="392">
        <f t="shared" si="51"/>
        <v>0</v>
      </c>
      <c r="K253" s="390"/>
      <c r="L253" s="393"/>
      <c r="M253" s="394">
        <f t="shared" si="52"/>
        <v>0</v>
      </c>
      <c r="N253" s="394">
        <f>+'[2]C+S'!$G253</f>
        <v>0</v>
      </c>
      <c r="O253" s="320"/>
      <c r="P253" s="320"/>
      <c r="Q253" s="278"/>
      <c r="R253" s="320">
        <f t="shared" si="48"/>
        <v>0</v>
      </c>
      <c r="S253" s="320"/>
      <c r="T253" s="320">
        <f t="shared" si="49"/>
        <v>0</v>
      </c>
      <c r="U253" s="418">
        <f t="shared" si="53"/>
        <v>0</v>
      </c>
      <c r="V253" s="419">
        <f t="shared" si="54"/>
        <v>0</v>
      </c>
    </row>
    <row r="254" spans="1:22" hidden="1" x14ac:dyDescent="0.25">
      <c r="A254" s="310" t="s">
        <v>652</v>
      </c>
      <c r="B254" s="388">
        <v>0</v>
      </c>
      <c r="C254" s="389"/>
      <c r="D254" s="390"/>
      <c r="E254" s="390"/>
      <c r="F254" s="390"/>
      <c r="G254" s="390"/>
      <c r="H254" s="391">
        <f t="shared" si="50"/>
        <v>0</v>
      </c>
      <c r="I254" s="390"/>
      <c r="J254" s="392">
        <f t="shared" si="51"/>
        <v>0</v>
      </c>
      <c r="K254" s="390"/>
      <c r="L254" s="393"/>
      <c r="M254" s="394">
        <f t="shared" si="52"/>
        <v>0</v>
      </c>
      <c r="N254" s="394">
        <f>+'[2]C+S'!$G254</f>
        <v>0</v>
      </c>
      <c r="O254" s="320"/>
      <c r="P254" s="320"/>
      <c r="Q254" s="278"/>
      <c r="R254" s="320">
        <f t="shared" si="48"/>
        <v>0</v>
      </c>
      <c r="S254" s="320"/>
      <c r="T254" s="320">
        <f t="shared" si="49"/>
        <v>0</v>
      </c>
      <c r="U254" s="418">
        <f t="shared" si="53"/>
        <v>0</v>
      </c>
      <c r="V254" s="419">
        <f t="shared" si="54"/>
        <v>0</v>
      </c>
    </row>
    <row r="255" spans="1:22" hidden="1" x14ac:dyDescent="0.25">
      <c r="A255" s="310" t="s">
        <v>659</v>
      </c>
      <c r="B255" s="388">
        <v>0</v>
      </c>
      <c r="C255" s="389"/>
      <c r="D255" s="390"/>
      <c r="E255" s="390"/>
      <c r="F255" s="390"/>
      <c r="G255" s="390"/>
      <c r="H255" s="391">
        <f t="shared" si="50"/>
        <v>0</v>
      </c>
      <c r="I255" s="390"/>
      <c r="J255" s="392">
        <f t="shared" si="51"/>
        <v>0</v>
      </c>
      <c r="K255" s="390"/>
      <c r="L255" s="393"/>
      <c r="M255" s="394">
        <f t="shared" si="52"/>
        <v>0</v>
      </c>
      <c r="N255" s="394">
        <f>+'[2]C+S'!$G255</f>
        <v>0</v>
      </c>
      <c r="O255" s="320"/>
      <c r="P255" s="320"/>
      <c r="Q255" s="278"/>
      <c r="R255" s="320">
        <f t="shared" si="48"/>
        <v>0</v>
      </c>
      <c r="S255" s="320"/>
      <c r="T255" s="320">
        <f t="shared" si="49"/>
        <v>0</v>
      </c>
      <c r="U255" s="418">
        <f t="shared" si="53"/>
        <v>0</v>
      </c>
      <c r="V255" s="419">
        <f t="shared" si="54"/>
        <v>0</v>
      </c>
    </row>
    <row r="256" spans="1:22" hidden="1" x14ac:dyDescent="0.25">
      <c r="A256" s="310" t="s">
        <v>658</v>
      </c>
      <c r="B256" s="388">
        <v>0</v>
      </c>
      <c r="C256" s="389"/>
      <c r="D256" s="390"/>
      <c r="E256" s="390"/>
      <c r="F256" s="390"/>
      <c r="G256" s="390"/>
      <c r="H256" s="391">
        <f t="shared" si="50"/>
        <v>0</v>
      </c>
      <c r="I256" s="390"/>
      <c r="J256" s="392">
        <f t="shared" si="51"/>
        <v>0</v>
      </c>
      <c r="K256" s="390"/>
      <c r="L256" s="393"/>
      <c r="M256" s="394">
        <f t="shared" si="52"/>
        <v>0</v>
      </c>
      <c r="N256" s="394">
        <f>+'[2]C+S'!$G256</f>
        <v>0</v>
      </c>
      <c r="O256" s="320"/>
      <c r="P256" s="320"/>
      <c r="Q256" s="278"/>
      <c r="R256" s="320">
        <f t="shared" si="48"/>
        <v>0</v>
      </c>
      <c r="S256" s="320"/>
      <c r="T256" s="320">
        <f t="shared" si="49"/>
        <v>0</v>
      </c>
      <c r="U256" s="418">
        <f t="shared" si="53"/>
        <v>0</v>
      </c>
      <c r="V256" s="419">
        <f t="shared" si="54"/>
        <v>0</v>
      </c>
    </row>
    <row r="257" spans="1:22" hidden="1" x14ac:dyDescent="0.25">
      <c r="A257" s="310" t="s">
        <v>51</v>
      </c>
      <c r="B257" s="388">
        <v>0</v>
      </c>
      <c r="C257" s="389"/>
      <c r="D257" s="390"/>
      <c r="E257" s="390"/>
      <c r="F257" s="390"/>
      <c r="G257" s="390"/>
      <c r="H257" s="391">
        <f t="shared" si="50"/>
        <v>0</v>
      </c>
      <c r="I257" s="390"/>
      <c r="J257" s="392">
        <f t="shared" si="51"/>
        <v>0</v>
      </c>
      <c r="K257" s="390"/>
      <c r="L257" s="393"/>
      <c r="M257" s="394">
        <f t="shared" si="52"/>
        <v>0</v>
      </c>
      <c r="N257" s="394">
        <f>+'[2]C+S'!$G257</f>
        <v>0</v>
      </c>
      <c r="O257" s="320"/>
      <c r="P257" s="320"/>
      <c r="Q257" s="278"/>
      <c r="R257" s="320">
        <f t="shared" si="48"/>
        <v>0</v>
      </c>
      <c r="S257" s="320"/>
      <c r="T257" s="320">
        <f t="shared" si="49"/>
        <v>0</v>
      </c>
      <c r="U257" s="418">
        <f t="shared" si="53"/>
        <v>0</v>
      </c>
      <c r="V257" s="419">
        <f t="shared" si="54"/>
        <v>0</v>
      </c>
    </row>
    <row r="258" spans="1:22" hidden="1" x14ac:dyDescent="0.25">
      <c r="A258" s="310" t="s">
        <v>655</v>
      </c>
      <c r="B258" s="388">
        <v>0</v>
      </c>
      <c r="C258" s="389"/>
      <c r="D258" s="390"/>
      <c r="E258" s="390"/>
      <c r="F258" s="390"/>
      <c r="G258" s="390"/>
      <c r="H258" s="391">
        <f t="shared" si="50"/>
        <v>0</v>
      </c>
      <c r="I258" s="390"/>
      <c r="J258" s="392">
        <f t="shared" si="51"/>
        <v>0</v>
      </c>
      <c r="K258" s="390"/>
      <c r="L258" s="393"/>
      <c r="M258" s="394">
        <f t="shared" si="52"/>
        <v>0</v>
      </c>
      <c r="N258" s="394">
        <f>+'[2]C+S'!$G258</f>
        <v>0</v>
      </c>
      <c r="O258" s="320"/>
      <c r="P258" s="320"/>
      <c r="Q258" s="278"/>
      <c r="R258" s="320">
        <f t="shared" si="48"/>
        <v>0</v>
      </c>
      <c r="S258" s="320"/>
      <c r="T258" s="320">
        <f t="shared" si="49"/>
        <v>0</v>
      </c>
      <c r="U258" s="418">
        <f t="shared" si="53"/>
        <v>0</v>
      </c>
      <c r="V258" s="419">
        <f t="shared" si="54"/>
        <v>0</v>
      </c>
    </row>
    <row r="259" spans="1:22" x14ac:dyDescent="0.25">
      <c r="A259" s="310" t="s">
        <v>660</v>
      </c>
      <c r="B259" s="388">
        <v>3000000</v>
      </c>
      <c r="C259" s="389"/>
      <c r="D259" s="390">
        <v>1528787.76</v>
      </c>
      <c r="E259" s="390">
        <f>+B259*1.056</f>
        <v>3168000</v>
      </c>
      <c r="F259" s="390"/>
      <c r="G259" s="390">
        <v>1134667.52</v>
      </c>
      <c r="H259" s="391">
        <f t="shared" si="50"/>
        <v>2033332.48</v>
      </c>
      <c r="I259" s="390"/>
      <c r="J259" s="392">
        <f t="shared" si="51"/>
        <v>2033332.48</v>
      </c>
      <c r="K259" s="390">
        <v>3000000</v>
      </c>
      <c r="L259" s="393">
        <v>3000000</v>
      </c>
      <c r="M259" s="394">
        <f t="shared" si="52"/>
        <v>3168000</v>
      </c>
      <c r="N259" s="394">
        <f>+'[2]C+S'!$G259</f>
        <v>1830643</v>
      </c>
      <c r="O259" s="320">
        <f>+M259*1.043</f>
        <v>3304224</v>
      </c>
      <c r="P259" s="320"/>
      <c r="Q259" s="278">
        <v>-1449473</v>
      </c>
      <c r="R259" s="320">
        <f t="shared" si="48"/>
        <v>1854751</v>
      </c>
      <c r="S259" s="320"/>
      <c r="T259" s="320">
        <f t="shared" si="49"/>
        <v>3304224</v>
      </c>
      <c r="U259" s="418">
        <f t="shared" si="53"/>
        <v>3499173.216</v>
      </c>
      <c r="V259" s="419">
        <f t="shared" si="54"/>
        <v>3698626.0893119997</v>
      </c>
    </row>
    <row r="260" spans="1:22" hidden="1" x14ac:dyDescent="0.25">
      <c r="A260" s="310" t="s">
        <v>654</v>
      </c>
      <c r="B260" s="388">
        <v>0</v>
      </c>
      <c r="C260" s="389"/>
      <c r="D260" s="390"/>
      <c r="E260" s="390"/>
      <c r="F260" s="390"/>
      <c r="G260" s="390"/>
      <c r="H260" s="391">
        <f t="shared" si="50"/>
        <v>0</v>
      </c>
      <c r="I260" s="390"/>
      <c r="J260" s="392">
        <f t="shared" si="51"/>
        <v>0</v>
      </c>
      <c r="K260" s="390"/>
      <c r="L260" s="393"/>
      <c r="M260" s="394">
        <f t="shared" si="52"/>
        <v>0</v>
      </c>
      <c r="N260" s="394">
        <f>+'[2]C+S'!$G260</f>
        <v>0</v>
      </c>
      <c r="O260" s="320"/>
      <c r="P260" s="320"/>
      <c r="Q260" s="278"/>
      <c r="R260" s="320">
        <f t="shared" si="48"/>
        <v>0</v>
      </c>
      <c r="S260" s="320"/>
      <c r="T260" s="320">
        <f t="shared" si="49"/>
        <v>0</v>
      </c>
      <c r="U260" s="418">
        <f t="shared" si="53"/>
        <v>0</v>
      </c>
      <c r="V260" s="419">
        <f t="shared" si="54"/>
        <v>0</v>
      </c>
    </row>
    <row r="261" spans="1:22" hidden="1" x14ac:dyDescent="0.25">
      <c r="A261" s="310" t="s">
        <v>696</v>
      </c>
      <c r="B261" s="388">
        <v>0</v>
      </c>
      <c r="C261" s="389"/>
      <c r="D261" s="390"/>
      <c r="E261" s="390"/>
      <c r="F261" s="390"/>
      <c r="G261" s="390"/>
      <c r="H261" s="391">
        <f t="shared" si="50"/>
        <v>0</v>
      </c>
      <c r="I261" s="390"/>
      <c r="J261" s="392">
        <f t="shared" si="51"/>
        <v>0</v>
      </c>
      <c r="K261" s="390"/>
      <c r="L261" s="393"/>
      <c r="M261" s="394">
        <f t="shared" si="52"/>
        <v>0</v>
      </c>
      <c r="N261" s="394">
        <f>+'[2]C+S'!$G261</f>
        <v>0</v>
      </c>
      <c r="O261" s="320"/>
      <c r="P261" s="320"/>
      <c r="Q261" s="278"/>
      <c r="R261" s="320">
        <f t="shared" si="48"/>
        <v>0</v>
      </c>
      <c r="S261" s="320"/>
      <c r="T261" s="320">
        <f t="shared" si="49"/>
        <v>0</v>
      </c>
      <c r="U261" s="418">
        <f t="shared" si="53"/>
        <v>0</v>
      </c>
      <c r="V261" s="419">
        <f t="shared" si="54"/>
        <v>0</v>
      </c>
    </row>
    <row r="262" spans="1:22" hidden="1" x14ac:dyDescent="0.25">
      <c r="A262" s="310" t="s">
        <v>665</v>
      </c>
      <c r="B262" s="388">
        <v>0</v>
      </c>
      <c r="C262" s="389"/>
      <c r="D262" s="390"/>
      <c r="E262" s="390"/>
      <c r="F262" s="390"/>
      <c r="G262" s="390"/>
      <c r="H262" s="391">
        <f t="shared" si="50"/>
        <v>0</v>
      </c>
      <c r="I262" s="390"/>
      <c r="J262" s="392">
        <f t="shared" si="51"/>
        <v>0</v>
      </c>
      <c r="K262" s="390"/>
      <c r="L262" s="393"/>
      <c r="M262" s="394">
        <f t="shared" si="52"/>
        <v>0</v>
      </c>
      <c r="N262" s="394">
        <f>+'[2]C+S'!$G262</f>
        <v>0</v>
      </c>
      <c r="O262" s="320"/>
      <c r="P262" s="320"/>
      <c r="Q262" s="278"/>
      <c r="R262" s="320">
        <f t="shared" si="48"/>
        <v>0</v>
      </c>
      <c r="S262" s="320"/>
      <c r="T262" s="320">
        <f t="shared" si="49"/>
        <v>0</v>
      </c>
      <c r="U262" s="418">
        <f t="shared" si="53"/>
        <v>0</v>
      </c>
      <c r="V262" s="419">
        <f t="shared" si="54"/>
        <v>0</v>
      </c>
    </row>
    <row r="263" spans="1:22" hidden="1" x14ac:dyDescent="0.25">
      <c r="A263" s="310" t="s">
        <v>666</v>
      </c>
      <c r="B263" s="388">
        <v>0</v>
      </c>
      <c r="C263" s="389"/>
      <c r="D263" s="390"/>
      <c r="E263" s="390"/>
      <c r="F263" s="390"/>
      <c r="G263" s="390"/>
      <c r="H263" s="391">
        <f t="shared" si="50"/>
        <v>0</v>
      </c>
      <c r="I263" s="390"/>
      <c r="J263" s="392">
        <f t="shared" si="51"/>
        <v>0</v>
      </c>
      <c r="K263" s="390"/>
      <c r="L263" s="393"/>
      <c r="M263" s="394">
        <f t="shared" si="52"/>
        <v>0</v>
      </c>
      <c r="N263" s="394">
        <f>+'[2]C+S'!$G263</f>
        <v>0</v>
      </c>
      <c r="O263" s="320"/>
      <c r="P263" s="320"/>
      <c r="Q263" s="278"/>
      <c r="R263" s="320">
        <f t="shared" si="48"/>
        <v>0</v>
      </c>
      <c r="S263" s="320"/>
      <c r="T263" s="320">
        <f t="shared" si="49"/>
        <v>0</v>
      </c>
      <c r="U263" s="418">
        <f t="shared" si="53"/>
        <v>0</v>
      </c>
      <c r="V263" s="419">
        <f t="shared" si="54"/>
        <v>0</v>
      </c>
    </row>
    <row r="264" spans="1:22" hidden="1" x14ac:dyDescent="0.25">
      <c r="A264" s="310" t="s">
        <v>661</v>
      </c>
      <c r="B264" s="388">
        <v>0</v>
      </c>
      <c r="C264" s="389"/>
      <c r="D264" s="390"/>
      <c r="E264" s="390"/>
      <c r="F264" s="390"/>
      <c r="G264" s="390"/>
      <c r="H264" s="391">
        <f t="shared" si="50"/>
        <v>0</v>
      </c>
      <c r="I264" s="390"/>
      <c r="J264" s="392">
        <f t="shared" si="51"/>
        <v>0</v>
      </c>
      <c r="K264" s="390"/>
      <c r="L264" s="393"/>
      <c r="M264" s="394">
        <f t="shared" si="52"/>
        <v>0</v>
      </c>
      <c r="N264" s="394">
        <f>+'[2]C+S'!$G264</f>
        <v>0</v>
      </c>
      <c r="O264" s="320"/>
      <c r="P264" s="320"/>
      <c r="Q264" s="278"/>
      <c r="R264" s="320">
        <f t="shared" si="48"/>
        <v>0</v>
      </c>
      <c r="S264" s="320"/>
      <c r="T264" s="320">
        <f t="shared" si="49"/>
        <v>0</v>
      </c>
      <c r="U264" s="418">
        <f t="shared" si="53"/>
        <v>0</v>
      </c>
      <c r="V264" s="419">
        <f t="shared" si="54"/>
        <v>0</v>
      </c>
    </row>
    <row r="265" spans="1:22" hidden="1" x14ac:dyDescent="0.25">
      <c r="A265" s="310" t="s">
        <v>662</v>
      </c>
      <c r="B265" s="388">
        <v>0</v>
      </c>
      <c r="C265" s="389"/>
      <c r="D265" s="390"/>
      <c r="E265" s="390"/>
      <c r="F265" s="390"/>
      <c r="G265" s="390"/>
      <c r="H265" s="391">
        <f t="shared" si="50"/>
        <v>0</v>
      </c>
      <c r="I265" s="390"/>
      <c r="J265" s="392">
        <f t="shared" si="51"/>
        <v>0</v>
      </c>
      <c r="K265" s="390"/>
      <c r="L265" s="393"/>
      <c r="M265" s="394">
        <f t="shared" si="52"/>
        <v>0</v>
      </c>
      <c r="N265" s="394">
        <f>+'[2]C+S'!$G265</f>
        <v>0</v>
      </c>
      <c r="O265" s="320"/>
      <c r="P265" s="320"/>
      <c r="Q265" s="278"/>
      <c r="R265" s="320">
        <f t="shared" si="48"/>
        <v>0</v>
      </c>
      <c r="S265" s="320"/>
      <c r="T265" s="320">
        <f t="shared" si="49"/>
        <v>0</v>
      </c>
      <c r="U265" s="418">
        <f t="shared" si="53"/>
        <v>0</v>
      </c>
      <c r="V265" s="419">
        <f t="shared" si="54"/>
        <v>0</v>
      </c>
    </row>
    <row r="266" spans="1:22" hidden="1" x14ac:dyDescent="0.25">
      <c r="A266" s="310" t="s">
        <v>679</v>
      </c>
      <c r="B266" s="388">
        <v>0</v>
      </c>
      <c r="C266" s="389"/>
      <c r="D266" s="390"/>
      <c r="E266" s="390"/>
      <c r="F266" s="390"/>
      <c r="G266" s="390"/>
      <c r="H266" s="391">
        <f t="shared" si="50"/>
        <v>0</v>
      </c>
      <c r="I266" s="390"/>
      <c r="J266" s="392">
        <f t="shared" si="51"/>
        <v>0</v>
      </c>
      <c r="K266" s="390"/>
      <c r="L266" s="393"/>
      <c r="M266" s="394">
        <f t="shared" si="52"/>
        <v>0</v>
      </c>
      <c r="N266" s="394">
        <f>+'[2]C+S'!$G266</f>
        <v>0</v>
      </c>
      <c r="O266" s="320"/>
      <c r="P266" s="320"/>
      <c r="Q266" s="278"/>
      <c r="R266" s="320">
        <f t="shared" si="48"/>
        <v>0</v>
      </c>
      <c r="S266" s="320"/>
      <c r="T266" s="320">
        <f t="shared" si="49"/>
        <v>0</v>
      </c>
      <c r="U266" s="418">
        <f t="shared" si="53"/>
        <v>0</v>
      </c>
      <c r="V266" s="419">
        <f t="shared" si="54"/>
        <v>0</v>
      </c>
    </row>
    <row r="267" spans="1:22" x14ac:dyDescent="0.25">
      <c r="A267" s="310" t="s">
        <v>664</v>
      </c>
      <c r="B267" s="388">
        <v>10000</v>
      </c>
      <c r="C267" s="389"/>
      <c r="D267" s="390">
        <v>81828.98</v>
      </c>
      <c r="E267" s="390">
        <v>50000</v>
      </c>
      <c r="F267" s="390"/>
      <c r="G267" s="390">
        <v>10428</v>
      </c>
      <c r="H267" s="391">
        <f t="shared" si="50"/>
        <v>39572</v>
      </c>
      <c r="I267" s="390"/>
      <c r="J267" s="392">
        <f t="shared" si="51"/>
        <v>39572</v>
      </c>
      <c r="K267" s="390">
        <v>10000</v>
      </c>
      <c r="L267" s="393">
        <v>10000</v>
      </c>
      <c r="M267" s="394">
        <f t="shared" si="52"/>
        <v>50000</v>
      </c>
      <c r="N267" s="394">
        <f>+'[2]C+S'!$G267</f>
        <v>13188</v>
      </c>
      <c r="O267" s="320">
        <f>+M267*1.043</f>
        <v>52149.999999999993</v>
      </c>
      <c r="P267" s="320"/>
      <c r="Q267" s="278">
        <v>-3253</v>
      </c>
      <c r="R267" s="320">
        <f t="shared" si="48"/>
        <v>48896.999999999993</v>
      </c>
      <c r="S267" s="320"/>
      <c r="T267" s="320">
        <f t="shared" si="49"/>
        <v>52149.999999999993</v>
      </c>
      <c r="U267" s="418">
        <f t="shared" si="53"/>
        <v>55226.849999999991</v>
      </c>
      <c r="V267" s="419">
        <f t="shared" si="54"/>
        <v>58374.780449999984</v>
      </c>
    </row>
    <row r="268" spans="1:22" hidden="1" x14ac:dyDescent="0.25">
      <c r="A268" s="310" t="s">
        <v>59</v>
      </c>
      <c r="B268" s="388">
        <v>0</v>
      </c>
      <c r="C268" s="389"/>
      <c r="D268" s="390"/>
      <c r="E268" s="390"/>
      <c r="F268" s="390"/>
      <c r="G268" s="390"/>
      <c r="H268" s="391">
        <f t="shared" si="50"/>
        <v>0</v>
      </c>
      <c r="I268" s="390"/>
      <c r="J268" s="392">
        <f t="shared" si="51"/>
        <v>0</v>
      </c>
      <c r="K268" s="390"/>
      <c r="L268" s="393"/>
      <c r="M268" s="394">
        <f t="shared" si="52"/>
        <v>0</v>
      </c>
      <c r="N268" s="394">
        <f>+'[2]C+S'!$G268</f>
        <v>0</v>
      </c>
      <c r="O268" s="320"/>
      <c r="P268" s="320"/>
      <c r="Q268" s="278"/>
      <c r="R268" s="320">
        <f t="shared" si="48"/>
        <v>0</v>
      </c>
      <c r="S268" s="320"/>
      <c r="T268" s="320">
        <f t="shared" si="49"/>
        <v>0</v>
      </c>
      <c r="U268" s="418">
        <f t="shared" si="53"/>
        <v>0</v>
      </c>
      <c r="V268" s="419">
        <f t="shared" si="54"/>
        <v>0</v>
      </c>
    </row>
    <row r="269" spans="1:22" hidden="1" x14ac:dyDescent="0.25">
      <c r="A269" s="310" t="s">
        <v>668</v>
      </c>
      <c r="B269" s="388">
        <v>0</v>
      </c>
      <c r="C269" s="389"/>
      <c r="D269" s="390"/>
      <c r="E269" s="390"/>
      <c r="F269" s="390"/>
      <c r="G269" s="390"/>
      <c r="H269" s="391">
        <f t="shared" si="50"/>
        <v>0</v>
      </c>
      <c r="I269" s="390"/>
      <c r="J269" s="392">
        <f t="shared" si="51"/>
        <v>0</v>
      </c>
      <c r="K269" s="390"/>
      <c r="L269" s="393"/>
      <c r="M269" s="394">
        <f t="shared" si="52"/>
        <v>0</v>
      </c>
      <c r="N269" s="394">
        <f>+'[2]C+S'!$G269</f>
        <v>0</v>
      </c>
      <c r="O269" s="320"/>
      <c r="P269" s="320"/>
      <c r="Q269" s="278"/>
      <c r="R269" s="320">
        <f t="shared" si="48"/>
        <v>0</v>
      </c>
      <c r="S269" s="320"/>
      <c r="T269" s="320">
        <f t="shared" si="49"/>
        <v>0</v>
      </c>
      <c r="U269" s="418">
        <f t="shared" si="53"/>
        <v>0</v>
      </c>
      <c r="V269" s="419">
        <f t="shared" si="54"/>
        <v>0</v>
      </c>
    </row>
    <row r="270" spans="1:22" hidden="1" x14ac:dyDescent="0.25">
      <c r="A270" s="310" t="s">
        <v>669</v>
      </c>
      <c r="B270" s="388">
        <v>0</v>
      </c>
      <c r="C270" s="389"/>
      <c r="D270" s="390"/>
      <c r="E270" s="390"/>
      <c r="F270" s="390"/>
      <c r="G270" s="390"/>
      <c r="H270" s="391">
        <f t="shared" si="50"/>
        <v>0</v>
      </c>
      <c r="I270" s="390"/>
      <c r="J270" s="392">
        <f t="shared" si="51"/>
        <v>0</v>
      </c>
      <c r="K270" s="390"/>
      <c r="L270" s="393"/>
      <c r="M270" s="394">
        <f t="shared" si="52"/>
        <v>0</v>
      </c>
      <c r="N270" s="394">
        <f>+'[2]C+S'!$G270</f>
        <v>0</v>
      </c>
      <c r="O270" s="320"/>
      <c r="P270" s="320"/>
      <c r="Q270" s="278"/>
      <c r="R270" s="320">
        <f t="shared" si="48"/>
        <v>0</v>
      </c>
      <c r="S270" s="320"/>
      <c r="T270" s="320">
        <f t="shared" si="49"/>
        <v>0</v>
      </c>
      <c r="U270" s="418">
        <f t="shared" si="53"/>
        <v>0</v>
      </c>
      <c r="V270" s="419">
        <f t="shared" si="54"/>
        <v>0</v>
      </c>
    </row>
    <row r="271" spans="1:22" x14ac:dyDescent="0.25">
      <c r="A271" s="310" t="s">
        <v>677</v>
      </c>
      <c r="B271" s="388">
        <v>800000</v>
      </c>
      <c r="C271" s="389"/>
      <c r="D271" s="390">
        <f>544050.72+22963.34</f>
        <v>567014.05999999994</v>
      </c>
      <c r="E271" s="390">
        <f>+B271*1.056</f>
        <v>844800</v>
      </c>
      <c r="F271" s="390"/>
      <c r="G271" s="390">
        <v>112935.52</v>
      </c>
      <c r="H271" s="391">
        <f t="shared" si="50"/>
        <v>731864.48</v>
      </c>
      <c r="I271" s="390"/>
      <c r="J271" s="392">
        <f t="shared" si="51"/>
        <v>731864.48</v>
      </c>
      <c r="K271" s="390"/>
      <c r="L271" s="393"/>
      <c r="M271" s="394">
        <f t="shared" si="52"/>
        <v>844800</v>
      </c>
      <c r="N271" s="394">
        <f>+'[2]C+S'!$G271</f>
        <v>303977</v>
      </c>
      <c r="O271" s="320">
        <f>+M271*1.043</f>
        <v>881126.39999999991</v>
      </c>
      <c r="P271" s="320"/>
      <c r="Q271" s="278">
        <v>-471973</v>
      </c>
      <c r="R271" s="320">
        <f t="shared" si="48"/>
        <v>409153.39999999991</v>
      </c>
      <c r="S271" s="320"/>
      <c r="T271" s="320">
        <f t="shared" si="49"/>
        <v>881126.39999999991</v>
      </c>
      <c r="U271" s="418">
        <f t="shared" si="53"/>
        <v>933112.85759999987</v>
      </c>
      <c r="V271" s="419">
        <f t="shared" si="54"/>
        <v>986300.29048319976</v>
      </c>
    </row>
    <row r="272" spans="1:22" hidden="1" x14ac:dyDescent="0.25">
      <c r="A272" s="310" t="s">
        <v>670</v>
      </c>
      <c r="B272" s="388">
        <v>0</v>
      </c>
      <c r="C272" s="389"/>
      <c r="D272" s="390"/>
      <c r="E272" s="390"/>
      <c r="F272" s="390"/>
      <c r="G272" s="390"/>
      <c r="H272" s="391">
        <f t="shared" si="50"/>
        <v>0</v>
      </c>
      <c r="I272" s="390"/>
      <c r="J272" s="392">
        <f t="shared" si="51"/>
        <v>0</v>
      </c>
      <c r="K272" s="390"/>
      <c r="L272" s="393"/>
      <c r="M272" s="394">
        <f t="shared" si="52"/>
        <v>0</v>
      </c>
      <c r="N272" s="394">
        <f>+'[2]C+S'!$G272</f>
        <v>0</v>
      </c>
      <c r="O272" s="320"/>
      <c r="P272" s="320"/>
      <c r="Q272" s="278"/>
      <c r="R272" s="320">
        <f t="shared" si="48"/>
        <v>0</v>
      </c>
      <c r="S272" s="320"/>
      <c r="T272" s="320">
        <f t="shared" si="49"/>
        <v>0</v>
      </c>
      <c r="U272" s="418">
        <f t="shared" si="53"/>
        <v>0</v>
      </c>
      <c r="V272" s="419">
        <f t="shared" si="54"/>
        <v>0</v>
      </c>
    </row>
    <row r="273" spans="1:22" x14ac:dyDescent="0.25">
      <c r="A273" s="310" t="s">
        <v>671</v>
      </c>
      <c r="B273" s="388">
        <v>0</v>
      </c>
      <c r="C273" s="389"/>
      <c r="D273" s="390"/>
      <c r="E273" s="390"/>
      <c r="F273" s="390"/>
      <c r="G273" s="390"/>
      <c r="H273" s="391">
        <f t="shared" si="50"/>
        <v>0</v>
      </c>
      <c r="I273" s="390"/>
      <c r="J273" s="392">
        <f t="shared" si="51"/>
        <v>0</v>
      </c>
      <c r="K273" s="390"/>
      <c r="L273" s="393"/>
      <c r="M273" s="394">
        <f t="shared" si="52"/>
        <v>0</v>
      </c>
      <c r="N273" s="394">
        <f>+'[2]C+S'!$G273</f>
        <v>0</v>
      </c>
      <c r="O273" s="320"/>
      <c r="P273" s="320"/>
      <c r="Q273" s="278"/>
      <c r="R273" s="320">
        <f t="shared" si="48"/>
        <v>0</v>
      </c>
      <c r="S273" s="320">
        <v>5000</v>
      </c>
      <c r="T273" s="320">
        <f t="shared" si="49"/>
        <v>5000</v>
      </c>
      <c r="U273" s="418">
        <f t="shared" si="53"/>
        <v>0</v>
      </c>
      <c r="V273" s="419">
        <f t="shared" si="54"/>
        <v>0</v>
      </c>
    </row>
    <row r="274" spans="1:22" hidden="1" x14ac:dyDescent="0.25">
      <c r="A274" s="310" t="s">
        <v>672</v>
      </c>
      <c r="B274" s="388">
        <v>0</v>
      </c>
      <c r="C274" s="389"/>
      <c r="D274" s="390"/>
      <c r="E274" s="390"/>
      <c r="F274" s="390"/>
      <c r="G274" s="390"/>
      <c r="H274" s="391">
        <f t="shared" si="50"/>
        <v>0</v>
      </c>
      <c r="I274" s="390"/>
      <c r="J274" s="392">
        <f t="shared" si="51"/>
        <v>0</v>
      </c>
      <c r="K274" s="390"/>
      <c r="L274" s="393"/>
      <c r="M274" s="394">
        <f t="shared" si="52"/>
        <v>0</v>
      </c>
      <c r="N274" s="394">
        <f>+'[2]C+S'!$G274</f>
        <v>0</v>
      </c>
      <c r="O274" s="320"/>
      <c r="P274" s="320"/>
      <c r="Q274" s="278"/>
      <c r="R274" s="320">
        <f t="shared" si="48"/>
        <v>0</v>
      </c>
      <c r="S274" s="320"/>
      <c r="T274" s="320">
        <f t="shared" si="49"/>
        <v>0</v>
      </c>
      <c r="U274" s="418">
        <f t="shared" si="53"/>
        <v>0</v>
      </c>
      <c r="V274" s="419">
        <f t="shared" si="54"/>
        <v>0</v>
      </c>
    </row>
    <row r="275" spans="1:22" hidden="1" x14ac:dyDescent="0.25">
      <c r="A275" s="310" t="s">
        <v>633</v>
      </c>
      <c r="B275" s="388">
        <v>0</v>
      </c>
      <c r="C275" s="389"/>
      <c r="D275" s="390"/>
      <c r="E275" s="390"/>
      <c r="F275" s="390"/>
      <c r="G275" s="390"/>
      <c r="H275" s="391">
        <f t="shared" si="50"/>
        <v>0</v>
      </c>
      <c r="I275" s="390"/>
      <c r="J275" s="392">
        <f t="shared" si="51"/>
        <v>0</v>
      </c>
      <c r="K275" s="390"/>
      <c r="L275" s="393"/>
      <c r="M275" s="394">
        <f t="shared" si="52"/>
        <v>0</v>
      </c>
      <c r="N275" s="394">
        <f>+'[2]C+S'!$G275</f>
        <v>0</v>
      </c>
      <c r="O275" s="320"/>
      <c r="P275" s="320"/>
      <c r="Q275" s="278"/>
      <c r="R275" s="320">
        <f t="shared" si="48"/>
        <v>0</v>
      </c>
      <c r="S275" s="320"/>
      <c r="T275" s="320">
        <f t="shared" si="49"/>
        <v>0</v>
      </c>
      <c r="U275" s="418">
        <f t="shared" si="53"/>
        <v>0</v>
      </c>
      <c r="V275" s="419">
        <f t="shared" si="54"/>
        <v>0</v>
      </c>
    </row>
    <row r="276" spans="1:22" hidden="1" x14ac:dyDescent="0.25">
      <c r="A276" s="310" t="s">
        <v>673</v>
      </c>
      <c r="B276" s="388">
        <v>0</v>
      </c>
      <c r="C276" s="389"/>
      <c r="D276" s="390"/>
      <c r="E276" s="390"/>
      <c r="F276" s="390"/>
      <c r="G276" s="390"/>
      <c r="H276" s="391">
        <f t="shared" si="50"/>
        <v>0</v>
      </c>
      <c r="I276" s="390"/>
      <c r="J276" s="392">
        <f t="shared" si="51"/>
        <v>0</v>
      </c>
      <c r="K276" s="390"/>
      <c r="L276" s="393"/>
      <c r="M276" s="394">
        <f t="shared" si="52"/>
        <v>0</v>
      </c>
      <c r="N276" s="394">
        <f>+'[2]C+S'!$G276</f>
        <v>0</v>
      </c>
      <c r="O276" s="320"/>
      <c r="P276" s="320"/>
      <c r="Q276" s="278"/>
      <c r="R276" s="320">
        <f t="shared" si="48"/>
        <v>0</v>
      </c>
      <c r="S276" s="320"/>
      <c r="T276" s="320">
        <f t="shared" si="49"/>
        <v>0</v>
      </c>
      <c r="U276" s="418">
        <f t="shared" si="53"/>
        <v>0</v>
      </c>
      <c r="V276" s="419">
        <f t="shared" si="54"/>
        <v>0</v>
      </c>
    </row>
    <row r="277" spans="1:22" hidden="1" x14ac:dyDescent="0.25">
      <c r="A277" s="310" t="s">
        <v>676</v>
      </c>
      <c r="B277" s="388">
        <v>0</v>
      </c>
      <c r="C277" s="389"/>
      <c r="D277" s="390"/>
      <c r="E277" s="390"/>
      <c r="F277" s="390"/>
      <c r="G277" s="390"/>
      <c r="H277" s="391">
        <f t="shared" si="50"/>
        <v>0</v>
      </c>
      <c r="I277" s="390"/>
      <c r="J277" s="392">
        <f t="shared" si="51"/>
        <v>0</v>
      </c>
      <c r="K277" s="390"/>
      <c r="L277" s="393"/>
      <c r="M277" s="394">
        <f t="shared" si="52"/>
        <v>0</v>
      </c>
      <c r="N277" s="394">
        <f>+'[2]C+S'!$G277</f>
        <v>0</v>
      </c>
      <c r="O277" s="320"/>
      <c r="P277" s="320"/>
      <c r="Q277" s="278"/>
      <c r="R277" s="320">
        <f t="shared" si="48"/>
        <v>0</v>
      </c>
      <c r="S277" s="320"/>
      <c r="T277" s="320">
        <f t="shared" si="49"/>
        <v>0</v>
      </c>
      <c r="U277" s="418">
        <f t="shared" si="53"/>
        <v>0</v>
      </c>
      <c r="V277" s="419">
        <f t="shared" si="54"/>
        <v>0</v>
      </c>
    </row>
    <row r="278" spans="1:22" hidden="1" x14ac:dyDescent="0.25">
      <c r="A278" s="310" t="s">
        <v>678</v>
      </c>
      <c r="B278" s="388">
        <v>0</v>
      </c>
      <c r="C278" s="389"/>
      <c r="D278" s="390"/>
      <c r="E278" s="390"/>
      <c r="F278" s="390"/>
      <c r="G278" s="390"/>
      <c r="H278" s="391">
        <f t="shared" si="50"/>
        <v>0</v>
      </c>
      <c r="I278" s="390"/>
      <c r="J278" s="392">
        <f t="shared" si="51"/>
        <v>0</v>
      </c>
      <c r="K278" s="390"/>
      <c r="L278" s="393"/>
      <c r="M278" s="394">
        <f t="shared" si="52"/>
        <v>0</v>
      </c>
      <c r="N278" s="394">
        <f>+'[2]C+S'!$G278</f>
        <v>0</v>
      </c>
      <c r="O278" s="320"/>
      <c r="P278" s="320"/>
      <c r="Q278" s="278"/>
      <c r="R278" s="320">
        <f t="shared" si="48"/>
        <v>0</v>
      </c>
      <c r="S278" s="320"/>
      <c r="T278" s="320">
        <f t="shared" si="49"/>
        <v>0</v>
      </c>
      <c r="U278" s="418">
        <f t="shared" si="53"/>
        <v>0</v>
      </c>
      <c r="V278" s="419">
        <f t="shared" si="54"/>
        <v>0</v>
      </c>
    </row>
    <row r="279" spans="1:22" hidden="1" x14ac:dyDescent="0.25">
      <c r="A279" s="310" t="s">
        <v>651</v>
      </c>
      <c r="B279" s="388">
        <v>0</v>
      </c>
      <c r="C279" s="389"/>
      <c r="D279" s="390"/>
      <c r="E279" s="390"/>
      <c r="F279" s="390"/>
      <c r="G279" s="390"/>
      <c r="H279" s="391">
        <f t="shared" si="50"/>
        <v>0</v>
      </c>
      <c r="I279" s="390"/>
      <c r="J279" s="392">
        <f t="shared" si="51"/>
        <v>0</v>
      </c>
      <c r="K279" s="390"/>
      <c r="L279" s="393"/>
      <c r="M279" s="394">
        <f t="shared" si="52"/>
        <v>0</v>
      </c>
      <c r="N279" s="394">
        <f>+'[2]C+S'!$G279</f>
        <v>0</v>
      </c>
      <c r="O279" s="320"/>
      <c r="P279" s="320"/>
      <c r="Q279" s="278"/>
      <c r="R279" s="320">
        <f t="shared" ref="R279:R288" si="55">SUM(O279:Q279)</f>
        <v>0</v>
      </c>
      <c r="S279" s="320"/>
      <c r="T279" s="320">
        <f t="shared" ref="T279:T288" si="56">+O279+P279+S279</f>
        <v>0</v>
      </c>
      <c r="U279" s="418">
        <f t="shared" si="53"/>
        <v>0</v>
      </c>
      <c r="V279" s="419">
        <f t="shared" si="54"/>
        <v>0</v>
      </c>
    </row>
    <row r="280" spans="1:22" hidden="1" x14ac:dyDescent="0.25">
      <c r="A280" s="310" t="s">
        <v>32</v>
      </c>
      <c r="B280" s="388">
        <v>0</v>
      </c>
      <c r="C280" s="389"/>
      <c r="D280" s="390"/>
      <c r="E280" s="390"/>
      <c r="F280" s="390"/>
      <c r="G280" s="390"/>
      <c r="H280" s="391">
        <f t="shared" si="50"/>
        <v>0</v>
      </c>
      <c r="I280" s="390"/>
      <c r="J280" s="392">
        <f t="shared" si="51"/>
        <v>0</v>
      </c>
      <c r="K280" s="390"/>
      <c r="L280" s="393"/>
      <c r="M280" s="394">
        <f t="shared" si="52"/>
        <v>0</v>
      </c>
      <c r="N280" s="394">
        <f>+'[2]C+S'!$G280</f>
        <v>0</v>
      </c>
      <c r="O280" s="320"/>
      <c r="P280" s="320"/>
      <c r="Q280" s="278"/>
      <c r="R280" s="320">
        <f t="shared" si="55"/>
        <v>0</v>
      </c>
      <c r="S280" s="320"/>
      <c r="T280" s="320">
        <f t="shared" si="56"/>
        <v>0</v>
      </c>
      <c r="U280" s="418">
        <f t="shared" si="53"/>
        <v>0</v>
      </c>
      <c r="V280" s="419">
        <f t="shared" si="54"/>
        <v>0</v>
      </c>
    </row>
    <row r="281" spans="1:22" hidden="1" x14ac:dyDescent="0.25">
      <c r="A281" s="310" t="s">
        <v>72</v>
      </c>
      <c r="B281" s="388">
        <v>0</v>
      </c>
      <c r="C281" s="389"/>
      <c r="D281" s="390"/>
      <c r="E281" s="390"/>
      <c r="F281" s="390"/>
      <c r="G281" s="390"/>
      <c r="H281" s="391">
        <f t="shared" ref="H281:H287" si="57">+E281+F281-G281</f>
        <v>0</v>
      </c>
      <c r="I281" s="390"/>
      <c r="J281" s="392">
        <f t="shared" ref="J281:J288" si="58">SUM(H281:I281)</f>
        <v>0</v>
      </c>
      <c r="K281" s="390"/>
      <c r="L281" s="393"/>
      <c r="M281" s="394">
        <f t="shared" ref="M281:M288" si="59">+G281+J281</f>
        <v>0</v>
      </c>
      <c r="N281" s="394">
        <f>+'[2]C+S'!$G281</f>
        <v>0</v>
      </c>
      <c r="O281" s="320"/>
      <c r="P281" s="320"/>
      <c r="Q281" s="278"/>
      <c r="R281" s="320">
        <f t="shared" si="55"/>
        <v>0</v>
      </c>
      <c r="S281" s="320"/>
      <c r="T281" s="320">
        <f t="shared" si="56"/>
        <v>0</v>
      </c>
      <c r="U281" s="418">
        <f t="shared" si="53"/>
        <v>0</v>
      </c>
      <c r="V281" s="419">
        <f t="shared" si="54"/>
        <v>0</v>
      </c>
    </row>
    <row r="282" spans="1:22" hidden="1" x14ac:dyDescent="0.25">
      <c r="A282" s="310" t="s">
        <v>682</v>
      </c>
      <c r="B282" s="388">
        <v>0</v>
      </c>
      <c r="C282" s="389"/>
      <c r="D282" s="390"/>
      <c r="E282" s="390"/>
      <c r="F282" s="390"/>
      <c r="G282" s="390"/>
      <c r="H282" s="391">
        <f t="shared" si="57"/>
        <v>0</v>
      </c>
      <c r="I282" s="390"/>
      <c r="J282" s="392">
        <f t="shared" si="58"/>
        <v>0</v>
      </c>
      <c r="K282" s="390"/>
      <c r="L282" s="393"/>
      <c r="M282" s="394">
        <f t="shared" si="59"/>
        <v>0</v>
      </c>
      <c r="N282" s="394">
        <f>+'[2]C+S'!$G282</f>
        <v>0</v>
      </c>
      <c r="O282" s="320"/>
      <c r="P282" s="320"/>
      <c r="Q282" s="278"/>
      <c r="R282" s="320">
        <f t="shared" si="55"/>
        <v>0</v>
      </c>
      <c r="S282" s="320"/>
      <c r="T282" s="320">
        <f t="shared" si="56"/>
        <v>0</v>
      </c>
      <c r="U282" s="418">
        <f t="shared" si="53"/>
        <v>0</v>
      </c>
      <c r="V282" s="419">
        <f t="shared" si="54"/>
        <v>0</v>
      </c>
    </row>
    <row r="283" spans="1:22" hidden="1" x14ac:dyDescent="0.25">
      <c r="A283" s="310" t="s">
        <v>656</v>
      </c>
      <c r="B283" s="388">
        <v>0</v>
      </c>
      <c r="C283" s="389"/>
      <c r="D283" s="390"/>
      <c r="E283" s="390"/>
      <c r="F283" s="390"/>
      <c r="G283" s="390"/>
      <c r="H283" s="391">
        <f t="shared" si="57"/>
        <v>0</v>
      </c>
      <c r="I283" s="390"/>
      <c r="J283" s="392">
        <f t="shared" si="58"/>
        <v>0</v>
      </c>
      <c r="K283" s="390"/>
      <c r="L283" s="393"/>
      <c r="M283" s="394">
        <f t="shared" si="59"/>
        <v>0</v>
      </c>
      <c r="N283" s="394">
        <f>+'[2]C+S'!$G283</f>
        <v>0</v>
      </c>
      <c r="O283" s="320"/>
      <c r="P283" s="320"/>
      <c r="Q283" s="278"/>
      <c r="R283" s="320">
        <f t="shared" si="55"/>
        <v>0</v>
      </c>
      <c r="S283" s="320"/>
      <c r="T283" s="320">
        <f t="shared" si="56"/>
        <v>0</v>
      </c>
      <c r="U283" s="418">
        <f t="shared" si="53"/>
        <v>0</v>
      </c>
      <c r="V283" s="419">
        <f t="shared" si="54"/>
        <v>0</v>
      </c>
    </row>
    <row r="284" spans="1:22" x14ac:dyDescent="0.25">
      <c r="A284" s="310" t="s">
        <v>681</v>
      </c>
      <c r="B284" s="388">
        <v>800000</v>
      </c>
      <c r="C284" s="389"/>
      <c r="D284" s="390">
        <v>294920</v>
      </c>
      <c r="E284" s="390">
        <v>800000</v>
      </c>
      <c r="F284" s="390"/>
      <c r="G284" s="390">
        <v>88600</v>
      </c>
      <c r="H284" s="391">
        <f t="shared" si="57"/>
        <v>711400</v>
      </c>
      <c r="I284" s="390"/>
      <c r="J284" s="392">
        <f t="shared" si="58"/>
        <v>711400</v>
      </c>
      <c r="K284" s="390">
        <v>260000</v>
      </c>
      <c r="L284" s="393">
        <v>270000</v>
      </c>
      <c r="M284" s="394">
        <f t="shared" si="59"/>
        <v>800000</v>
      </c>
      <c r="N284" s="394">
        <f>+'[2]C+S'!$G284</f>
        <v>222800</v>
      </c>
      <c r="O284" s="320">
        <f>+M284*1.043</f>
        <v>834399.99999999988</v>
      </c>
      <c r="P284" s="320"/>
      <c r="Q284" s="278">
        <v>-138955</v>
      </c>
      <c r="R284" s="320">
        <f t="shared" si="55"/>
        <v>695444.99999999988</v>
      </c>
      <c r="S284" s="320">
        <v>-300000</v>
      </c>
      <c r="T284" s="320">
        <f t="shared" si="56"/>
        <v>534399.99999999988</v>
      </c>
      <c r="U284" s="418">
        <f t="shared" si="53"/>
        <v>883629.59999999986</v>
      </c>
      <c r="V284" s="419">
        <f t="shared" si="54"/>
        <v>933996.48719999974</v>
      </c>
    </row>
    <row r="285" spans="1:22" hidden="1" x14ac:dyDescent="0.25">
      <c r="A285" s="310" t="s">
        <v>629</v>
      </c>
      <c r="B285" s="388">
        <v>0</v>
      </c>
      <c r="C285" s="389"/>
      <c r="D285" s="390"/>
      <c r="E285" s="390"/>
      <c r="F285" s="390"/>
      <c r="G285" s="390"/>
      <c r="H285" s="391">
        <f t="shared" si="57"/>
        <v>0</v>
      </c>
      <c r="I285" s="390"/>
      <c r="J285" s="392">
        <f t="shared" si="58"/>
        <v>0</v>
      </c>
      <c r="K285" s="390"/>
      <c r="L285" s="393"/>
      <c r="M285" s="394">
        <f t="shared" si="59"/>
        <v>0</v>
      </c>
      <c r="N285" s="394"/>
      <c r="O285" s="320"/>
      <c r="P285" s="320"/>
      <c r="Q285" s="278"/>
      <c r="R285" s="320">
        <f t="shared" si="55"/>
        <v>0</v>
      </c>
      <c r="S285" s="320"/>
      <c r="T285" s="320">
        <f t="shared" si="56"/>
        <v>0</v>
      </c>
      <c r="U285" s="418">
        <f t="shared" si="53"/>
        <v>0</v>
      </c>
      <c r="V285" s="419">
        <f t="shared" si="54"/>
        <v>0</v>
      </c>
    </row>
    <row r="286" spans="1:22" hidden="1" x14ac:dyDescent="0.25">
      <c r="A286" s="310" t="s">
        <v>629</v>
      </c>
      <c r="B286" s="388">
        <v>0</v>
      </c>
      <c r="C286" s="389"/>
      <c r="D286" s="390"/>
      <c r="E286" s="390"/>
      <c r="F286" s="390"/>
      <c r="G286" s="390"/>
      <c r="H286" s="391">
        <f t="shared" si="57"/>
        <v>0</v>
      </c>
      <c r="I286" s="390"/>
      <c r="J286" s="392">
        <f t="shared" si="58"/>
        <v>0</v>
      </c>
      <c r="K286" s="390"/>
      <c r="L286" s="393"/>
      <c r="M286" s="394">
        <f t="shared" si="59"/>
        <v>0</v>
      </c>
      <c r="N286" s="394"/>
      <c r="O286" s="320"/>
      <c r="P286" s="320"/>
      <c r="Q286" s="278"/>
      <c r="R286" s="320">
        <f t="shared" si="55"/>
        <v>0</v>
      </c>
      <c r="S286" s="320"/>
      <c r="T286" s="320">
        <f t="shared" si="56"/>
        <v>0</v>
      </c>
      <c r="U286" s="418">
        <f t="shared" si="53"/>
        <v>0</v>
      </c>
      <c r="V286" s="419">
        <f t="shared" si="54"/>
        <v>0</v>
      </c>
    </row>
    <row r="287" spans="1:22" hidden="1" x14ac:dyDescent="0.25">
      <c r="A287" s="310" t="s">
        <v>680</v>
      </c>
      <c r="B287" s="388">
        <v>0</v>
      </c>
      <c r="C287" s="389"/>
      <c r="D287" s="390"/>
      <c r="E287" s="390"/>
      <c r="F287" s="390"/>
      <c r="G287" s="390"/>
      <c r="H287" s="391">
        <f t="shared" si="57"/>
        <v>0</v>
      </c>
      <c r="I287" s="390"/>
      <c r="J287" s="392">
        <f t="shared" si="58"/>
        <v>0</v>
      </c>
      <c r="K287" s="390"/>
      <c r="L287" s="393"/>
      <c r="M287" s="394">
        <f t="shared" si="59"/>
        <v>0</v>
      </c>
      <c r="N287" s="394"/>
      <c r="O287" s="320"/>
      <c r="P287" s="320"/>
      <c r="Q287" s="278"/>
      <c r="R287" s="320">
        <f t="shared" si="55"/>
        <v>0</v>
      </c>
      <c r="S287" s="320"/>
      <c r="T287" s="320">
        <f t="shared" si="56"/>
        <v>0</v>
      </c>
      <c r="U287" s="418">
        <f t="shared" si="53"/>
        <v>0</v>
      </c>
      <c r="V287" s="419">
        <f t="shared" si="54"/>
        <v>0</v>
      </c>
    </row>
    <row r="288" spans="1:22" ht="15.75" thickBot="1" x14ac:dyDescent="0.3">
      <c r="A288" s="324" t="s">
        <v>918</v>
      </c>
      <c r="B288" s="485">
        <v>0</v>
      </c>
      <c r="C288" s="396"/>
      <c r="D288" s="397"/>
      <c r="E288" s="397"/>
      <c r="F288" s="397"/>
      <c r="G288" s="397"/>
      <c r="H288" s="398"/>
      <c r="I288" s="397"/>
      <c r="J288" s="399">
        <f t="shared" si="58"/>
        <v>0</v>
      </c>
      <c r="K288" s="397"/>
      <c r="L288" s="400"/>
      <c r="M288" s="401">
        <f t="shared" si="59"/>
        <v>0</v>
      </c>
      <c r="N288" s="401">
        <v>0</v>
      </c>
      <c r="O288" s="332">
        <v>7000000</v>
      </c>
      <c r="P288" s="332"/>
      <c r="Q288" s="279"/>
      <c r="R288" s="332">
        <f t="shared" si="55"/>
        <v>7000000</v>
      </c>
      <c r="S288" s="332">
        <f>-4500000-1176815</f>
        <v>-5676815</v>
      </c>
      <c r="T288" s="332">
        <f t="shared" si="56"/>
        <v>1323185</v>
      </c>
      <c r="U288" s="420">
        <f>+O288*1.059</f>
        <v>7413000</v>
      </c>
      <c r="V288" s="421">
        <f>+U288*1.057</f>
        <v>7835541</v>
      </c>
    </row>
    <row r="289" spans="1:22" ht="15.75" thickTop="1" x14ac:dyDescent="0.25">
      <c r="A289" s="298" t="s">
        <v>686</v>
      </c>
      <c r="B289" s="402">
        <f t="shared" ref="B289:V289" si="60">SUM(B215:B288)</f>
        <v>6430000</v>
      </c>
      <c r="C289" s="403">
        <f t="shared" si="60"/>
        <v>0</v>
      </c>
      <c r="D289" s="402">
        <f t="shared" si="60"/>
        <v>4209917.47</v>
      </c>
      <c r="E289" s="402">
        <f t="shared" si="60"/>
        <v>6607920</v>
      </c>
      <c r="F289" s="402">
        <f t="shared" si="60"/>
        <v>0</v>
      </c>
      <c r="G289" s="402">
        <f t="shared" si="60"/>
        <v>2057888.03</v>
      </c>
      <c r="H289" s="404">
        <f t="shared" si="60"/>
        <v>4550031.9700000007</v>
      </c>
      <c r="I289" s="402">
        <f t="shared" si="60"/>
        <v>0</v>
      </c>
      <c r="J289" s="404">
        <f t="shared" si="60"/>
        <v>4550031.9700000007</v>
      </c>
      <c r="K289" s="402">
        <f t="shared" si="60"/>
        <v>4092000</v>
      </c>
      <c r="L289" s="402">
        <f t="shared" si="60"/>
        <v>4105000</v>
      </c>
      <c r="M289" s="486">
        <f t="shared" si="60"/>
        <v>6607920</v>
      </c>
      <c r="N289" s="486">
        <f t="shared" si="60"/>
        <v>4110961</v>
      </c>
      <c r="O289" s="486">
        <f t="shared" si="60"/>
        <v>12817928.560000001</v>
      </c>
      <c r="P289" s="486"/>
      <c r="Q289" s="486">
        <f t="shared" si="60"/>
        <v>-3527582</v>
      </c>
      <c r="R289" s="486">
        <f t="shared" si="60"/>
        <v>9290346.5600000005</v>
      </c>
      <c r="S289" s="486">
        <f t="shared" si="60"/>
        <v>-5971815</v>
      </c>
      <c r="T289" s="486">
        <f t="shared" si="60"/>
        <v>6846113.5600000005</v>
      </c>
      <c r="U289" s="486">
        <f t="shared" si="60"/>
        <v>13574186.345039999</v>
      </c>
      <c r="V289" s="486">
        <f t="shared" si="60"/>
        <v>14347914.96670728</v>
      </c>
    </row>
    <row r="291" spans="1:22" ht="15.75" thickBot="1" x14ac:dyDescent="0.3">
      <c r="A291" s="373" t="s">
        <v>687</v>
      </c>
      <c r="B291" s="405">
        <f t="shared" ref="B291:V291" si="61">+B289-B212</f>
        <v>-37955685.73471839</v>
      </c>
      <c r="C291" s="405">
        <f t="shared" si="61"/>
        <v>-550000</v>
      </c>
      <c r="D291" s="405">
        <f t="shared" si="61"/>
        <v>-14465522.07</v>
      </c>
      <c r="E291" s="405">
        <f t="shared" si="61"/>
        <v>-46301566.158556692</v>
      </c>
      <c r="F291" s="405">
        <f t="shared" si="61"/>
        <v>0</v>
      </c>
      <c r="G291" s="405">
        <f t="shared" si="61"/>
        <v>-12410514.59</v>
      </c>
      <c r="H291" s="407">
        <f t="shared" si="61"/>
        <v>-33891051.568556704</v>
      </c>
      <c r="I291" s="405">
        <f t="shared" si="61"/>
        <v>700000</v>
      </c>
      <c r="J291" s="408">
        <f t="shared" si="61"/>
        <v>-33191051.568556704</v>
      </c>
      <c r="K291" s="405">
        <f t="shared" si="61"/>
        <v>-51344840.286484525</v>
      </c>
      <c r="L291" s="405">
        <f t="shared" si="61"/>
        <v>-54113072.253808752</v>
      </c>
      <c r="M291" s="487">
        <f t="shared" si="61"/>
        <v>-45601566.158556692</v>
      </c>
      <c r="N291" s="487">
        <f t="shared" si="61"/>
        <v>-18484920.719999999</v>
      </c>
      <c r="O291" s="487">
        <f t="shared" si="61"/>
        <v>-36546400.772</v>
      </c>
      <c r="P291" s="487"/>
      <c r="Q291" s="487">
        <f t="shared" si="61"/>
        <v>12691741</v>
      </c>
      <c r="R291" s="487">
        <f t="shared" si="61"/>
        <v>-23854659.772</v>
      </c>
      <c r="S291" s="487">
        <f t="shared" si="61"/>
        <v>-5540000</v>
      </c>
      <c r="T291" s="487">
        <f t="shared" si="61"/>
        <v>-42086400.772</v>
      </c>
      <c r="U291" s="487">
        <f t="shared" si="61"/>
        <v>-38194318.417547993</v>
      </c>
      <c r="V291" s="487">
        <f t="shared" si="61"/>
        <v>-40371394.567348219</v>
      </c>
    </row>
    <row r="292" spans="1:22" ht="15.75" thickTop="1" x14ac:dyDescent="0.25"/>
    <row r="294" spans="1:22" x14ac:dyDescent="0.25">
      <c r="E294" s="378"/>
    </row>
  </sheetData>
  <pageMargins left="0.70866141732283472" right="0.70866141732283472" top="0.74803149606299213" bottom="0.74803149606299213" header="0.31496062992125984" footer="0.31496062992125984"/>
  <pageSetup paperSize="9" scale="5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96"/>
  <sheetViews>
    <sheetView view="pageBreakPreview" zoomScaleNormal="100" zoomScaleSheetLayoutView="100" workbookViewId="0">
      <pane xSplit="14" ySplit="5" topLeftCell="O6" activePane="bottomRight" state="frozen"/>
      <selection activeCell="A124" sqref="A124"/>
      <selection pane="topRight" activeCell="A124" sqref="A124"/>
      <selection pane="bottomLeft" activeCell="A124" sqref="A124"/>
      <selection pane="bottomRight" activeCell="Q6" sqref="Q6"/>
    </sheetView>
  </sheetViews>
  <sheetFormatPr defaultRowHeight="15" x14ac:dyDescent="0.25"/>
  <cols>
    <col min="1" max="1" width="41" style="290" bestFit="1" customWidth="1"/>
    <col min="2" max="2" width="15" style="290" hidden="1" customWidth="1"/>
    <col min="3" max="3" width="14" style="290" hidden="1" customWidth="1"/>
    <col min="4" max="4" width="14.28515625" style="290" hidden="1" customWidth="1"/>
    <col min="5" max="7" width="15" style="290" hidden="1" customWidth="1"/>
    <col min="8" max="8" width="15" style="288" hidden="1" customWidth="1"/>
    <col min="9" max="9" width="15" style="290" hidden="1" customWidth="1"/>
    <col min="10" max="10" width="15" style="289" hidden="1" customWidth="1"/>
    <col min="11" max="13" width="15" style="290" hidden="1" customWidth="1"/>
    <col min="14" max="14" width="14.28515625" style="290" hidden="1" customWidth="1"/>
    <col min="15" max="15" width="14.28515625" style="291" bestFit="1" customWidth="1"/>
    <col min="16" max="20" width="14.28515625" style="291" customWidth="1"/>
    <col min="21" max="21" width="15.85546875" style="290" customWidth="1"/>
    <col min="22" max="22" width="16.28515625" style="290" customWidth="1"/>
    <col min="23" max="23" width="2.85546875" style="290" customWidth="1"/>
    <col min="24" max="26" width="9.140625" style="290"/>
    <col min="27" max="27" width="10.5703125" style="290" bestFit="1" customWidth="1"/>
    <col min="28" max="16384" width="9.140625" style="290"/>
  </cols>
  <sheetData>
    <row r="1" spans="1:25" x14ac:dyDescent="0.25">
      <c r="A1" s="285" t="s">
        <v>693</v>
      </c>
    </row>
    <row r="2" spans="1:25" x14ac:dyDescent="0.25">
      <c r="A2" s="285" t="s">
        <v>927</v>
      </c>
    </row>
    <row r="3" spans="1:25" x14ac:dyDescent="0.25">
      <c r="A3" s="285" t="s">
        <v>867</v>
      </c>
    </row>
    <row r="4" spans="1:25" ht="15.75" thickBot="1" x14ac:dyDescent="0.3"/>
    <row r="5" spans="1:25" ht="46.5" thickTop="1" thickBot="1" x14ac:dyDescent="0.3">
      <c r="A5" s="292" t="s">
        <v>167</v>
      </c>
      <c r="B5" s="423" t="s">
        <v>171</v>
      </c>
      <c r="C5" s="423" t="s">
        <v>169</v>
      </c>
      <c r="D5" s="424" t="s">
        <v>170</v>
      </c>
      <c r="E5" s="424" t="s">
        <v>854</v>
      </c>
      <c r="F5" s="424" t="s">
        <v>855</v>
      </c>
      <c r="G5" s="424" t="s">
        <v>856</v>
      </c>
      <c r="H5" s="296" t="s">
        <v>857</v>
      </c>
      <c r="I5" s="424" t="s">
        <v>858</v>
      </c>
      <c r="J5" s="297" t="s">
        <v>859</v>
      </c>
      <c r="K5" s="424" t="s">
        <v>692</v>
      </c>
      <c r="L5" s="424" t="s">
        <v>694</v>
      </c>
      <c r="M5" s="297" t="s">
        <v>859</v>
      </c>
      <c r="N5" s="297" t="s">
        <v>917</v>
      </c>
      <c r="O5" s="297" t="s">
        <v>941</v>
      </c>
      <c r="P5" s="297" t="s">
        <v>855</v>
      </c>
      <c r="Q5" s="297" t="s">
        <v>942</v>
      </c>
      <c r="R5" s="297" t="s">
        <v>943</v>
      </c>
      <c r="S5" s="297" t="s">
        <v>944</v>
      </c>
      <c r="T5" s="297" t="s">
        <v>945</v>
      </c>
      <c r="U5" s="297" t="s">
        <v>946</v>
      </c>
      <c r="V5" s="297" t="s">
        <v>947</v>
      </c>
    </row>
    <row r="6" spans="1:25" ht="15.75" thickTop="1" x14ac:dyDescent="0.25"/>
    <row r="7" spans="1:25" ht="15.75" thickBot="1" x14ac:dyDescent="0.3">
      <c r="A7" s="298" t="s">
        <v>142</v>
      </c>
    </row>
    <row r="8" spans="1:25" ht="15.75" thickTop="1" x14ac:dyDescent="0.25">
      <c r="A8" s="299" t="s">
        <v>143</v>
      </c>
      <c r="B8" s="425">
        <v>6084415.5570863998</v>
      </c>
      <c r="C8" s="426"/>
      <c r="D8" s="427">
        <v>6506062.1900000004</v>
      </c>
      <c r="E8" s="303">
        <f>+'New Employees'!D333*1.07</f>
        <v>6648166.2077796515</v>
      </c>
      <c r="F8" s="427"/>
      <c r="G8" s="427">
        <v>2682328.14</v>
      </c>
      <c r="H8" s="305">
        <f>E8+F8-G8</f>
        <v>3965838.0677796514</v>
      </c>
      <c r="I8" s="427"/>
      <c r="J8" s="306">
        <f>SUM(H8:I8)</f>
        <v>3965838.0677796514</v>
      </c>
      <c r="K8" s="427">
        <f t="shared" ref="K8:K29" si="0">+E8*1.05</f>
        <v>6980574.5181686347</v>
      </c>
      <c r="L8" s="428">
        <f t="shared" ref="L8:L29" si="1">+K8*1.05</f>
        <v>7329603.2440770669</v>
      </c>
      <c r="M8" s="308">
        <f>+G8+J8</f>
        <v>6648166.2077796515</v>
      </c>
      <c r="N8" s="308">
        <f>+[2]INFR!$G$8</f>
        <v>4220008</v>
      </c>
      <c r="O8" s="309">
        <f>+M8*1.08+1298148.56</f>
        <v>8478168.0644020233</v>
      </c>
      <c r="P8" s="309"/>
      <c r="Q8" s="275">
        <v>-3271972</v>
      </c>
      <c r="R8" s="309">
        <f>SUM(O8:Q8)</f>
        <v>5206196.0644020233</v>
      </c>
      <c r="S8" s="309"/>
      <c r="T8" s="309">
        <f>+O8+P8+S8</f>
        <v>8478168.0644020233</v>
      </c>
      <c r="U8" s="309">
        <f>+O8*1.059</f>
        <v>8978379.9802017417</v>
      </c>
      <c r="V8" s="409">
        <f>+U8*1.057</f>
        <v>9490147.6390732396</v>
      </c>
      <c r="Y8" s="468">
        <f>-Q8/T8</f>
        <v>0.38592912704081628</v>
      </c>
    </row>
    <row r="9" spans="1:25" x14ac:dyDescent="0.25">
      <c r="A9" s="310" t="s">
        <v>144</v>
      </c>
      <c r="B9" s="429">
        <v>431882.79959903995</v>
      </c>
      <c r="C9" s="430"/>
      <c r="D9" s="320">
        <v>384900.44</v>
      </c>
      <c r="E9" s="314">
        <f>+'New Employees'!E333*1.07</f>
        <v>473601.39237907331</v>
      </c>
      <c r="F9" s="320"/>
      <c r="G9" s="320">
        <v>147918.85999999999</v>
      </c>
      <c r="H9" s="316">
        <f t="shared" ref="H9:H29" si="2">E9+F9-G9</f>
        <v>325682.53237907332</v>
      </c>
      <c r="I9" s="320"/>
      <c r="J9" s="317">
        <f>SUM(H9:I9)</f>
        <v>325682.53237907332</v>
      </c>
      <c r="K9" s="320">
        <f t="shared" si="0"/>
        <v>497281.46199802699</v>
      </c>
      <c r="L9" s="431">
        <f t="shared" si="1"/>
        <v>522145.53509792837</v>
      </c>
      <c r="M9" s="319">
        <f>+G9+J9</f>
        <v>473601.39237907331</v>
      </c>
      <c r="N9" s="319">
        <f>+[2]INFR!$G9</f>
        <v>258579</v>
      </c>
      <c r="O9" s="320">
        <f>+M9*1.08</f>
        <v>511489.50376939919</v>
      </c>
      <c r="P9" s="320"/>
      <c r="Q9" s="278">
        <v>-158081</v>
      </c>
      <c r="R9" s="320">
        <f>SUM(O9:Q9)</f>
        <v>353408.50376939919</v>
      </c>
      <c r="S9" s="320"/>
      <c r="T9" s="320">
        <f>+O9+P9+S9</f>
        <v>511489.50376939919</v>
      </c>
      <c r="U9" s="320">
        <f>+O9*1.059</f>
        <v>541667.38449179369</v>
      </c>
      <c r="V9" s="410">
        <f>+U9*1.057</f>
        <v>572542.42540782585</v>
      </c>
      <c r="Y9" s="468">
        <f t="shared" ref="Y9:Y30" si="3">-Q9/T9</f>
        <v>0.309060105505644</v>
      </c>
    </row>
    <row r="10" spans="1:25" hidden="1" x14ac:dyDescent="0.25">
      <c r="A10" s="310" t="s">
        <v>145</v>
      </c>
      <c r="B10" s="429">
        <v>0</v>
      </c>
      <c r="C10" s="430"/>
      <c r="D10" s="432"/>
      <c r="E10" s="322"/>
      <c r="F10" s="433"/>
      <c r="G10" s="433"/>
      <c r="H10" s="316">
        <f t="shared" si="2"/>
        <v>0</v>
      </c>
      <c r="I10" s="433"/>
      <c r="J10" s="317">
        <f t="shared" ref="J10:J30" si="4">SUM(H10:I10)</f>
        <v>0</v>
      </c>
      <c r="K10" s="320">
        <f t="shared" si="0"/>
        <v>0</v>
      </c>
      <c r="L10" s="431">
        <f t="shared" si="1"/>
        <v>0</v>
      </c>
      <c r="M10" s="319">
        <f t="shared" ref="M10:M29" si="5">+G10+J10</f>
        <v>0</v>
      </c>
      <c r="N10" s="319"/>
      <c r="O10" s="320">
        <f t="shared" ref="O10:O29" si="6">+M10*1.043</f>
        <v>0</v>
      </c>
      <c r="P10" s="320"/>
      <c r="Q10" s="278"/>
      <c r="R10" s="320"/>
      <c r="S10" s="320"/>
      <c r="T10" s="320"/>
      <c r="U10" s="320">
        <f>+O10*1.059</f>
        <v>0</v>
      </c>
      <c r="V10" s="410">
        <f>+U10*1.057</f>
        <v>0</v>
      </c>
      <c r="Y10" s="468" t="e">
        <f t="shared" si="3"/>
        <v>#DIV/0!</v>
      </c>
    </row>
    <row r="11" spans="1:25" x14ac:dyDescent="0.25">
      <c r="A11" s="310" t="s">
        <v>146</v>
      </c>
      <c r="B11" s="429">
        <v>133357.05330600333</v>
      </c>
      <c r="C11" s="430"/>
      <c r="D11" s="432">
        <v>148404.72</v>
      </c>
      <c r="E11" s="322">
        <f>+'New Employees'!P333*1.07</f>
        <v>145713.23195133489</v>
      </c>
      <c r="F11" s="433"/>
      <c r="G11" s="433">
        <v>3107.84</v>
      </c>
      <c r="H11" s="316">
        <f t="shared" si="2"/>
        <v>142605.3919513349</v>
      </c>
      <c r="I11" s="433"/>
      <c r="J11" s="317">
        <f t="shared" si="4"/>
        <v>142605.3919513349</v>
      </c>
      <c r="K11" s="320">
        <f t="shared" si="0"/>
        <v>152998.89354890163</v>
      </c>
      <c r="L11" s="431">
        <f t="shared" si="1"/>
        <v>160648.83822634671</v>
      </c>
      <c r="M11" s="319">
        <f t="shared" si="5"/>
        <v>145713.23195133489</v>
      </c>
      <c r="N11" s="319">
        <f>+[2]INFR!$G11</f>
        <v>40413</v>
      </c>
      <c r="O11" s="320">
        <f>+M11*1.08</f>
        <v>157370.29050744171</v>
      </c>
      <c r="P11" s="320"/>
      <c r="Q11" s="278">
        <v>-3052</v>
      </c>
      <c r="R11" s="320">
        <f t="shared" ref="R11:R30" si="7">SUM(O11:Q11)</f>
        <v>154318.29050744171</v>
      </c>
      <c r="S11" s="320"/>
      <c r="T11" s="320">
        <f t="shared" ref="T11:T30" si="8">+O11+P11+S11</f>
        <v>157370.29050744171</v>
      </c>
      <c r="U11" s="320">
        <f t="shared" ref="U11:U29" si="9">+O11*1.059</f>
        <v>166655.13764738076</v>
      </c>
      <c r="V11" s="410">
        <f t="shared" ref="V11:V29" si="10">+U11*1.057</f>
        <v>176154.48049328144</v>
      </c>
      <c r="Y11" s="468">
        <f t="shared" si="3"/>
        <v>1.9393749545475215E-2</v>
      </c>
    </row>
    <row r="12" spans="1:25" x14ac:dyDescent="0.25">
      <c r="A12" s="310" t="s">
        <v>147</v>
      </c>
      <c r="B12" s="429">
        <v>1103016.3736800002</v>
      </c>
      <c r="C12" s="430"/>
      <c r="D12" s="432">
        <v>324352</v>
      </c>
      <c r="E12" s="322">
        <f>+'New Employees'!G333*1.07</f>
        <v>1361800.9844279999</v>
      </c>
      <c r="F12" s="323"/>
      <c r="G12" s="323">
        <v>97288.05</v>
      </c>
      <c r="H12" s="316">
        <f t="shared" si="2"/>
        <v>1264512.9344279999</v>
      </c>
      <c r="I12" s="323"/>
      <c r="J12" s="317">
        <f t="shared" si="4"/>
        <v>1264512.9344279999</v>
      </c>
      <c r="K12" s="320">
        <f t="shared" si="0"/>
        <v>1429891.0336494001</v>
      </c>
      <c r="L12" s="431">
        <f t="shared" si="1"/>
        <v>1501385.5853318702</v>
      </c>
      <c r="M12" s="319">
        <f t="shared" si="5"/>
        <v>1361800.9844279999</v>
      </c>
      <c r="N12" s="319">
        <f>+[2]INFR!$G12</f>
        <v>155844</v>
      </c>
      <c r="O12" s="320">
        <f>+M12*1.08</f>
        <v>1470745.0631822401</v>
      </c>
      <c r="P12" s="320"/>
      <c r="Q12" s="278">
        <v>-128485</v>
      </c>
      <c r="R12" s="320">
        <f t="shared" si="7"/>
        <v>1342260.0631822401</v>
      </c>
      <c r="S12" s="320">
        <f>-400000-150000</f>
        <v>-550000</v>
      </c>
      <c r="T12" s="320">
        <f t="shared" si="8"/>
        <v>920745.06318224012</v>
      </c>
      <c r="U12" s="320">
        <f t="shared" si="9"/>
        <v>1557519.0219099922</v>
      </c>
      <c r="V12" s="410">
        <f t="shared" si="10"/>
        <v>1646297.6061588617</v>
      </c>
      <c r="Y12" s="468">
        <f t="shared" si="3"/>
        <v>0.13954459832337909</v>
      </c>
    </row>
    <row r="13" spans="1:25" hidden="1" x14ac:dyDescent="0.25">
      <c r="A13" s="310" t="s">
        <v>148</v>
      </c>
      <c r="B13" s="429">
        <v>0</v>
      </c>
      <c r="C13" s="430"/>
      <c r="D13" s="432"/>
      <c r="E13" s="322"/>
      <c r="F13" s="433"/>
      <c r="G13" s="433"/>
      <c r="H13" s="316">
        <f t="shared" si="2"/>
        <v>0</v>
      </c>
      <c r="I13" s="433"/>
      <c r="J13" s="317">
        <f t="shared" si="4"/>
        <v>0</v>
      </c>
      <c r="K13" s="320">
        <f t="shared" si="0"/>
        <v>0</v>
      </c>
      <c r="L13" s="431">
        <f t="shared" si="1"/>
        <v>0</v>
      </c>
      <c r="M13" s="319">
        <f t="shared" si="5"/>
        <v>0</v>
      </c>
      <c r="N13" s="319">
        <f>+[2]INFR!$G13</f>
        <v>0</v>
      </c>
      <c r="O13" s="320">
        <f t="shared" si="6"/>
        <v>0</v>
      </c>
      <c r="P13" s="320"/>
      <c r="Q13" s="278"/>
      <c r="R13" s="320">
        <f t="shared" si="7"/>
        <v>0</v>
      </c>
      <c r="S13" s="320"/>
      <c r="T13" s="320">
        <f t="shared" si="8"/>
        <v>0</v>
      </c>
      <c r="U13" s="320">
        <f t="shared" si="9"/>
        <v>0</v>
      </c>
      <c r="V13" s="410">
        <f t="shared" si="10"/>
        <v>0</v>
      </c>
      <c r="Y13" s="468" t="e">
        <f t="shared" si="3"/>
        <v>#DIV/0!</v>
      </c>
    </row>
    <row r="14" spans="1:25" x14ac:dyDescent="0.25">
      <c r="A14" s="502" t="s">
        <v>149</v>
      </c>
      <c r="B14" s="311">
        <v>350992.33830226801</v>
      </c>
      <c r="C14" s="312"/>
      <c r="D14" s="483">
        <v>452230.65</v>
      </c>
      <c r="E14" s="322">
        <f>+'New Employees'!I333*1.07</f>
        <v>299853.54595231154</v>
      </c>
      <c r="F14" s="323"/>
      <c r="G14" s="323">
        <v>287485.05</v>
      </c>
      <c r="H14" s="498">
        <f t="shared" si="2"/>
        <v>12368.495952311554</v>
      </c>
      <c r="I14" s="323"/>
      <c r="J14" s="498">
        <f t="shared" si="4"/>
        <v>12368.495952311554</v>
      </c>
      <c r="K14" s="315">
        <f t="shared" si="0"/>
        <v>314846.2232499271</v>
      </c>
      <c r="L14" s="318">
        <f t="shared" si="1"/>
        <v>330588.5344124235</v>
      </c>
      <c r="M14" s="500">
        <f t="shared" si="5"/>
        <v>299853.54595231154</v>
      </c>
      <c r="N14" s="500">
        <f>+[2]INFR!$G14</f>
        <v>468944</v>
      </c>
      <c r="O14" s="315">
        <f t="shared" ref="O14:O21" si="11">+M14*1.08</f>
        <v>323841.82962849649</v>
      </c>
      <c r="P14" s="315"/>
      <c r="Q14" s="276">
        <v>-401769</v>
      </c>
      <c r="R14" s="315">
        <f t="shared" si="7"/>
        <v>-77927.170371503511</v>
      </c>
      <c r="S14" s="315">
        <v>400000</v>
      </c>
      <c r="T14" s="315">
        <f t="shared" si="8"/>
        <v>723841.82962849643</v>
      </c>
      <c r="U14" s="315">
        <f t="shared" si="9"/>
        <v>342948.49757657776</v>
      </c>
      <c r="V14" s="501">
        <f t="shared" si="10"/>
        <v>362496.5619384427</v>
      </c>
      <c r="Y14" s="468">
        <f t="shared" si="3"/>
        <v>0.55505081850022864</v>
      </c>
    </row>
    <row r="15" spans="1:25" x14ac:dyDescent="0.25">
      <c r="A15" s="502" t="s">
        <v>150</v>
      </c>
      <c r="B15" s="311">
        <v>27436.511999999999</v>
      </c>
      <c r="C15" s="312"/>
      <c r="D15" s="483">
        <v>97946.29</v>
      </c>
      <c r="E15" s="322">
        <f>+'New Employees'!J333*1.07</f>
        <v>22017.800880000003</v>
      </c>
      <c r="F15" s="323"/>
      <c r="G15" s="323">
        <v>65127.22</v>
      </c>
      <c r="H15" s="498">
        <f t="shared" si="2"/>
        <v>-43109.419119999999</v>
      </c>
      <c r="I15" s="323"/>
      <c r="J15" s="498">
        <f t="shared" si="4"/>
        <v>-43109.419119999999</v>
      </c>
      <c r="K15" s="315">
        <f t="shared" si="0"/>
        <v>23118.690924000002</v>
      </c>
      <c r="L15" s="318">
        <f t="shared" si="1"/>
        <v>24274.625470200004</v>
      </c>
      <c r="M15" s="500">
        <f t="shared" si="5"/>
        <v>22017.800880000003</v>
      </c>
      <c r="N15" s="500">
        <f>+[2]INFR!$G15</f>
        <v>108004</v>
      </c>
      <c r="O15" s="315">
        <f t="shared" si="11"/>
        <v>23779.224950400003</v>
      </c>
      <c r="P15" s="315"/>
      <c r="Q15" s="276">
        <v>-87496</v>
      </c>
      <c r="R15" s="315">
        <f t="shared" si="7"/>
        <v>-63716.775049599994</v>
      </c>
      <c r="S15" s="315">
        <v>150000</v>
      </c>
      <c r="T15" s="315">
        <f t="shared" si="8"/>
        <v>173779.22495040001</v>
      </c>
      <c r="U15" s="315">
        <f t="shared" si="9"/>
        <v>25182.199222473602</v>
      </c>
      <c r="V15" s="501">
        <f t="shared" si="10"/>
        <v>26617.584578154598</v>
      </c>
      <c r="Y15" s="468">
        <f t="shared" si="3"/>
        <v>0.50348941321940566</v>
      </c>
    </row>
    <row r="16" spans="1:25" x14ac:dyDescent="0.25">
      <c r="A16" s="310" t="s">
        <v>151</v>
      </c>
      <c r="B16" s="429">
        <v>540061.30364068807</v>
      </c>
      <c r="C16" s="430"/>
      <c r="D16" s="432">
        <v>223065.96</v>
      </c>
      <c r="E16" s="322">
        <f>+'New Employees'!K333*1.07</f>
        <v>598541.829150117</v>
      </c>
      <c r="F16" s="433"/>
      <c r="G16" s="433">
        <v>54573.95</v>
      </c>
      <c r="H16" s="316">
        <f t="shared" si="2"/>
        <v>543967.87915011705</v>
      </c>
      <c r="I16" s="433"/>
      <c r="J16" s="317">
        <f t="shared" si="4"/>
        <v>543967.87915011705</v>
      </c>
      <c r="K16" s="320">
        <f t="shared" si="0"/>
        <v>628468.92060762283</v>
      </c>
      <c r="L16" s="431">
        <f t="shared" si="1"/>
        <v>659892.36663800396</v>
      </c>
      <c r="M16" s="319">
        <f t="shared" si="5"/>
        <v>598541.829150117</v>
      </c>
      <c r="N16" s="319">
        <f>+[2]INFR!$G16</f>
        <v>86840</v>
      </c>
      <c r="O16" s="320">
        <f t="shared" si="11"/>
        <v>646425.17548212642</v>
      </c>
      <c r="P16" s="320"/>
      <c r="Q16" s="278">
        <v>-84416</v>
      </c>
      <c r="R16" s="320">
        <f t="shared" si="7"/>
        <v>562009.17548212642</v>
      </c>
      <c r="S16" s="320"/>
      <c r="T16" s="320">
        <f t="shared" si="8"/>
        <v>646425.17548212642</v>
      </c>
      <c r="U16" s="320">
        <f t="shared" si="9"/>
        <v>684564.2608355718</v>
      </c>
      <c r="V16" s="410">
        <f t="shared" si="10"/>
        <v>723584.42370319937</v>
      </c>
      <c r="Y16" s="468">
        <f t="shared" si="3"/>
        <v>0.13058897332864489</v>
      </c>
    </row>
    <row r="17" spans="1:25" x14ac:dyDescent="0.25">
      <c r="A17" s="310" t="s">
        <v>152</v>
      </c>
      <c r="B17" s="429">
        <v>60000</v>
      </c>
      <c r="C17" s="430"/>
      <c r="D17" s="432">
        <v>44424.01</v>
      </c>
      <c r="E17" s="322">
        <v>60000</v>
      </c>
      <c r="F17" s="433"/>
      <c r="G17" s="433">
        <v>27219.7</v>
      </c>
      <c r="H17" s="316">
        <f t="shared" si="2"/>
        <v>32780.300000000003</v>
      </c>
      <c r="I17" s="433"/>
      <c r="J17" s="317">
        <f t="shared" si="4"/>
        <v>32780.300000000003</v>
      </c>
      <c r="K17" s="320">
        <f t="shared" si="0"/>
        <v>63000</v>
      </c>
      <c r="L17" s="431">
        <f t="shared" si="1"/>
        <v>66150</v>
      </c>
      <c r="M17" s="319">
        <f t="shared" si="5"/>
        <v>60000</v>
      </c>
      <c r="N17" s="319">
        <f>+[2]INFR!$G17</f>
        <v>43552</v>
      </c>
      <c r="O17" s="320">
        <f t="shared" si="11"/>
        <v>64800.000000000007</v>
      </c>
      <c r="P17" s="320"/>
      <c r="Q17" s="278">
        <v>-34950</v>
      </c>
      <c r="R17" s="320">
        <f t="shared" si="7"/>
        <v>29850.000000000007</v>
      </c>
      <c r="S17" s="320"/>
      <c r="T17" s="320">
        <f t="shared" si="8"/>
        <v>64800.000000000007</v>
      </c>
      <c r="U17" s="320">
        <f t="shared" si="9"/>
        <v>68623.199999999997</v>
      </c>
      <c r="V17" s="410">
        <f t="shared" si="10"/>
        <v>72534.722399999999</v>
      </c>
      <c r="Y17" s="468">
        <f t="shared" si="3"/>
        <v>0.53935185185185175</v>
      </c>
    </row>
    <row r="18" spans="1:25" x14ac:dyDescent="0.25">
      <c r="A18" s="310" t="s">
        <v>153</v>
      </c>
      <c r="B18" s="429">
        <v>200000</v>
      </c>
      <c r="C18" s="430"/>
      <c r="D18" s="432">
        <v>371893.45</v>
      </c>
      <c r="E18" s="322">
        <v>200000</v>
      </c>
      <c r="F18" s="433"/>
      <c r="G18" s="433">
        <v>12919.64</v>
      </c>
      <c r="H18" s="316">
        <f t="shared" si="2"/>
        <v>187080.36</v>
      </c>
      <c r="I18" s="433"/>
      <c r="J18" s="317">
        <f t="shared" si="4"/>
        <v>187080.36</v>
      </c>
      <c r="K18" s="320">
        <f t="shared" si="0"/>
        <v>210000</v>
      </c>
      <c r="L18" s="431">
        <f t="shared" si="1"/>
        <v>220500</v>
      </c>
      <c r="M18" s="319">
        <f t="shared" si="5"/>
        <v>200000</v>
      </c>
      <c r="N18" s="319">
        <f>+[2]INFR!$G18</f>
        <v>23221</v>
      </c>
      <c r="O18" s="320">
        <f t="shared" si="11"/>
        <v>216000</v>
      </c>
      <c r="P18" s="320"/>
      <c r="Q18" s="278">
        <v>-25776</v>
      </c>
      <c r="R18" s="320">
        <f t="shared" si="7"/>
        <v>190224</v>
      </c>
      <c r="S18" s="320"/>
      <c r="T18" s="320">
        <f t="shared" si="8"/>
        <v>216000</v>
      </c>
      <c r="U18" s="320">
        <f t="shared" si="9"/>
        <v>228744</v>
      </c>
      <c r="V18" s="410">
        <f t="shared" si="10"/>
        <v>241782.408</v>
      </c>
      <c r="Y18" s="468">
        <f t="shared" si="3"/>
        <v>0.11933333333333333</v>
      </c>
    </row>
    <row r="19" spans="1:25" x14ac:dyDescent="0.25">
      <c r="A19" s="310" t="s">
        <v>154</v>
      </c>
      <c r="B19" s="429">
        <v>60844.155570864023</v>
      </c>
      <c r="C19" s="430"/>
      <c r="D19" s="432">
        <v>4025.5</v>
      </c>
      <c r="E19" s="322">
        <f>+'New Employees'!M333*1.07</f>
        <v>66481.662077796573</v>
      </c>
      <c r="F19" s="433"/>
      <c r="G19" s="433">
        <v>1044.1199999999999</v>
      </c>
      <c r="H19" s="316">
        <f t="shared" si="2"/>
        <v>65437.54207779657</v>
      </c>
      <c r="I19" s="433"/>
      <c r="J19" s="317">
        <f t="shared" si="4"/>
        <v>65437.54207779657</v>
      </c>
      <c r="K19" s="320">
        <f t="shared" si="0"/>
        <v>69805.745181686405</v>
      </c>
      <c r="L19" s="431">
        <f t="shared" si="1"/>
        <v>73296.032440770723</v>
      </c>
      <c r="M19" s="319">
        <f t="shared" si="5"/>
        <v>66481.662077796573</v>
      </c>
      <c r="N19" s="319">
        <f>+[2]INFR!$G19</f>
        <v>1614</v>
      </c>
      <c r="O19" s="320">
        <f t="shared" si="11"/>
        <v>71800.195044020307</v>
      </c>
      <c r="P19" s="320"/>
      <c r="Q19" s="278">
        <v>-1262</v>
      </c>
      <c r="R19" s="320">
        <f t="shared" si="7"/>
        <v>70538.195044020307</v>
      </c>
      <c r="S19" s="320"/>
      <c r="T19" s="320">
        <f t="shared" si="8"/>
        <v>71800.195044020307</v>
      </c>
      <c r="U19" s="320">
        <f t="shared" si="9"/>
        <v>76036.406551617503</v>
      </c>
      <c r="V19" s="410">
        <f t="shared" si="10"/>
        <v>80370.481725059697</v>
      </c>
      <c r="Y19" s="468">
        <f t="shared" si="3"/>
        <v>1.7576553924766845E-2</v>
      </c>
    </row>
    <row r="20" spans="1:25" x14ac:dyDescent="0.25">
      <c r="A20" s="310" t="s">
        <v>155</v>
      </c>
      <c r="B20" s="429">
        <v>49330.848575999997</v>
      </c>
      <c r="C20" s="430"/>
      <c r="D20" s="432">
        <v>61300.480000000003</v>
      </c>
      <c r="E20" s="322">
        <f>+'New Employees'!H333*1.07</f>
        <v>60064.560800640014</v>
      </c>
      <c r="F20" s="433"/>
      <c r="G20" s="433">
        <v>18757.38</v>
      </c>
      <c r="H20" s="316">
        <f t="shared" si="2"/>
        <v>41307.18080064001</v>
      </c>
      <c r="I20" s="433"/>
      <c r="J20" s="317">
        <f t="shared" si="4"/>
        <v>41307.18080064001</v>
      </c>
      <c r="K20" s="320">
        <f t="shared" si="0"/>
        <v>63067.788840672016</v>
      </c>
      <c r="L20" s="431">
        <f t="shared" si="1"/>
        <v>66221.178282705616</v>
      </c>
      <c r="M20" s="319">
        <f t="shared" si="5"/>
        <v>60064.560800640014</v>
      </c>
      <c r="N20" s="319">
        <f>+[2]INFR!$G20</f>
        <v>29981</v>
      </c>
      <c r="O20" s="320">
        <f t="shared" si="11"/>
        <v>64869.725664691221</v>
      </c>
      <c r="P20" s="320"/>
      <c r="Q20" s="278">
        <v>-22843</v>
      </c>
      <c r="R20" s="320">
        <f t="shared" si="7"/>
        <v>42026.725664691221</v>
      </c>
      <c r="S20" s="320"/>
      <c r="T20" s="320">
        <f t="shared" si="8"/>
        <v>64869.725664691221</v>
      </c>
      <c r="U20" s="320">
        <f t="shared" si="9"/>
        <v>68697.039478908002</v>
      </c>
      <c r="V20" s="410">
        <f t="shared" si="10"/>
        <v>72612.77072920576</v>
      </c>
      <c r="Y20" s="468">
        <f t="shared" si="3"/>
        <v>0.35213652849519467</v>
      </c>
    </row>
    <row r="21" spans="1:25" x14ac:dyDescent="0.25">
      <c r="A21" s="310" t="s">
        <v>156</v>
      </c>
      <c r="B21" s="429">
        <v>648073.56436882529</v>
      </c>
      <c r="C21" s="430"/>
      <c r="D21" s="432">
        <v>874431.98</v>
      </c>
      <c r="E21" s="322">
        <f>+'New Employees'!F333*1.07</f>
        <v>718250.19498014008</v>
      </c>
      <c r="F21" s="433"/>
      <c r="G21" s="433">
        <v>270891.3</v>
      </c>
      <c r="H21" s="316">
        <f t="shared" si="2"/>
        <v>447358.89498014009</v>
      </c>
      <c r="I21" s="433"/>
      <c r="J21" s="317">
        <f t="shared" si="4"/>
        <v>447358.89498014009</v>
      </c>
      <c r="K21" s="320">
        <f t="shared" si="0"/>
        <v>754162.70472914714</v>
      </c>
      <c r="L21" s="431">
        <f t="shared" si="1"/>
        <v>791870.83996560448</v>
      </c>
      <c r="M21" s="319">
        <f t="shared" si="5"/>
        <v>718250.19498014008</v>
      </c>
      <c r="N21" s="319">
        <f>+[2]INFR!$G21</f>
        <v>433696</v>
      </c>
      <c r="O21" s="320">
        <f t="shared" si="11"/>
        <v>775710.21057855128</v>
      </c>
      <c r="P21" s="320"/>
      <c r="Q21" s="278">
        <v>-359348</v>
      </c>
      <c r="R21" s="320">
        <f t="shared" si="7"/>
        <v>416362.21057855128</v>
      </c>
      <c r="S21" s="320"/>
      <c r="T21" s="320">
        <f t="shared" si="8"/>
        <v>775710.21057855128</v>
      </c>
      <c r="U21" s="320">
        <f t="shared" si="9"/>
        <v>821477.11300268571</v>
      </c>
      <c r="V21" s="410">
        <f t="shared" si="10"/>
        <v>868301.30844383873</v>
      </c>
      <c r="Y21" s="468">
        <f t="shared" si="3"/>
        <v>0.46325031577447706</v>
      </c>
    </row>
    <row r="22" spans="1:25" ht="13.5" hidden="1" customHeight="1" x14ac:dyDescent="0.25">
      <c r="A22" s="310" t="s">
        <v>157</v>
      </c>
      <c r="B22" s="429">
        <v>0</v>
      </c>
      <c r="C22" s="430"/>
      <c r="D22" s="432"/>
      <c r="E22" s="322"/>
      <c r="F22" s="433"/>
      <c r="G22" s="433"/>
      <c r="H22" s="316">
        <f t="shared" si="2"/>
        <v>0</v>
      </c>
      <c r="I22" s="433"/>
      <c r="J22" s="317">
        <f t="shared" si="4"/>
        <v>0</v>
      </c>
      <c r="K22" s="320">
        <f t="shared" si="0"/>
        <v>0</v>
      </c>
      <c r="L22" s="431">
        <f t="shared" si="1"/>
        <v>0</v>
      </c>
      <c r="M22" s="319">
        <f t="shared" si="5"/>
        <v>0</v>
      </c>
      <c r="N22" s="319">
        <f>+[2]INFR!$G22</f>
        <v>0</v>
      </c>
      <c r="O22" s="320">
        <f t="shared" si="6"/>
        <v>0</v>
      </c>
      <c r="P22" s="320"/>
      <c r="Q22" s="278"/>
      <c r="R22" s="320">
        <f t="shared" si="7"/>
        <v>0</v>
      </c>
      <c r="S22" s="320"/>
      <c r="T22" s="320">
        <f t="shared" si="8"/>
        <v>0</v>
      </c>
      <c r="U22" s="320">
        <f t="shared" si="9"/>
        <v>0</v>
      </c>
      <c r="V22" s="410">
        <f t="shared" si="10"/>
        <v>0</v>
      </c>
      <c r="Y22" s="468" t="e">
        <f t="shared" si="3"/>
        <v>#DIV/0!</v>
      </c>
    </row>
    <row r="23" spans="1:25" x14ac:dyDescent="0.25">
      <c r="A23" s="310" t="s">
        <v>158</v>
      </c>
      <c r="B23" s="429">
        <v>60844.155570864023</v>
      </c>
      <c r="C23" s="430"/>
      <c r="D23" s="432"/>
      <c r="E23" s="322">
        <f>+'New Employees'!N333*1.07</f>
        <v>66481.662077796573</v>
      </c>
      <c r="F23" s="433"/>
      <c r="G23" s="433">
        <v>6520.42</v>
      </c>
      <c r="H23" s="316">
        <f t="shared" si="2"/>
        <v>59961.242077796574</v>
      </c>
      <c r="I23" s="433"/>
      <c r="J23" s="317">
        <f t="shared" si="4"/>
        <v>59961.242077796574</v>
      </c>
      <c r="K23" s="320">
        <f t="shared" si="0"/>
        <v>69805.745181686405</v>
      </c>
      <c r="L23" s="431">
        <f t="shared" si="1"/>
        <v>73296.032440770723</v>
      </c>
      <c r="M23" s="319">
        <f t="shared" si="5"/>
        <v>66481.662077796573</v>
      </c>
      <c r="N23" s="319">
        <f>+[2]INFR!$G23</f>
        <v>6520.42</v>
      </c>
      <c r="O23" s="320">
        <f>+M23*1.08</f>
        <v>71800.195044020307</v>
      </c>
      <c r="P23" s="320"/>
      <c r="Q23" s="278">
        <v>-18919</v>
      </c>
      <c r="R23" s="320">
        <f t="shared" si="7"/>
        <v>52881.195044020307</v>
      </c>
      <c r="S23" s="320"/>
      <c r="T23" s="320">
        <f t="shared" si="8"/>
        <v>71800.195044020307</v>
      </c>
      <c r="U23" s="320">
        <f t="shared" si="9"/>
        <v>76036.406551617503</v>
      </c>
      <c r="V23" s="410">
        <f t="shared" si="10"/>
        <v>80370.481725059697</v>
      </c>
      <c r="Y23" s="468">
        <f t="shared" si="3"/>
        <v>0.26349510594505859</v>
      </c>
    </row>
    <row r="24" spans="1:25" x14ac:dyDescent="0.25">
      <c r="A24" s="310" t="s">
        <v>159</v>
      </c>
      <c r="B24" s="429">
        <v>116383.4</v>
      </c>
      <c r="C24" s="430"/>
      <c r="D24" s="432"/>
      <c r="E24" s="322">
        <v>116383.4</v>
      </c>
      <c r="F24" s="433"/>
      <c r="G24" s="433"/>
      <c r="H24" s="316">
        <f t="shared" si="2"/>
        <v>116383.4</v>
      </c>
      <c r="I24" s="433"/>
      <c r="J24" s="317">
        <f t="shared" si="4"/>
        <v>116383.4</v>
      </c>
      <c r="K24" s="320">
        <f t="shared" si="0"/>
        <v>122202.56999999999</v>
      </c>
      <c r="L24" s="431">
        <f t="shared" si="1"/>
        <v>128312.6985</v>
      </c>
      <c r="M24" s="319">
        <f t="shared" si="5"/>
        <v>116383.4</v>
      </c>
      <c r="N24" s="319">
        <f>+[2]INFR!$G24</f>
        <v>89221</v>
      </c>
      <c r="O24" s="320">
        <f>+M24*1.08</f>
        <v>125694.072</v>
      </c>
      <c r="P24" s="320"/>
      <c r="Q24" s="278">
        <v>0</v>
      </c>
      <c r="R24" s="320">
        <f t="shared" si="7"/>
        <v>125694.072</v>
      </c>
      <c r="S24" s="320"/>
      <c r="T24" s="320">
        <f t="shared" si="8"/>
        <v>125694.072</v>
      </c>
      <c r="U24" s="320">
        <f t="shared" si="9"/>
        <v>133110.02224799999</v>
      </c>
      <c r="V24" s="410">
        <f t="shared" si="10"/>
        <v>140697.29351613598</v>
      </c>
      <c r="Y24" s="468">
        <f t="shared" si="3"/>
        <v>0</v>
      </c>
    </row>
    <row r="25" spans="1:25" x14ac:dyDescent="0.25">
      <c r="A25" s="310" t="s">
        <v>160</v>
      </c>
      <c r="B25" s="429">
        <v>60844.155570864023</v>
      </c>
      <c r="C25" s="430"/>
      <c r="D25" s="432"/>
      <c r="E25" s="322">
        <f>+'New Employees'!O333*1.07</f>
        <v>66481.662077796573</v>
      </c>
      <c r="F25" s="433"/>
      <c r="G25" s="433">
        <v>0</v>
      </c>
      <c r="H25" s="316">
        <f t="shared" si="2"/>
        <v>66481.662077796573</v>
      </c>
      <c r="I25" s="433"/>
      <c r="J25" s="317">
        <f t="shared" si="4"/>
        <v>66481.662077796573</v>
      </c>
      <c r="K25" s="320">
        <f t="shared" si="0"/>
        <v>69805.745181686405</v>
      </c>
      <c r="L25" s="431">
        <f t="shared" si="1"/>
        <v>73296.032440770723</v>
      </c>
      <c r="M25" s="319">
        <f t="shared" si="5"/>
        <v>66481.662077796573</v>
      </c>
      <c r="N25" s="319">
        <f>+[2]INFR!$G25</f>
        <v>0</v>
      </c>
      <c r="O25" s="320">
        <f>+M25*1.08</f>
        <v>71800.195044020307</v>
      </c>
      <c r="P25" s="320"/>
      <c r="Q25" s="278">
        <v>-16643</v>
      </c>
      <c r="R25" s="320">
        <f t="shared" si="7"/>
        <v>55157.195044020307</v>
      </c>
      <c r="S25" s="320"/>
      <c r="T25" s="320">
        <f t="shared" si="8"/>
        <v>71800.195044020307</v>
      </c>
      <c r="U25" s="320">
        <f t="shared" si="9"/>
        <v>76036.406551617503</v>
      </c>
      <c r="V25" s="410">
        <f t="shared" si="10"/>
        <v>80370.481725059697</v>
      </c>
      <c r="Y25" s="468">
        <f t="shared" si="3"/>
        <v>0.23179602770990063</v>
      </c>
    </row>
    <row r="26" spans="1:25" hidden="1" x14ac:dyDescent="0.25">
      <c r="A26" s="310" t="s">
        <v>161</v>
      </c>
      <c r="B26" s="429">
        <v>0</v>
      </c>
      <c r="C26" s="430"/>
      <c r="D26" s="432"/>
      <c r="E26" s="433"/>
      <c r="F26" s="433"/>
      <c r="G26" s="433"/>
      <c r="H26" s="316">
        <f t="shared" si="2"/>
        <v>0</v>
      </c>
      <c r="I26" s="433"/>
      <c r="J26" s="317">
        <f t="shared" si="4"/>
        <v>0</v>
      </c>
      <c r="K26" s="320">
        <f t="shared" si="0"/>
        <v>0</v>
      </c>
      <c r="L26" s="431">
        <f t="shared" si="1"/>
        <v>0</v>
      </c>
      <c r="M26" s="319">
        <f t="shared" si="5"/>
        <v>0</v>
      </c>
      <c r="N26" s="319"/>
      <c r="O26" s="320">
        <f t="shared" si="6"/>
        <v>0</v>
      </c>
      <c r="P26" s="320"/>
      <c r="Q26" s="278"/>
      <c r="R26" s="320">
        <f t="shared" si="7"/>
        <v>0</v>
      </c>
      <c r="S26" s="320"/>
      <c r="T26" s="320">
        <f t="shared" si="8"/>
        <v>0</v>
      </c>
      <c r="U26" s="320">
        <f t="shared" si="9"/>
        <v>0</v>
      </c>
      <c r="V26" s="410">
        <f t="shared" si="10"/>
        <v>0</v>
      </c>
      <c r="Y26" s="468" t="e">
        <f t="shared" si="3"/>
        <v>#DIV/0!</v>
      </c>
    </row>
    <row r="27" spans="1:25" hidden="1" x14ac:dyDescent="0.25">
      <c r="A27" s="310" t="s">
        <v>162</v>
      </c>
      <c r="B27" s="429">
        <v>0</v>
      </c>
      <c r="C27" s="430"/>
      <c r="D27" s="432"/>
      <c r="E27" s="433"/>
      <c r="F27" s="433"/>
      <c r="G27" s="433"/>
      <c r="H27" s="316">
        <f t="shared" si="2"/>
        <v>0</v>
      </c>
      <c r="I27" s="433"/>
      <c r="J27" s="317">
        <f t="shared" si="4"/>
        <v>0</v>
      </c>
      <c r="K27" s="320">
        <f t="shared" si="0"/>
        <v>0</v>
      </c>
      <c r="L27" s="431">
        <f t="shared" si="1"/>
        <v>0</v>
      </c>
      <c r="M27" s="319">
        <f t="shared" si="5"/>
        <v>0</v>
      </c>
      <c r="N27" s="319"/>
      <c r="O27" s="320">
        <f t="shared" si="6"/>
        <v>0</v>
      </c>
      <c r="P27" s="320"/>
      <c r="Q27" s="278"/>
      <c r="R27" s="320">
        <f t="shared" si="7"/>
        <v>0</v>
      </c>
      <c r="S27" s="320"/>
      <c r="T27" s="320">
        <f t="shared" si="8"/>
        <v>0</v>
      </c>
      <c r="U27" s="320">
        <f t="shared" si="9"/>
        <v>0</v>
      </c>
      <c r="V27" s="410">
        <f t="shared" si="10"/>
        <v>0</v>
      </c>
      <c r="Y27" s="468" t="e">
        <f t="shared" si="3"/>
        <v>#DIV/0!</v>
      </c>
    </row>
    <row r="28" spans="1:25" hidden="1" x14ac:dyDescent="0.25">
      <c r="A28" s="310" t="s">
        <v>163</v>
      </c>
      <c r="B28" s="429">
        <v>0</v>
      </c>
      <c r="C28" s="430"/>
      <c r="D28" s="432"/>
      <c r="E28" s="433"/>
      <c r="F28" s="433"/>
      <c r="G28" s="433"/>
      <c r="H28" s="316">
        <f t="shared" si="2"/>
        <v>0</v>
      </c>
      <c r="I28" s="433"/>
      <c r="J28" s="317">
        <f t="shared" si="4"/>
        <v>0</v>
      </c>
      <c r="K28" s="320">
        <f t="shared" si="0"/>
        <v>0</v>
      </c>
      <c r="L28" s="431">
        <f t="shared" si="1"/>
        <v>0</v>
      </c>
      <c r="M28" s="319">
        <f t="shared" si="5"/>
        <v>0</v>
      </c>
      <c r="N28" s="319"/>
      <c r="O28" s="320">
        <f t="shared" si="6"/>
        <v>0</v>
      </c>
      <c r="P28" s="320"/>
      <c r="Q28" s="278"/>
      <c r="R28" s="320">
        <f t="shared" si="7"/>
        <v>0</v>
      </c>
      <c r="S28" s="320"/>
      <c r="T28" s="320">
        <f t="shared" si="8"/>
        <v>0</v>
      </c>
      <c r="U28" s="320">
        <f t="shared" si="9"/>
        <v>0</v>
      </c>
      <c r="V28" s="410">
        <f t="shared" si="10"/>
        <v>0</v>
      </c>
      <c r="Y28" s="468" t="e">
        <f t="shared" si="3"/>
        <v>#DIV/0!</v>
      </c>
    </row>
    <row r="29" spans="1:25" hidden="1" x14ac:dyDescent="0.25">
      <c r="A29" s="310" t="s">
        <v>164</v>
      </c>
      <c r="B29" s="429">
        <v>0</v>
      </c>
      <c r="C29" s="430"/>
      <c r="D29" s="432"/>
      <c r="E29" s="433"/>
      <c r="F29" s="433"/>
      <c r="G29" s="433"/>
      <c r="H29" s="316">
        <f t="shared" si="2"/>
        <v>0</v>
      </c>
      <c r="I29" s="433"/>
      <c r="J29" s="317">
        <f t="shared" si="4"/>
        <v>0</v>
      </c>
      <c r="K29" s="320">
        <f t="shared" si="0"/>
        <v>0</v>
      </c>
      <c r="L29" s="431">
        <f t="shared" si="1"/>
        <v>0</v>
      </c>
      <c r="M29" s="319">
        <f t="shared" si="5"/>
        <v>0</v>
      </c>
      <c r="N29" s="319"/>
      <c r="O29" s="320">
        <f t="shared" si="6"/>
        <v>0</v>
      </c>
      <c r="P29" s="320"/>
      <c r="Q29" s="278"/>
      <c r="R29" s="320">
        <f t="shared" si="7"/>
        <v>0</v>
      </c>
      <c r="S29" s="320"/>
      <c r="T29" s="320">
        <f t="shared" si="8"/>
        <v>0</v>
      </c>
      <c r="U29" s="320">
        <f t="shared" si="9"/>
        <v>0</v>
      </c>
      <c r="V29" s="410">
        <f t="shared" si="10"/>
        <v>0</v>
      </c>
      <c r="Y29" s="468" t="e">
        <f t="shared" si="3"/>
        <v>#DIV/0!</v>
      </c>
    </row>
    <row r="30" spans="1:25" ht="15.75" thickBot="1" x14ac:dyDescent="0.3">
      <c r="A30" s="324" t="s">
        <v>165</v>
      </c>
      <c r="B30" s="436"/>
      <c r="C30" s="435"/>
      <c r="D30" s="436"/>
      <c r="E30" s="436"/>
      <c r="F30" s="436"/>
      <c r="G30" s="436"/>
      <c r="H30" s="329">
        <f>E30+F30-G30</f>
        <v>0</v>
      </c>
      <c r="I30" s="436"/>
      <c r="J30" s="330">
        <f t="shared" si="4"/>
        <v>0</v>
      </c>
      <c r="K30" s="436"/>
      <c r="L30" s="436"/>
      <c r="M30" s="331">
        <f>+G30+J30</f>
        <v>0</v>
      </c>
      <c r="N30" s="331"/>
      <c r="O30" s="332">
        <v>0</v>
      </c>
      <c r="P30" s="332"/>
      <c r="Q30" s="279">
        <v>0</v>
      </c>
      <c r="R30" s="332">
        <f t="shared" si="7"/>
        <v>0</v>
      </c>
      <c r="S30" s="332"/>
      <c r="T30" s="332">
        <f t="shared" si="8"/>
        <v>0</v>
      </c>
      <c r="U30" s="332">
        <f>+O30*1.059</f>
        <v>0</v>
      </c>
      <c r="V30" s="411">
        <f>+U30*1.057</f>
        <v>0</v>
      </c>
      <c r="Y30" s="468" t="e">
        <f t="shared" si="3"/>
        <v>#DIV/0!</v>
      </c>
    </row>
    <row r="31" spans="1:25" ht="15.75" thickTop="1" x14ac:dyDescent="0.25">
      <c r="A31" s="333" t="s">
        <v>166</v>
      </c>
      <c r="B31" s="437">
        <f t="shared" ref="B31:L31" si="12">SUM(B8:B30)</f>
        <v>9927482.2172718197</v>
      </c>
      <c r="C31" s="437">
        <f t="shared" si="12"/>
        <v>0</v>
      </c>
      <c r="D31" s="437">
        <f t="shared" si="12"/>
        <v>9493037.6700000018</v>
      </c>
      <c r="E31" s="437">
        <f t="shared" si="12"/>
        <v>10903838.134534657</v>
      </c>
      <c r="F31" s="437">
        <f t="shared" si="12"/>
        <v>0</v>
      </c>
      <c r="G31" s="437">
        <f t="shared" si="12"/>
        <v>3675181.67</v>
      </c>
      <c r="H31" s="337">
        <f t="shared" si="12"/>
        <v>7228656.4645346589</v>
      </c>
      <c r="I31" s="437">
        <f t="shared" si="12"/>
        <v>0</v>
      </c>
      <c r="J31" s="337">
        <f>SUM(J8:J30)</f>
        <v>7228656.4645346589</v>
      </c>
      <c r="K31" s="437">
        <f t="shared" si="12"/>
        <v>11449030.041261394</v>
      </c>
      <c r="L31" s="437">
        <f t="shared" si="12"/>
        <v>12021481.543324461</v>
      </c>
      <c r="M31" s="337">
        <f>SUM(M8:M30)</f>
        <v>10903838.134534657</v>
      </c>
      <c r="N31" s="337">
        <f t="shared" ref="N31:V31" si="13">SUM(N8:N30)</f>
        <v>5966437.4199999999</v>
      </c>
      <c r="O31" s="337">
        <f t="shared" si="13"/>
        <v>13074293.745297432</v>
      </c>
      <c r="P31" s="337"/>
      <c r="Q31" s="337">
        <f t="shared" si="13"/>
        <v>-4615012</v>
      </c>
      <c r="R31" s="337">
        <f t="shared" si="13"/>
        <v>8459281.7452974301</v>
      </c>
      <c r="S31" s="337">
        <f t="shared" si="13"/>
        <v>0</v>
      </c>
      <c r="T31" s="337">
        <f t="shared" si="13"/>
        <v>13074293.745297432</v>
      </c>
      <c r="U31" s="337">
        <f t="shared" si="13"/>
        <v>13845677.076269979</v>
      </c>
      <c r="V31" s="337">
        <f t="shared" si="13"/>
        <v>14634880.669617364</v>
      </c>
    </row>
    <row r="33" spans="1:25" ht="15.75" thickBot="1" x14ac:dyDescent="0.3">
      <c r="A33" s="285" t="s">
        <v>0</v>
      </c>
    </row>
    <row r="34" spans="1:25" ht="15.75" thickTop="1" x14ac:dyDescent="0.25">
      <c r="A34" s="338" t="s">
        <v>1</v>
      </c>
      <c r="B34" s="438">
        <v>0</v>
      </c>
      <c r="C34" s="426"/>
      <c r="D34" s="309"/>
      <c r="E34" s="309"/>
      <c r="F34" s="309"/>
      <c r="G34" s="309"/>
      <c r="H34" s="305">
        <f>+E34+F34-G34</f>
        <v>0</v>
      </c>
      <c r="I34" s="309"/>
      <c r="J34" s="342">
        <f>SUM(H34:I34)</f>
        <v>0</v>
      </c>
      <c r="K34" s="309"/>
      <c r="L34" s="428"/>
      <c r="M34" s="343">
        <f>+G34+J34</f>
        <v>0</v>
      </c>
      <c r="N34" s="308">
        <f>+[2]INFR!$G$34</f>
        <v>0</v>
      </c>
      <c r="O34" s="309">
        <f>+M34*1.043</f>
        <v>0</v>
      </c>
      <c r="P34" s="309"/>
      <c r="Q34" s="275"/>
      <c r="R34" s="309">
        <f t="shared" ref="R34:R97" si="14">SUM(O34:Q34)</f>
        <v>0</v>
      </c>
      <c r="S34" s="309"/>
      <c r="T34" s="309">
        <f t="shared" ref="T34:T97" si="15">+O34+P34+S34</f>
        <v>0</v>
      </c>
      <c r="U34" s="309"/>
      <c r="V34" s="409"/>
      <c r="Y34" s="468" t="e">
        <f t="shared" ref="Y34:Y97" si="16">-Q34/T34</f>
        <v>#DIV/0!</v>
      </c>
    </row>
    <row r="35" spans="1:25" hidden="1" x14ac:dyDescent="0.25">
      <c r="A35" s="344" t="s">
        <v>2</v>
      </c>
      <c r="B35" s="429">
        <v>0</v>
      </c>
      <c r="C35" s="439"/>
      <c r="D35" s="320"/>
      <c r="E35" s="320"/>
      <c r="F35" s="320"/>
      <c r="G35" s="320"/>
      <c r="H35" s="316">
        <f t="shared" ref="H35:H98" si="17">+E35+F35-G35</f>
        <v>0</v>
      </c>
      <c r="I35" s="320"/>
      <c r="J35" s="317">
        <f>SUM(H35:I35)</f>
        <v>0</v>
      </c>
      <c r="K35" s="320"/>
      <c r="L35" s="431"/>
      <c r="M35" s="346">
        <f>+G35+J35</f>
        <v>0</v>
      </c>
      <c r="N35" s="319"/>
      <c r="O35" s="320">
        <f t="shared" ref="O35:O98" si="18">+M35*1.043</f>
        <v>0</v>
      </c>
      <c r="P35" s="320"/>
      <c r="Q35" s="278"/>
      <c r="R35" s="320">
        <f t="shared" si="14"/>
        <v>0</v>
      </c>
      <c r="S35" s="320"/>
      <c r="T35" s="320">
        <f t="shared" si="15"/>
        <v>0</v>
      </c>
      <c r="U35" s="320">
        <f>+O35*1.059</f>
        <v>0</v>
      </c>
      <c r="V35" s="410">
        <f>+U35*1.057</f>
        <v>0</v>
      </c>
      <c r="Y35" s="468" t="e">
        <f t="shared" si="16"/>
        <v>#DIV/0!</v>
      </c>
    </row>
    <row r="36" spans="1:25" hidden="1" x14ac:dyDescent="0.25">
      <c r="A36" s="344" t="s">
        <v>88</v>
      </c>
      <c r="B36" s="429">
        <v>0</v>
      </c>
      <c r="C36" s="439"/>
      <c r="D36" s="320"/>
      <c r="E36" s="320"/>
      <c r="F36" s="320"/>
      <c r="G36" s="320"/>
      <c r="H36" s="316">
        <f t="shared" si="17"/>
        <v>0</v>
      </c>
      <c r="I36" s="320"/>
      <c r="J36" s="317">
        <f t="shared" ref="J36:J99" si="19">SUM(H36:I36)</f>
        <v>0</v>
      </c>
      <c r="K36" s="320"/>
      <c r="L36" s="431"/>
      <c r="M36" s="346">
        <f t="shared" ref="M36:M99" si="20">+G36+J36</f>
        <v>0</v>
      </c>
      <c r="N36" s="319"/>
      <c r="O36" s="320">
        <f t="shared" si="18"/>
        <v>0</v>
      </c>
      <c r="P36" s="320"/>
      <c r="Q36" s="278"/>
      <c r="R36" s="320">
        <f t="shared" si="14"/>
        <v>0</v>
      </c>
      <c r="S36" s="320"/>
      <c r="T36" s="320">
        <f t="shared" si="15"/>
        <v>0</v>
      </c>
      <c r="U36" s="320">
        <f t="shared" ref="U36:U99" si="21">+O36*1.059</f>
        <v>0</v>
      </c>
      <c r="V36" s="410">
        <f t="shared" ref="V36:V99" si="22">+U36*1.057</f>
        <v>0</v>
      </c>
      <c r="Y36" s="468" t="e">
        <f t="shared" si="16"/>
        <v>#DIV/0!</v>
      </c>
    </row>
    <row r="37" spans="1:25" hidden="1" x14ac:dyDescent="0.25">
      <c r="A37" s="344" t="s">
        <v>39</v>
      </c>
      <c r="B37" s="429">
        <v>0</v>
      </c>
      <c r="C37" s="439"/>
      <c r="D37" s="320"/>
      <c r="E37" s="320"/>
      <c r="F37" s="320"/>
      <c r="G37" s="320"/>
      <c r="H37" s="316">
        <f t="shared" si="17"/>
        <v>0</v>
      </c>
      <c r="I37" s="320"/>
      <c r="J37" s="317">
        <f t="shared" si="19"/>
        <v>0</v>
      </c>
      <c r="K37" s="320"/>
      <c r="L37" s="431"/>
      <c r="M37" s="346">
        <f t="shared" si="20"/>
        <v>0</v>
      </c>
      <c r="N37" s="319"/>
      <c r="O37" s="320">
        <f t="shared" si="18"/>
        <v>0</v>
      </c>
      <c r="P37" s="320"/>
      <c r="Q37" s="278"/>
      <c r="R37" s="320">
        <f t="shared" si="14"/>
        <v>0</v>
      </c>
      <c r="S37" s="320"/>
      <c r="T37" s="320">
        <f t="shared" si="15"/>
        <v>0</v>
      </c>
      <c r="U37" s="320">
        <f t="shared" si="21"/>
        <v>0</v>
      </c>
      <c r="V37" s="410">
        <f t="shared" si="22"/>
        <v>0</v>
      </c>
      <c r="Y37" s="468" t="e">
        <f t="shared" si="16"/>
        <v>#DIV/0!</v>
      </c>
    </row>
    <row r="38" spans="1:25" hidden="1" x14ac:dyDescent="0.25">
      <c r="A38" s="344" t="s">
        <v>12</v>
      </c>
      <c r="B38" s="429" t="s">
        <v>921</v>
      </c>
      <c r="C38" s="439"/>
      <c r="D38" s="320"/>
      <c r="E38" s="320"/>
      <c r="F38" s="320"/>
      <c r="G38" s="320"/>
      <c r="H38" s="316">
        <f t="shared" si="17"/>
        <v>0</v>
      </c>
      <c r="I38" s="320"/>
      <c r="J38" s="317">
        <f t="shared" si="19"/>
        <v>0</v>
      </c>
      <c r="K38" s="320"/>
      <c r="L38" s="431"/>
      <c r="M38" s="346">
        <f t="shared" si="20"/>
        <v>0</v>
      </c>
      <c r="N38" s="319"/>
      <c r="O38" s="320">
        <f t="shared" si="18"/>
        <v>0</v>
      </c>
      <c r="P38" s="320"/>
      <c r="Q38" s="278"/>
      <c r="R38" s="320">
        <f t="shared" si="14"/>
        <v>0</v>
      </c>
      <c r="S38" s="320"/>
      <c r="T38" s="320">
        <f t="shared" si="15"/>
        <v>0</v>
      </c>
      <c r="U38" s="320">
        <f t="shared" si="21"/>
        <v>0</v>
      </c>
      <c r="V38" s="410">
        <f t="shared" si="22"/>
        <v>0</v>
      </c>
      <c r="Y38" s="468" t="e">
        <f t="shared" si="16"/>
        <v>#DIV/0!</v>
      </c>
    </row>
    <row r="39" spans="1:25" hidden="1" x14ac:dyDescent="0.25">
      <c r="A39" s="344" t="s">
        <v>5</v>
      </c>
      <c r="B39" s="429">
        <v>0</v>
      </c>
      <c r="C39" s="439"/>
      <c r="D39" s="320"/>
      <c r="E39" s="320"/>
      <c r="F39" s="320"/>
      <c r="G39" s="320"/>
      <c r="H39" s="316">
        <f t="shared" si="17"/>
        <v>0</v>
      </c>
      <c r="I39" s="320"/>
      <c r="J39" s="317">
        <f t="shared" si="19"/>
        <v>0</v>
      </c>
      <c r="K39" s="320"/>
      <c r="L39" s="431"/>
      <c r="M39" s="346">
        <f t="shared" si="20"/>
        <v>0</v>
      </c>
      <c r="N39" s="319"/>
      <c r="O39" s="320">
        <f t="shared" si="18"/>
        <v>0</v>
      </c>
      <c r="P39" s="320"/>
      <c r="Q39" s="278"/>
      <c r="R39" s="320">
        <f t="shared" si="14"/>
        <v>0</v>
      </c>
      <c r="S39" s="320"/>
      <c r="T39" s="320">
        <f t="shared" si="15"/>
        <v>0</v>
      </c>
      <c r="U39" s="320">
        <f t="shared" si="21"/>
        <v>0</v>
      </c>
      <c r="V39" s="410">
        <f t="shared" si="22"/>
        <v>0</v>
      </c>
      <c r="Y39" s="468" t="e">
        <f t="shared" si="16"/>
        <v>#DIV/0!</v>
      </c>
    </row>
    <row r="40" spans="1:25" hidden="1" x14ac:dyDescent="0.25">
      <c r="A40" s="344" t="s">
        <v>17</v>
      </c>
      <c r="B40" s="429">
        <v>0</v>
      </c>
      <c r="C40" s="439"/>
      <c r="D40" s="320"/>
      <c r="E40" s="320"/>
      <c r="F40" s="320"/>
      <c r="G40" s="320"/>
      <c r="H40" s="316">
        <f t="shared" si="17"/>
        <v>0</v>
      </c>
      <c r="I40" s="320"/>
      <c r="J40" s="317">
        <f t="shared" si="19"/>
        <v>0</v>
      </c>
      <c r="K40" s="320"/>
      <c r="L40" s="431"/>
      <c r="M40" s="346">
        <f t="shared" si="20"/>
        <v>0</v>
      </c>
      <c r="N40" s="319"/>
      <c r="O40" s="320">
        <f t="shared" si="18"/>
        <v>0</v>
      </c>
      <c r="P40" s="320"/>
      <c r="Q40" s="278"/>
      <c r="R40" s="320">
        <f t="shared" si="14"/>
        <v>0</v>
      </c>
      <c r="S40" s="320"/>
      <c r="T40" s="320">
        <f t="shared" si="15"/>
        <v>0</v>
      </c>
      <c r="U40" s="320">
        <f t="shared" si="21"/>
        <v>0</v>
      </c>
      <c r="V40" s="410">
        <f t="shared" si="22"/>
        <v>0</v>
      </c>
      <c r="Y40" s="468" t="e">
        <f t="shared" si="16"/>
        <v>#DIV/0!</v>
      </c>
    </row>
    <row r="41" spans="1:25" hidden="1" x14ac:dyDescent="0.25">
      <c r="A41" s="344" t="s">
        <v>7</v>
      </c>
      <c r="B41" s="429" t="s">
        <v>922</v>
      </c>
      <c r="C41" s="439"/>
      <c r="D41" s="320"/>
      <c r="E41" s="320"/>
      <c r="F41" s="320"/>
      <c r="G41" s="320"/>
      <c r="H41" s="316">
        <f t="shared" si="17"/>
        <v>0</v>
      </c>
      <c r="I41" s="320"/>
      <c r="J41" s="317">
        <f t="shared" si="19"/>
        <v>0</v>
      </c>
      <c r="K41" s="320"/>
      <c r="L41" s="431"/>
      <c r="M41" s="346">
        <f t="shared" si="20"/>
        <v>0</v>
      </c>
      <c r="N41" s="319"/>
      <c r="O41" s="320">
        <f t="shared" si="18"/>
        <v>0</v>
      </c>
      <c r="P41" s="320"/>
      <c r="Q41" s="278"/>
      <c r="R41" s="320">
        <f t="shared" si="14"/>
        <v>0</v>
      </c>
      <c r="S41" s="320"/>
      <c r="T41" s="320">
        <f t="shared" si="15"/>
        <v>0</v>
      </c>
      <c r="U41" s="320">
        <f t="shared" si="21"/>
        <v>0</v>
      </c>
      <c r="V41" s="410">
        <f t="shared" si="22"/>
        <v>0</v>
      </c>
      <c r="Y41" s="468" t="e">
        <f t="shared" si="16"/>
        <v>#DIV/0!</v>
      </c>
    </row>
    <row r="42" spans="1:25" hidden="1" x14ac:dyDescent="0.25">
      <c r="A42" s="344" t="s">
        <v>10</v>
      </c>
      <c r="B42" s="429">
        <v>0</v>
      </c>
      <c r="C42" s="439"/>
      <c r="D42" s="320"/>
      <c r="E42" s="320"/>
      <c r="F42" s="320"/>
      <c r="G42" s="320"/>
      <c r="H42" s="316">
        <f t="shared" si="17"/>
        <v>0</v>
      </c>
      <c r="I42" s="320"/>
      <c r="J42" s="317">
        <f t="shared" si="19"/>
        <v>0</v>
      </c>
      <c r="K42" s="320"/>
      <c r="L42" s="431"/>
      <c r="M42" s="346">
        <f t="shared" si="20"/>
        <v>0</v>
      </c>
      <c r="N42" s="319"/>
      <c r="O42" s="320">
        <f t="shared" si="18"/>
        <v>0</v>
      </c>
      <c r="P42" s="320"/>
      <c r="Q42" s="278"/>
      <c r="R42" s="320">
        <f t="shared" si="14"/>
        <v>0</v>
      </c>
      <c r="S42" s="320"/>
      <c r="T42" s="320">
        <f t="shared" si="15"/>
        <v>0</v>
      </c>
      <c r="U42" s="320">
        <f t="shared" si="21"/>
        <v>0</v>
      </c>
      <c r="V42" s="410">
        <f t="shared" si="22"/>
        <v>0</v>
      </c>
      <c r="Y42" s="468" t="e">
        <f t="shared" si="16"/>
        <v>#DIV/0!</v>
      </c>
    </row>
    <row r="43" spans="1:25" hidden="1" x14ac:dyDescent="0.25">
      <c r="A43" s="344" t="s">
        <v>92</v>
      </c>
      <c r="B43" s="429">
        <v>0</v>
      </c>
      <c r="C43" s="439"/>
      <c r="D43" s="320"/>
      <c r="E43" s="320"/>
      <c r="F43" s="320"/>
      <c r="G43" s="320"/>
      <c r="H43" s="316">
        <f t="shared" si="17"/>
        <v>0</v>
      </c>
      <c r="I43" s="320"/>
      <c r="J43" s="317">
        <f t="shared" si="19"/>
        <v>0</v>
      </c>
      <c r="K43" s="320"/>
      <c r="L43" s="431"/>
      <c r="M43" s="346">
        <f t="shared" si="20"/>
        <v>0</v>
      </c>
      <c r="N43" s="319"/>
      <c r="O43" s="320">
        <f t="shared" si="18"/>
        <v>0</v>
      </c>
      <c r="P43" s="320"/>
      <c r="Q43" s="278"/>
      <c r="R43" s="320">
        <f t="shared" si="14"/>
        <v>0</v>
      </c>
      <c r="S43" s="320"/>
      <c r="T43" s="320">
        <f t="shared" si="15"/>
        <v>0</v>
      </c>
      <c r="U43" s="320">
        <f t="shared" si="21"/>
        <v>0</v>
      </c>
      <c r="V43" s="410">
        <f t="shared" si="22"/>
        <v>0</v>
      </c>
      <c r="Y43" s="468" t="e">
        <f t="shared" si="16"/>
        <v>#DIV/0!</v>
      </c>
    </row>
    <row r="44" spans="1:25" hidden="1" x14ac:dyDescent="0.25">
      <c r="A44" s="344" t="s">
        <v>11</v>
      </c>
      <c r="B44" s="429">
        <v>0</v>
      </c>
      <c r="C44" s="439"/>
      <c r="D44" s="320"/>
      <c r="E44" s="320"/>
      <c r="F44" s="320"/>
      <c r="G44" s="320"/>
      <c r="H44" s="316">
        <f t="shared" si="17"/>
        <v>0</v>
      </c>
      <c r="I44" s="320"/>
      <c r="J44" s="317">
        <f t="shared" si="19"/>
        <v>0</v>
      </c>
      <c r="K44" s="320"/>
      <c r="L44" s="431"/>
      <c r="M44" s="346">
        <f t="shared" si="20"/>
        <v>0</v>
      </c>
      <c r="N44" s="319"/>
      <c r="O44" s="320">
        <f t="shared" si="18"/>
        <v>0</v>
      </c>
      <c r="P44" s="320"/>
      <c r="Q44" s="278"/>
      <c r="R44" s="320">
        <f t="shared" si="14"/>
        <v>0</v>
      </c>
      <c r="S44" s="320"/>
      <c r="T44" s="320">
        <f t="shared" si="15"/>
        <v>0</v>
      </c>
      <c r="U44" s="320">
        <f t="shared" si="21"/>
        <v>0</v>
      </c>
      <c r="V44" s="410">
        <f t="shared" si="22"/>
        <v>0</v>
      </c>
      <c r="Y44" s="468" t="e">
        <f t="shared" si="16"/>
        <v>#DIV/0!</v>
      </c>
    </row>
    <row r="45" spans="1:25" hidden="1" x14ac:dyDescent="0.25">
      <c r="A45" s="344" t="s">
        <v>29</v>
      </c>
      <c r="B45" s="429">
        <v>0</v>
      </c>
      <c r="C45" s="439"/>
      <c r="D45" s="320"/>
      <c r="E45" s="320"/>
      <c r="F45" s="320"/>
      <c r="G45" s="320"/>
      <c r="H45" s="316">
        <f t="shared" si="17"/>
        <v>0</v>
      </c>
      <c r="I45" s="320"/>
      <c r="J45" s="317">
        <f t="shared" si="19"/>
        <v>0</v>
      </c>
      <c r="K45" s="320"/>
      <c r="L45" s="431"/>
      <c r="M45" s="346">
        <f t="shared" si="20"/>
        <v>0</v>
      </c>
      <c r="N45" s="319"/>
      <c r="O45" s="320">
        <f t="shared" si="18"/>
        <v>0</v>
      </c>
      <c r="P45" s="320"/>
      <c r="Q45" s="278"/>
      <c r="R45" s="320">
        <f t="shared" si="14"/>
        <v>0</v>
      </c>
      <c r="S45" s="320"/>
      <c r="T45" s="320">
        <f t="shared" si="15"/>
        <v>0</v>
      </c>
      <c r="U45" s="320">
        <f t="shared" si="21"/>
        <v>0</v>
      </c>
      <c r="V45" s="410">
        <f t="shared" si="22"/>
        <v>0</v>
      </c>
      <c r="Y45" s="468" t="e">
        <f t="shared" si="16"/>
        <v>#DIV/0!</v>
      </c>
    </row>
    <row r="46" spans="1:25" hidden="1" x14ac:dyDescent="0.25">
      <c r="A46" s="344" t="s">
        <v>8</v>
      </c>
      <c r="B46" s="429" t="s">
        <v>923</v>
      </c>
      <c r="C46" s="439"/>
      <c r="D46" s="320"/>
      <c r="E46" s="320"/>
      <c r="F46" s="320"/>
      <c r="G46" s="320"/>
      <c r="H46" s="316">
        <f t="shared" si="17"/>
        <v>0</v>
      </c>
      <c r="I46" s="320"/>
      <c r="J46" s="317">
        <f t="shared" si="19"/>
        <v>0</v>
      </c>
      <c r="K46" s="320"/>
      <c r="L46" s="431"/>
      <c r="M46" s="346">
        <f t="shared" si="20"/>
        <v>0</v>
      </c>
      <c r="N46" s="319"/>
      <c r="O46" s="320">
        <f t="shared" si="18"/>
        <v>0</v>
      </c>
      <c r="P46" s="320"/>
      <c r="Q46" s="278"/>
      <c r="R46" s="320">
        <f t="shared" si="14"/>
        <v>0</v>
      </c>
      <c r="S46" s="320"/>
      <c r="T46" s="320">
        <f t="shared" si="15"/>
        <v>0</v>
      </c>
      <c r="U46" s="320">
        <f t="shared" si="21"/>
        <v>0</v>
      </c>
      <c r="V46" s="410">
        <f t="shared" si="22"/>
        <v>0</v>
      </c>
      <c r="Y46" s="468" t="e">
        <f t="shared" si="16"/>
        <v>#DIV/0!</v>
      </c>
    </row>
    <row r="47" spans="1:25" hidden="1" x14ac:dyDescent="0.25">
      <c r="A47" s="344" t="s">
        <v>20</v>
      </c>
      <c r="B47" s="429">
        <v>0</v>
      </c>
      <c r="C47" s="439"/>
      <c r="D47" s="320"/>
      <c r="E47" s="320"/>
      <c r="F47" s="320"/>
      <c r="G47" s="320"/>
      <c r="H47" s="316">
        <f t="shared" si="17"/>
        <v>0</v>
      </c>
      <c r="I47" s="320"/>
      <c r="J47" s="317">
        <f t="shared" si="19"/>
        <v>0</v>
      </c>
      <c r="K47" s="320"/>
      <c r="L47" s="431"/>
      <c r="M47" s="346">
        <f t="shared" si="20"/>
        <v>0</v>
      </c>
      <c r="N47" s="319"/>
      <c r="O47" s="320">
        <f t="shared" si="18"/>
        <v>0</v>
      </c>
      <c r="P47" s="320"/>
      <c r="Q47" s="278"/>
      <c r="R47" s="320">
        <f t="shared" si="14"/>
        <v>0</v>
      </c>
      <c r="S47" s="320"/>
      <c r="T47" s="320">
        <f t="shared" si="15"/>
        <v>0</v>
      </c>
      <c r="U47" s="320">
        <f t="shared" si="21"/>
        <v>0</v>
      </c>
      <c r="V47" s="410">
        <f t="shared" si="22"/>
        <v>0</v>
      </c>
      <c r="Y47" s="468" t="e">
        <f t="shared" si="16"/>
        <v>#DIV/0!</v>
      </c>
    </row>
    <row r="48" spans="1:25" hidden="1" x14ac:dyDescent="0.25">
      <c r="A48" s="344" t="s">
        <v>15</v>
      </c>
      <c r="B48" s="429" t="s">
        <v>926</v>
      </c>
      <c r="C48" s="439"/>
      <c r="D48" s="320"/>
      <c r="E48" s="320"/>
      <c r="F48" s="320"/>
      <c r="G48" s="320"/>
      <c r="H48" s="316">
        <f t="shared" si="17"/>
        <v>0</v>
      </c>
      <c r="I48" s="320"/>
      <c r="J48" s="317">
        <f t="shared" si="19"/>
        <v>0</v>
      </c>
      <c r="K48" s="320"/>
      <c r="L48" s="431"/>
      <c r="M48" s="346">
        <f t="shared" si="20"/>
        <v>0</v>
      </c>
      <c r="N48" s="319"/>
      <c r="O48" s="320">
        <f t="shared" si="18"/>
        <v>0</v>
      </c>
      <c r="P48" s="320"/>
      <c r="Q48" s="278"/>
      <c r="R48" s="320">
        <f t="shared" si="14"/>
        <v>0</v>
      </c>
      <c r="S48" s="320"/>
      <c r="T48" s="320">
        <f t="shared" si="15"/>
        <v>0</v>
      </c>
      <c r="U48" s="320">
        <f t="shared" si="21"/>
        <v>0</v>
      </c>
      <c r="V48" s="410">
        <f t="shared" si="22"/>
        <v>0</v>
      </c>
      <c r="Y48" s="468" t="e">
        <f t="shared" si="16"/>
        <v>#DIV/0!</v>
      </c>
    </row>
    <row r="49" spans="1:25" hidden="1" x14ac:dyDescent="0.25">
      <c r="A49" s="344" t="s">
        <v>18</v>
      </c>
      <c r="B49" s="429">
        <v>0</v>
      </c>
      <c r="C49" s="439"/>
      <c r="D49" s="320"/>
      <c r="E49" s="320"/>
      <c r="F49" s="320"/>
      <c r="G49" s="320"/>
      <c r="H49" s="316">
        <f t="shared" si="17"/>
        <v>0</v>
      </c>
      <c r="I49" s="320"/>
      <c r="J49" s="317">
        <f t="shared" si="19"/>
        <v>0</v>
      </c>
      <c r="K49" s="320"/>
      <c r="L49" s="431"/>
      <c r="M49" s="346">
        <f t="shared" si="20"/>
        <v>0</v>
      </c>
      <c r="N49" s="319"/>
      <c r="O49" s="320">
        <f t="shared" si="18"/>
        <v>0</v>
      </c>
      <c r="P49" s="320"/>
      <c r="Q49" s="278"/>
      <c r="R49" s="320">
        <f t="shared" si="14"/>
        <v>0</v>
      </c>
      <c r="S49" s="320"/>
      <c r="T49" s="320">
        <f t="shared" si="15"/>
        <v>0</v>
      </c>
      <c r="U49" s="320">
        <f t="shared" si="21"/>
        <v>0</v>
      </c>
      <c r="V49" s="410">
        <f t="shared" si="22"/>
        <v>0</v>
      </c>
      <c r="Y49" s="468" t="e">
        <f t="shared" si="16"/>
        <v>#DIV/0!</v>
      </c>
    </row>
    <row r="50" spans="1:25" hidden="1" x14ac:dyDescent="0.25">
      <c r="A50" s="344" t="s">
        <v>77</v>
      </c>
      <c r="B50" s="429">
        <v>0</v>
      </c>
      <c r="C50" s="439"/>
      <c r="D50" s="320"/>
      <c r="E50" s="320"/>
      <c r="F50" s="320"/>
      <c r="G50" s="320"/>
      <c r="H50" s="316">
        <f t="shared" si="17"/>
        <v>0</v>
      </c>
      <c r="I50" s="320"/>
      <c r="J50" s="317">
        <f t="shared" si="19"/>
        <v>0</v>
      </c>
      <c r="K50" s="320"/>
      <c r="L50" s="431"/>
      <c r="M50" s="346">
        <f t="shared" si="20"/>
        <v>0</v>
      </c>
      <c r="N50" s="319"/>
      <c r="O50" s="320">
        <f t="shared" si="18"/>
        <v>0</v>
      </c>
      <c r="P50" s="320"/>
      <c r="Q50" s="278"/>
      <c r="R50" s="320">
        <f t="shared" si="14"/>
        <v>0</v>
      </c>
      <c r="S50" s="320"/>
      <c r="T50" s="320">
        <f t="shared" si="15"/>
        <v>0</v>
      </c>
      <c r="U50" s="320">
        <f t="shared" si="21"/>
        <v>0</v>
      </c>
      <c r="V50" s="410">
        <f t="shared" si="22"/>
        <v>0</v>
      </c>
      <c r="Y50" s="468" t="e">
        <f t="shared" si="16"/>
        <v>#DIV/0!</v>
      </c>
    </row>
    <row r="51" spans="1:25" hidden="1" x14ac:dyDescent="0.25">
      <c r="A51" s="344" t="s">
        <v>24</v>
      </c>
      <c r="B51" s="429">
        <v>0</v>
      </c>
      <c r="C51" s="439"/>
      <c r="D51" s="320"/>
      <c r="E51" s="320"/>
      <c r="F51" s="320"/>
      <c r="G51" s="320"/>
      <c r="H51" s="316">
        <f t="shared" si="17"/>
        <v>0</v>
      </c>
      <c r="I51" s="320"/>
      <c r="J51" s="317">
        <f t="shared" si="19"/>
        <v>0</v>
      </c>
      <c r="K51" s="320"/>
      <c r="L51" s="431"/>
      <c r="M51" s="346">
        <f t="shared" si="20"/>
        <v>0</v>
      </c>
      <c r="N51" s="319"/>
      <c r="O51" s="320">
        <f t="shared" si="18"/>
        <v>0</v>
      </c>
      <c r="P51" s="320"/>
      <c r="Q51" s="278"/>
      <c r="R51" s="320">
        <f t="shared" si="14"/>
        <v>0</v>
      </c>
      <c r="S51" s="320"/>
      <c r="T51" s="320">
        <f t="shared" si="15"/>
        <v>0</v>
      </c>
      <c r="U51" s="320">
        <f t="shared" si="21"/>
        <v>0</v>
      </c>
      <c r="V51" s="410">
        <f t="shared" si="22"/>
        <v>0</v>
      </c>
      <c r="Y51" s="468" t="e">
        <f t="shared" si="16"/>
        <v>#DIV/0!</v>
      </c>
    </row>
    <row r="52" spans="1:25" hidden="1" x14ac:dyDescent="0.25">
      <c r="A52" s="344" t="s">
        <v>56</v>
      </c>
      <c r="B52" s="429">
        <v>0</v>
      </c>
      <c r="C52" s="439"/>
      <c r="D52" s="320"/>
      <c r="E52" s="320"/>
      <c r="F52" s="320"/>
      <c r="G52" s="320"/>
      <c r="H52" s="316">
        <f t="shared" si="17"/>
        <v>0</v>
      </c>
      <c r="I52" s="320"/>
      <c r="J52" s="317">
        <f t="shared" si="19"/>
        <v>0</v>
      </c>
      <c r="K52" s="320"/>
      <c r="L52" s="431"/>
      <c r="M52" s="346">
        <f t="shared" si="20"/>
        <v>0</v>
      </c>
      <c r="N52" s="319"/>
      <c r="O52" s="320">
        <f t="shared" si="18"/>
        <v>0</v>
      </c>
      <c r="P52" s="320"/>
      <c r="Q52" s="278"/>
      <c r="R52" s="320">
        <f t="shared" si="14"/>
        <v>0</v>
      </c>
      <c r="S52" s="320"/>
      <c r="T52" s="320">
        <f t="shared" si="15"/>
        <v>0</v>
      </c>
      <c r="U52" s="320">
        <f t="shared" si="21"/>
        <v>0</v>
      </c>
      <c r="V52" s="410">
        <f t="shared" si="22"/>
        <v>0</v>
      </c>
      <c r="Y52" s="468" t="e">
        <f t="shared" si="16"/>
        <v>#DIV/0!</v>
      </c>
    </row>
    <row r="53" spans="1:25" hidden="1" x14ac:dyDescent="0.25">
      <c r="A53" s="344" t="s">
        <v>57</v>
      </c>
      <c r="B53" s="429">
        <v>0</v>
      </c>
      <c r="C53" s="439"/>
      <c r="D53" s="320"/>
      <c r="E53" s="320"/>
      <c r="F53" s="320"/>
      <c r="G53" s="320"/>
      <c r="H53" s="316">
        <f t="shared" si="17"/>
        <v>0</v>
      </c>
      <c r="I53" s="320"/>
      <c r="J53" s="317">
        <f t="shared" si="19"/>
        <v>0</v>
      </c>
      <c r="K53" s="320"/>
      <c r="L53" s="431"/>
      <c r="M53" s="346">
        <f t="shared" si="20"/>
        <v>0</v>
      </c>
      <c r="N53" s="319"/>
      <c r="O53" s="320">
        <f t="shared" si="18"/>
        <v>0</v>
      </c>
      <c r="P53" s="320"/>
      <c r="Q53" s="278"/>
      <c r="R53" s="320">
        <f t="shared" si="14"/>
        <v>0</v>
      </c>
      <c r="S53" s="320"/>
      <c r="T53" s="320">
        <f t="shared" si="15"/>
        <v>0</v>
      </c>
      <c r="U53" s="320">
        <f t="shared" si="21"/>
        <v>0</v>
      </c>
      <c r="V53" s="410">
        <f t="shared" si="22"/>
        <v>0</v>
      </c>
      <c r="Y53" s="468" t="e">
        <f t="shared" si="16"/>
        <v>#DIV/0!</v>
      </c>
    </row>
    <row r="54" spans="1:25" hidden="1" x14ac:dyDescent="0.25">
      <c r="A54" s="344" t="s">
        <v>69</v>
      </c>
      <c r="B54" s="429">
        <v>0</v>
      </c>
      <c r="C54" s="439"/>
      <c r="D54" s="320"/>
      <c r="E54" s="320"/>
      <c r="F54" s="320"/>
      <c r="G54" s="320"/>
      <c r="H54" s="316">
        <f t="shared" si="17"/>
        <v>0</v>
      </c>
      <c r="I54" s="320"/>
      <c r="J54" s="317">
        <f t="shared" si="19"/>
        <v>0</v>
      </c>
      <c r="K54" s="320"/>
      <c r="L54" s="431"/>
      <c r="M54" s="346">
        <f t="shared" si="20"/>
        <v>0</v>
      </c>
      <c r="N54" s="319"/>
      <c r="O54" s="320">
        <f t="shared" si="18"/>
        <v>0</v>
      </c>
      <c r="P54" s="320"/>
      <c r="Q54" s="278"/>
      <c r="R54" s="320">
        <f t="shared" si="14"/>
        <v>0</v>
      </c>
      <c r="S54" s="320"/>
      <c r="T54" s="320">
        <f t="shared" si="15"/>
        <v>0</v>
      </c>
      <c r="U54" s="320">
        <f t="shared" si="21"/>
        <v>0</v>
      </c>
      <c r="V54" s="410">
        <f t="shared" si="22"/>
        <v>0</v>
      </c>
      <c r="Y54" s="468" t="e">
        <f t="shared" si="16"/>
        <v>#DIV/0!</v>
      </c>
    </row>
    <row r="55" spans="1:25" hidden="1" x14ac:dyDescent="0.25">
      <c r="A55" s="344" t="s">
        <v>36</v>
      </c>
      <c r="B55" s="429">
        <v>0</v>
      </c>
      <c r="C55" s="439"/>
      <c r="D55" s="320"/>
      <c r="E55" s="320"/>
      <c r="F55" s="320"/>
      <c r="G55" s="320"/>
      <c r="H55" s="316">
        <f t="shared" si="17"/>
        <v>0</v>
      </c>
      <c r="I55" s="320"/>
      <c r="J55" s="317">
        <f t="shared" si="19"/>
        <v>0</v>
      </c>
      <c r="K55" s="320"/>
      <c r="L55" s="431"/>
      <c r="M55" s="346">
        <f t="shared" si="20"/>
        <v>0</v>
      </c>
      <c r="N55" s="319"/>
      <c r="O55" s="320">
        <f t="shared" si="18"/>
        <v>0</v>
      </c>
      <c r="P55" s="320"/>
      <c r="Q55" s="278"/>
      <c r="R55" s="320">
        <f t="shared" si="14"/>
        <v>0</v>
      </c>
      <c r="S55" s="320"/>
      <c r="T55" s="320">
        <f t="shared" si="15"/>
        <v>0</v>
      </c>
      <c r="U55" s="320">
        <f t="shared" si="21"/>
        <v>0</v>
      </c>
      <c r="V55" s="410">
        <f t="shared" si="22"/>
        <v>0</v>
      </c>
      <c r="Y55" s="468" t="e">
        <f t="shared" si="16"/>
        <v>#DIV/0!</v>
      </c>
    </row>
    <row r="56" spans="1:25" hidden="1" x14ac:dyDescent="0.25">
      <c r="A56" s="344" t="s">
        <v>47</v>
      </c>
      <c r="B56" s="429">
        <v>0</v>
      </c>
      <c r="C56" s="439"/>
      <c r="D56" s="320"/>
      <c r="E56" s="320"/>
      <c r="F56" s="320"/>
      <c r="G56" s="320"/>
      <c r="H56" s="316">
        <f t="shared" si="17"/>
        <v>0</v>
      </c>
      <c r="I56" s="320"/>
      <c r="J56" s="317">
        <f t="shared" si="19"/>
        <v>0</v>
      </c>
      <c r="K56" s="320"/>
      <c r="L56" s="431"/>
      <c r="M56" s="346">
        <f t="shared" si="20"/>
        <v>0</v>
      </c>
      <c r="N56" s="319"/>
      <c r="O56" s="320">
        <f t="shared" si="18"/>
        <v>0</v>
      </c>
      <c r="P56" s="320"/>
      <c r="Q56" s="278"/>
      <c r="R56" s="320">
        <f t="shared" si="14"/>
        <v>0</v>
      </c>
      <c r="S56" s="320"/>
      <c r="T56" s="320">
        <f t="shared" si="15"/>
        <v>0</v>
      </c>
      <c r="U56" s="320">
        <f t="shared" si="21"/>
        <v>0</v>
      </c>
      <c r="V56" s="410">
        <f t="shared" si="22"/>
        <v>0</v>
      </c>
      <c r="Y56" s="468" t="e">
        <f t="shared" si="16"/>
        <v>#DIV/0!</v>
      </c>
    </row>
    <row r="57" spans="1:25" hidden="1" x14ac:dyDescent="0.25">
      <c r="A57" s="344" t="s">
        <v>13</v>
      </c>
      <c r="B57" s="429">
        <v>0</v>
      </c>
      <c r="C57" s="439"/>
      <c r="D57" s="320"/>
      <c r="E57" s="320"/>
      <c r="F57" s="320"/>
      <c r="G57" s="320"/>
      <c r="H57" s="316">
        <f t="shared" si="17"/>
        <v>0</v>
      </c>
      <c r="I57" s="320"/>
      <c r="J57" s="317">
        <f t="shared" si="19"/>
        <v>0</v>
      </c>
      <c r="K57" s="320"/>
      <c r="L57" s="431"/>
      <c r="M57" s="346">
        <f t="shared" si="20"/>
        <v>0</v>
      </c>
      <c r="N57" s="319"/>
      <c r="O57" s="320">
        <f t="shared" si="18"/>
        <v>0</v>
      </c>
      <c r="P57" s="320"/>
      <c r="Q57" s="278"/>
      <c r="R57" s="320">
        <f t="shared" si="14"/>
        <v>0</v>
      </c>
      <c r="S57" s="320"/>
      <c r="T57" s="320">
        <f t="shared" si="15"/>
        <v>0</v>
      </c>
      <c r="U57" s="320">
        <f t="shared" si="21"/>
        <v>0</v>
      </c>
      <c r="V57" s="410">
        <f t="shared" si="22"/>
        <v>0</v>
      </c>
      <c r="Y57" s="468" t="e">
        <f t="shared" si="16"/>
        <v>#DIV/0!</v>
      </c>
    </row>
    <row r="58" spans="1:25" hidden="1" x14ac:dyDescent="0.25">
      <c r="A58" s="344" t="s">
        <v>73</v>
      </c>
      <c r="B58" s="429">
        <v>0</v>
      </c>
      <c r="C58" s="439"/>
      <c r="D58" s="320"/>
      <c r="E58" s="320"/>
      <c r="F58" s="320"/>
      <c r="G58" s="320"/>
      <c r="H58" s="316">
        <f t="shared" si="17"/>
        <v>0</v>
      </c>
      <c r="I58" s="320"/>
      <c r="J58" s="317">
        <f t="shared" si="19"/>
        <v>0</v>
      </c>
      <c r="K58" s="320"/>
      <c r="L58" s="431"/>
      <c r="M58" s="346">
        <f t="shared" si="20"/>
        <v>0</v>
      </c>
      <c r="N58" s="319"/>
      <c r="O58" s="320">
        <f t="shared" si="18"/>
        <v>0</v>
      </c>
      <c r="P58" s="320"/>
      <c r="Q58" s="278"/>
      <c r="R58" s="320">
        <f t="shared" si="14"/>
        <v>0</v>
      </c>
      <c r="S58" s="320"/>
      <c r="T58" s="320">
        <f t="shared" si="15"/>
        <v>0</v>
      </c>
      <c r="U58" s="320">
        <f t="shared" si="21"/>
        <v>0</v>
      </c>
      <c r="V58" s="410">
        <f t="shared" si="22"/>
        <v>0</v>
      </c>
      <c r="Y58" s="468" t="e">
        <f t="shared" si="16"/>
        <v>#DIV/0!</v>
      </c>
    </row>
    <row r="59" spans="1:25" hidden="1" x14ac:dyDescent="0.25">
      <c r="A59" s="344" t="s">
        <v>91</v>
      </c>
      <c r="B59" s="429">
        <v>0</v>
      </c>
      <c r="C59" s="439"/>
      <c r="D59" s="320"/>
      <c r="E59" s="320"/>
      <c r="F59" s="320"/>
      <c r="G59" s="320"/>
      <c r="H59" s="316">
        <f t="shared" si="17"/>
        <v>0</v>
      </c>
      <c r="I59" s="320"/>
      <c r="J59" s="317">
        <f t="shared" si="19"/>
        <v>0</v>
      </c>
      <c r="K59" s="320"/>
      <c r="L59" s="431"/>
      <c r="M59" s="346">
        <f t="shared" si="20"/>
        <v>0</v>
      </c>
      <c r="N59" s="319"/>
      <c r="O59" s="320">
        <f t="shared" si="18"/>
        <v>0</v>
      </c>
      <c r="P59" s="320"/>
      <c r="Q59" s="278"/>
      <c r="R59" s="320">
        <f t="shared" si="14"/>
        <v>0</v>
      </c>
      <c r="S59" s="320"/>
      <c r="T59" s="320">
        <f t="shared" si="15"/>
        <v>0</v>
      </c>
      <c r="U59" s="320">
        <f t="shared" si="21"/>
        <v>0</v>
      </c>
      <c r="V59" s="410">
        <f t="shared" si="22"/>
        <v>0</v>
      </c>
      <c r="Y59" s="468" t="e">
        <f t="shared" si="16"/>
        <v>#DIV/0!</v>
      </c>
    </row>
    <row r="60" spans="1:25" hidden="1" x14ac:dyDescent="0.25">
      <c r="A60" s="344" t="s">
        <v>21</v>
      </c>
      <c r="B60" s="429">
        <v>0</v>
      </c>
      <c r="C60" s="439"/>
      <c r="D60" s="320"/>
      <c r="E60" s="320"/>
      <c r="F60" s="320"/>
      <c r="G60" s="320"/>
      <c r="H60" s="316">
        <f t="shared" si="17"/>
        <v>0</v>
      </c>
      <c r="I60" s="320"/>
      <c r="J60" s="317">
        <f t="shared" si="19"/>
        <v>0</v>
      </c>
      <c r="K60" s="320"/>
      <c r="L60" s="431"/>
      <c r="M60" s="346">
        <f t="shared" si="20"/>
        <v>0</v>
      </c>
      <c r="N60" s="319"/>
      <c r="O60" s="320">
        <f t="shared" si="18"/>
        <v>0</v>
      </c>
      <c r="P60" s="320"/>
      <c r="Q60" s="278"/>
      <c r="R60" s="320">
        <f t="shared" si="14"/>
        <v>0</v>
      </c>
      <c r="S60" s="320"/>
      <c r="T60" s="320">
        <f t="shared" si="15"/>
        <v>0</v>
      </c>
      <c r="U60" s="320">
        <f t="shared" si="21"/>
        <v>0</v>
      </c>
      <c r="V60" s="410">
        <f t="shared" si="22"/>
        <v>0</v>
      </c>
      <c r="Y60" s="468" t="e">
        <f t="shared" si="16"/>
        <v>#DIV/0!</v>
      </c>
    </row>
    <row r="61" spans="1:25" hidden="1" x14ac:dyDescent="0.25">
      <c r="A61" s="344" t="s">
        <v>21</v>
      </c>
      <c r="B61" s="429">
        <v>0</v>
      </c>
      <c r="C61" s="439"/>
      <c r="D61" s="320"/>
      <c r="E61" s="320"/>
      <c r="F61" s="320"/>
      <c r="G61" s="320"/>
      <c r="H61" s="316">
        <f t="shared" si="17"/>
        <v>0</v>
      </c>
      <c r="I61" s="320"/>
      <c r="J61" s="317">
        <f t="shared" si="19"/>
        <v>0</v>
      </c>
      <c r="K61" s="320"/>
      <c r="L61" s="431"/>
      <c r="M61" s="346">
        <f t="shared" si="20"/>
        <v>0</v>
      </c>
      <c r="N61" s="319"/>
      <c r="O61" s="320">
        <f t="shared" si="18"/>
        <v>0</v>
      </c>
      <c r="P61" s="320"/>
      <c r="Q61" s="278"/>
      <c r="R61" s="320">
        <f t="shared" si="14"/>
        <v>0</v>
      </c>
      <c r="S61" s="320"/>
      <c r="T61" s="320">
        <f t="shared" si="15"/>
        <v>0</v>
      </c>
      <c r="U61" s="320">
        <f t="shared" si="21"/>
        <v>0</v>
      </c>
      <c r="V61" s="410">
        <f t="shared" si="22"/>
        <v>0</v>
      </c>
      <c r="Y61" s="468" t="e">
        <f t="shared" si="16"/>
        <v>#DIV/0!</v>
      </c>
    </row>
    <row r="62" spans="1:25" x14ac:dyDescent="0.25">
      <c r="A62" s="344" t="s">
        <v>4</v>
      </c>
      <c r="B62" s="429">
        <v>423600</v>
      </c>
      <c r="C62" s="439"/>
      <c r="D62" s="320">
        <v>251300.93</v>
      </c>
      <c r="E62" s="320">
        <v>423600</v>
      </c>
      <c r="F62" s="320"/>
      <c r="G62" s="320">
        <v>109199.38</v>
      </c>
      <c r="H62" s="316">
        <f t="shared" si="17"/>
        <v>314400.62</v>
      </c>
      <c r="I62" s="320"/>
      <c r="J62" s="317">
        <f t="shared" si="19"/>
        <v>314400.62</v>
      </c>
      <c r="K62" s="320">
        <f>+E62*1.054</f>
        <v>446474.4</v>
      </c>
      <c r="L62" s="431">
        <f>+K62*1.054</f>
        <v>470584.01760000002</v>
      </c>
      <c r="M62" s="346">
        <f t="shared" si="20"/>
        <v>423600</v>
      </c>
      <c r="N62" s="319">
        <f>+[2]INFR!$G62</f>
        <v>131976</v>
      </c>
      <c r="O62" s="320">
        <f t="shared" si="18"/>
        <v>441814.8</v>
      </c>
      <c r="P62" s="320"/>
      <c r="Q62" s="278">
        <v>-80247</v>
      </c>
      <c r="R62" s="320">
        <f t="shared" si="14"/>
        <v>361567.8</v>
      </c>
      <c r="S62" s="320"/>
      <c r="T62" s="320">
        <f t="shared" si="15"/>
        <v>441814.8</v>
      </c>
      <c r="U62" s="320">
        <f t="shared" si="21"/>
        <v>467881.87319999997</v>
      </c>
      <c r="V62" s="410">
        <f t="shared" si="22"/>
        <v>494551.13997239992</v>
      </c>
      <c r="Y62" s="468">
        <f t="shared" si="16"/>
        <v>0.18163040260308166</v>
      </c>
    </row>
    <row r="63" spans="1:25" hidden="1" x14ac:dyDescent="0.25">
      <c r="A63" s="344" t="s">
        <v>31</v>
      </c>
      <c r="B63" s="429">
        <v>0</v>
      </c>
      <c r="C63" s="439"/>
      <c r="D63" s="320"/>
      <c r="E63" s="320"/>
      <c r="F63" s="320"/>
      <c r="G63" s="320"/>
      <c r="H63" s="316">
        <f t="shared" si="17"/>
        <v>0</v>
      </c>
      <c r="I63" s="320"/>
      <c r="J63" s="317">
        <f t="shared" si="19"/>
        <v>0</v>
      </c>
      <c r="K63" s="320"/>
      <c r="L63" s="431"/>
      <c r="M63" s="346">
        <f t="shared" si="20"/>
        <v>0</v>
      </c>
      <c r="N63" s="319"/>
      <c r="O63" s="320">
        <f t="shared" si="18"/>
        <v>0</v>
      </c>
      <c r="P63" s="320"/>
      <c r="Q63" s="278"/>
      <c r="R63" s="320">
        <f t="shared" si="14"/>
        <v>0</v>
      </c>
      <c r="S63" s="320"/>
      <c r="T63" s="320">
        <f t="shared" si="15"/>
        <v>0</v>
      </c>
      <c r="U63" s="320">
        <f t="shared" si="21"/>
        <v>0</v>
      </c>
      <c r="V63" s="410">
        <f t="shared" si="22"/>
        <v>0</v>
      </c>
      <c r="Y63" s="468" t="e">
        <f t="shared" si="16"/>
        <v>#DIV/0!</v>
      </c>
    </row>
    <row r="64" spans="1:25" hidden="1" x14ac:dyDescent="0.25">
      <c r="A64" s="344" t="s">
        <v>82</v>
      </c>
      <c r="B64" s="429">
        <v>0</v>
      </c>
      <c r="C64" s="439"/>
      <c r="D64" s="320"/>
      <c r="E64" s="320"/>
      <c r="F64" s="320"/>
      <c r="G64" s="320"/>
      <c r="H64" s="316">
        <f t="shared" si="17"/>
        <v>0</v>
      </c>
      <c r="I64" s="320"/>
      <c r="J64" s="317">
        <f t="shared" si="19"/>
        <v>0</v>
      </c>
      <c r="K64" s="320"/>
      <c r="L64" s="431"/>
      <c r="M64" s="346">
        <f t="shared" si="20"/>
        <v>0</v>
      </c>
      <c r="N64" s="319"/>
      <c r="O64" s="320">
        <f t="shared" si="18"/>
        <v>0</v>
      </c>
      <c r="P64" s="320"/>
      <c r="Q64" s="278"/>
      <c r="R64" s="320">
        <f t="shared" si="14"/>
        <v>0</v>
      </c>
      <c r="S64" s="320"/>
      <c r="T64" s="320">
        <f t="shared" si="15"/>
        <v>0</v>
      </c>
      <c r="U64" s="320">
        <f t="shared" si="21"/>
        <v>0</v>
      </c>
      <c r="V64" s="410">
        <f t="shared" si="22"/>
        <v>0</v>
      </c>
      <c r="Y64" s="468" t="e">
        <f t="shared" si="16"/>
        <v>#DIV/0!</v>
      </c>
    </row>
    <row r="65" spans="1:27" hidden="1" x14ac:dyDescent="0.25">
      <c r="A65" s="344" t="s">
        <v>30</v>
      </c>
      <c r="B65" s="429">
        <v>0</v>
      </c>
      <c r="C65" s="439"/>
      <c r="D65" s="320"/>
      <c r="E65" s="320"/>
      <c r="F65" s="320"/>
      <c r="G65" s="320"/>
      <c r="H65" s="316">
        <f t="shared" si="17"/>
        <v>0</v>
      </c>
      <c r="I65" s="320"/>
      <c r="J65" s="317">
        <f t="shared" si="19"/>
        <v>0</v>
      </c>
      <c r="K65" s="320"/>
      <c r="L65" s="431"/>
      <c r="M65" s="346">
        <f t="shared" si="20"/>
        <v>0</v>
      </c>
      <c r="N65" s="319"/>
      <c r="O65" s="320">
        <f t="shared" si="18"/>
        <v>0</v>
      </c>
      <c r="P65" s="320"/>
      <c r="Q65" s="278"/>
      <c r="R65" s="320">
        <f t="shared" si="14"/>
        <v>0</v>
      </c>
      <c r="S65" s="320"/>
      <c r="T65" s="320">
        <f t="shared" si="15"/>
        <v>0</v>
      </c>
      <c r="U65" s="320">
        <f t="shared" si="21"/>
        <v>0</v>
      </c>
      <c r="V65" s="410">
        <f t="shared" si="22"/>
        <v>0</v>
      </c>
      <c r="Y65" s="468" t="e">
        <f t="shared" si="16"/>
        <v>#DIV/0!</v>
      </c>
    </row>
    <row r="66" spans="1:27" hidden="1" x14ac:dyDescent="0.25">
      <c r="A66" s="344" t="s">
        <v>726</v>
      </c>
      <c r="B66" s="429">
        <v>0</v>
      </c>
      <c r="C66" s="439"/>
      <c r="D66" s="320"/>
      <c r="E66" s="320"/>
      <c r="F66" s="320"/>
      <c r="G66" s="320"/>
      <c r="H66" s="316">
        <f t="shared" si="17"/>
        <v>0</v>
      </c>
      <c r="I66" s="320"/>
      <c r="J66" s="317">
        <f t="shared" si="19"/>
        <v>0</v>
      </c>
      <c r="K66" s="320"/>
      <c r="L66" s="431"/>
      <c r="M66" s="346">
        <f t="shared" si="20"/>
        <v>0</v>
      </c>
      <c r="N66" s="319"/>
      <c r="O66" s="320">
        <f t="shared" si="18"/>
        <v>0</v>
      </c>
      <c r="P66" s="320"/>
      <c r="Q66" s="278"/>
      <c r="R66" s="320">
        <f t="shared" si="14"/>
        <v>0</v>
      </c>
      <c r="S66" s="320"/>
      <c r="T66" s="320">
        <f t="shared" si="15"/>
        <v>0</v>
      </c>
      <c r="U66" s="320">
        <f t="shared" si="21"/>
        <v>0</v>
      </c>
      <c r="V66" s="410">
        <f t="shared" si="22"/>
        <v>0</v>
      </c>
      <c r="Y66" s="468" t="e">
        <f t="shared" si="16"/>
        <v>#DIV/0!</v>
      </c>
    </row>
    <row r="67" spans="1:27" hidden="1" x14ac:dyDescent="0.25">
      <c r="A67" s="344" t="s">
        <v>6</v>
      </c>
      <c r="B67" s="429">
        <v>0</v>
      </c>
      <c r="C67" s="439"/>
      <c r="D67" s="320"/>
      <c r="E67" s="320"/>
      <c r="F67" s="320"/>
      <c r="G67" s="320"/>
      <c r="H67" s="316">
        <f t="shared" si="17"/>
        <v>0</v>
      </c>
      <c r="I67" s="320"/>
      <c r="J67" s="317">
        <f t="shared" si="19"/>
        <v>0</v>
      </c>
      <c r="K67" s="320"/>
      <c r="L67" s="431"/>
      <c r="M67" s="346">
        <f t="shared" si="20"/>
        <v>0</v>
      </c>
      <c r="N67" s="319"/>
      <c r="O67" s="320">
        <f t="shared" si="18"/>
        <v>0</v>
      </c>
      <c r="P67" s="320"/>
      <c r="Q67" s="278"/>
      <c r="R67" s="320">
        <f t="shared" si="14"/>
        <v>0</v>
      </c>
      <c r="S67" s="320"/>
      <c r="T67" s="320">
        <f t="shared" si="15"/>
        <v>0</v>
      </c>
      <c r="U67" s="320">
        <f t="shared" si="21"/>
        <v>0</v>
      </c>
      <c r="V67" s="410">
        <f t="shared" si="22"/>
        <v>0</v>
      </c>
      <c r="Y67" s="468" t="e">
        <f t="shared" si="16"/>
        <v>#DIV/0!</v>
      </c>
    </row>
    <row r="68" spans="1:27" x14ac:dyDescent="0.25">
      <c r="A68" s="344" t="s">
        <v>16</v>
      </c>
      <c r="B68" s="429">
        <v>0</v>
      </c>
      <c r="C68" s="439"/>
      <c r="D68" s="320"/>
      <c r="E68" s="320"/>
      <c r="F68" s="320"/>
      <c r="G68" s="320"/>
      <c r="H68" s="316">
        <f t="shared" si="17"/>
        <v>0</v>
      </c>
      <c r="I68" s="320"/>
      <c r="J68" s="317">
        <f t="shared" si="19"/>
        <v>0</v>
      </c>
      <c r="K68" s="320"/>
      <c r="L68" s="431"/>
      <c r="M68" s="346">
        <f t="shared" si="20"/>
        <v>0</v>
      </c>
      <c r="N68" s="319"/>
      <c r="O68" s="320">
        <f t="shared" si="18"/>
        <v>0</v>
      </c>
      <c r="P68" s="320"/>
      <c r="Q68" s="278"/>
      <c r="R68" s="320">
        <f t="shared" si="14"/>
        <v>0</v>
      </c>
      <c r="S68" s="320">
        <v>693000</v>
      </c>
      <c r="T68" s="320">
        <f t="shared" si="15"/>
        <v>693000</v>
      </c>
      <c r="U68" s="320">
        <f t="shared" si="21"/>
        <v>0</v>
      </c>
      <c r="V68" s="410">
        <f t="shared" si="22"/>
        <v>0</v>
      </c>
      <c r="Y68" s="468">
        <f t="shared" si="16"/>
        <v>0</v>
      </c>
    </row>
    <row r="69" spans="1:27" hidden="1" x14ac:dyDescent="0.25">
      <c r="A69" s="344" t="s">
        <v>27</v>
      </c>
      <c r="B69" s="429">
        <v>0</v>
      </c>
      <c r="C69" s="439"/>
      <c r="D69" s="320"/>
      <c r="E69" s="320"/>
      <c r="F69" s="320"/>
      <c r="G69" s="320"/>
      <c r="H69" s="316">
        <f t="shared" si="17"/>
        <v>0</v>
      </c>
      <c r="I69" s="320"/>
      <c r="J69" s="317">
        <f t="shared" si="19"/>
        <v>0</v>
      </c>
      <c r="K69" s="320"/>
      <c r="L69" s="431"/>
      <c r="M69" s="346">
        <f t="shared" si="20"/>
        <v>0</v>
      </c>
      <c r="N69" s="319"/>
      <c r="O69" s="320">
        <f t="shared" si="18"/>
        <v>0</v>
      </c>
      <c r="P69" s="320"/>
      <c r="Q69" s="278"/>
      <c r="R69" s="320">
        <f t="shared" si="14"/>
        <v>0</v>
      </c>
      <c r="S69" s="320"/>
      <c r="T69" s="320">
        <f t="shared" si="15"/>
        <v>0</v>
      </c>
      <c r="U69" s="320">
        <f t="shared" si="21"/>
        <v>0</v>
      </c>
      <c r="V69" s="410">
        <f t="shared" si="22"/>
        <v>0</v>
      </c>
      <c r="Y69" s="468" t="e">
        <f t="shared" si="16"/>
        <v>#DIV/0!</v>
      </c>
    </row>
    <row r="70" spans="1:27" hidden="1" x14ac:dyDescent="0.25">
      <c r="A70" s="344" t="s">
        <v>37</v>
      </c>
      <c r="B70" s="429">
        <v>0</v>
      </c>
      <c r="C70" s="439"/>
      <c r="D70" s="320"/>
      <c r="E70" s="320"/>
      <c r="F70" s="320"/>
      <c r="G70" s="320"/>
      <c r="H70" s="316">
        <f t="shared" si="17"/>
        <v>0</v>
      </c>
      <c r="I70" s="320"/>
      <c r="J70" s="317">
        <f t="shared" si="19"/>
        <v>0</v>
      </c>
      <c r="K70" s="320"/>
      <c r="L70" s="431"/>
      <c r="M70" s="346">
        <f t="shared" si="20"/>
        <v>0</v>
      </c>
      <c r="N70" s="319"/>
      <c r="O70" s="320">
        <f t="shared" si="18"/>
        <v>0</v>
      </c>
      <c r="P70" s="320"/>
      <c r="Q70" s="278"/>
      <c r="R70" s="320">
        <f t="shared" si="14"/>
        <v>0</v>
      </c>
      <c r="S70" s="320"/>
      <c r="T70" s="320">
        <f t="shared" si="15"/>
        <v>0</v>
      </c>
      <c r="U70" s="320">
        <f t="shared" si="21"/>
        <v>0</v>
      </c>
      <c r="V70" s="410">
        <f t="shared" si="22"/>
        <v>0</v>
      </c>
      <c r="Y70" s="468" t="e">
        <f t="shared" si="16"/>
        <v>#DIV/0!</v>
      </c>
    </row>
    <row r="71" spans="1:27" hidden="1" x14ac:dyDescent="0.25">
      <c r="A71" s="344" t="s">
        <v>25</v>
      </c>
      <c r="B71" s="429">
        <v>0</v>
      </c>
      <c r="C71" s="439"/>
      <c r="D71" s="320"/>
      <c r="E71" s="320"/>
      <c r="F71" s="320"/>
      <c r="G71" s="320"/>
      <c r="H71" s="316">
        <f t="shared" si="17"/>
        <v>0</v>
      </c>
      <c r="I71" s="320"/>
      <c r="J71" s="317">
        <f t="shared" si="19"/>
        <v>0</v>
      </c>
      <c r="K71" s="320"/>
      <c r="L71" s="431"/>
      <c r="M71" s="346">
        <f t="shared" si="20"/>
        <v>0</v>
      </c>
      <c r="N71" s="319"/>
      <c r="O71" s="320">
        <f t="shared" si="18"/>
        <v>0</v>
      </c>
      <c r="P71" s="320"/>
      <c r="Q71" s="278"/>
      <c r="R71" s="320">
        <f t="shared" si="14"/>
        <v>0</v>
      </c>
      <c r="S71" s="320"/>
      <c r="T71" s="320">
        <f t="shared" si="15"/>
        <v>0</v>
      </c>
      <c r="U71" s="320">
        <f t="shared" si="21"/>
        <v>0</v>
      </c>
      <c r="V71" s="410">
        <f t="shared" si="22"/>
        <v>0</v>
      </c>
      <c r="Y71" s="468" t="e">
        <f t="shared" si="16"/>
        <v>#DIV/0!</v>
      </c>
    </row>
    <row r="72" spans="1:27" hidden="1" x14ac:dyDescent="0.25">
      <c r="A72" s="344" t="s">
        <v>38</v>
      </c>
      <c r="B72" s="429">
        <v>0</v>
      </c>
      <c r="C72" s="439"/>
      <c r="D72" s="320"/>
      <c r="E72" s="320"/>
      <c r="F72" s="320"/>
      <c r="G72" s="320"/>
      <c r="H72" s="316">
        <f t="shared" si="17"/>
        <v>0</v>
      </c>
      <c r="I72" s="320"/>
      <c r="J72" s="317">
        <f t="shared" si="19"/>
        <v>0</v>
      </c>
      <c r="K72" s="320"/>
      <c r="L72" s="431"/>
      <c r="M72" s="346">
        <f t="shared" si="20"/>
        <v>0</v>
      </c>
      <c r="N72" s="319"/>
      <c r="O72" s="320">
        <f t="shared" si="18"/>
        <v>0</v>
      </c>
      <c r="P72" s="320"/>
      <c r="Q72" s="278"/>
      <c r="R72" s="320">
        <f t="shared" si="14"/>
        <v>0</v>
      </c>
      <c r="S72" s="320"/>
      <c r="T72" s="320">
        <f t="shared" si="15"/>
        <v>0</v>
      </c>
      <c r="U72" s="320">
        <f t="shared" si="21"/>
        <v>0</v>
      </c>
      <c r="V72" s="410">
        <f t="shared" si="22"/>
        <v>0</v>
      </c>
      <c r="Y72" s="468" t="e">
        <f t="shared" si="16"/>
        <v>#DIV/0!</v>
      </c>
    </row>
    <row r="73" spans="1:27" x14ac:dyDescent="0.25">
      <c r="A73" s="344" t="s">
        <v>19</v>
      </c>
      <c r="B73" s="429">
        <v>105900</v>
      </c>
      <c r="C73" s="439"/>
      <c r="D73" s="320">
        <v>20272.990000000002</v>
      </c>
      <c r="E73" s="320">
        <v>50000</v>
      </c>
      <c r="F73" s="320"/>
      <c r="G73" s="320">
        <v>31059.13</v>
      </c>
      <c r="H73" s="316">
        <f t="shared" si="17"/>
        <v>18940.87</v>
      </c>
      <c r="I73" s="320"/>
      <c r="J73" s="317">
        <f t="shared" si="19"/>
        <v>18940.87</v>
      </c>
      <c r="K73" s="320">
        <f t="shared" ref="K73:K110" si="23">+E73*1.054</f>
        <v>52700</v>
      </c>
      <c r="L73" s="431">
        <f t="shared" ref="L73:L110" si="24">+K73*1.054</f>
        <v>55545.8</v>
      </c>
      <c r="M73" s="346">
        <f t="shared" si="20"/>
        <v>50000</v>
      </c>
      <c r="N73" s="319">
        <f>+[2]INFR!$G73</f>
        <v>40747</v>
      </c>
      <c r="O73" s="320">
        <f t="shared" si="18"/>
        <v>52149.999999999993</v>
      </c>
      <c r="P73" s="320"/>
      <c r="Q73" s="278">
        <v>-23076</v>
      </c>
      <c r="R73" s="320">
        <f t="shared" si="14"/>
        <v>29073.999999999993</v>
      </c>
      <c r="S73" s="320"/>
      <c r="T73" s="320">
        <f t="shared" si="15"/>
        <v>52149.999999999993</v>
      </c>
      <c r="U73" s="320">
        <f t="shared" si="21"/>
        <v>55226.849999999991</v>
      </c>
      <c r="V73" s="410">
        <f t="shared" si="22"/>
        <v>58374.780449999984</v>
      </c>
      <c r="Y73" s="468">
        <f t="shared" si="16"/>
        <v>0.44249280920421868</v>
      </c>
      <c r="AA73" s="467"/>
    </row>
    <row r="74" spans="1:27" hidden="1" x14ac:dyDescent="0.25">
      <c r="A74" s="344" t="s">
        <v>67</v>
      </c>
      <c r="B74" s="429">
        <v>0</v>
      </c>
      <c r="C74" s="439"/>
      <c r="D74" s="320"/>
      <c r="E74" s="320"/>
      <c r="F74" s="320"/>
      <c r="G74" s="320"/>
      <c r="H74" s="316">
        <f t="shared" si="17"/>
        <v>0</v>
      </c>
      <c r="I74" s="320"/>
      <c r="J74" s="317">
        <f t="shared" si="19"/>
        <v>0</v>
      </c>
      <c r="K74" s="320">
        <f t="shared" si="23"/>
        <v>0</v>
      </c>
      <c r="L74" s="431">
        <f t="shared" si="24"/>
        <v>0</v>
      </c>
      <c r="M74" s="346">
        <f t="shared" si="20"/>
        <v>0</v>
      </c>
      <c r="N74" s="319">
        <f>+[2]INFR!$G74</f>
        <v>0</v>
      </c>
      <c r="O74" s="320">
        <f t="shared" si="18"/>
        <v>0</v>
      </c>
      <c r="P74" s="320"/>
      <c r="Q74" s="278"/>
      <c r="R74" s="320">
        <f t="shared" si="14"/>
        <v>0</v>
      </c>
      <c r="S74" s="320"/>
      <c r="T74" s="320">
        <f t="shared" si="15"/>
        <v>0</v>
      </c>
      <c r="U74" s="320">
        <f t="shared" si="21"/>
        <v>0</v>
      </c>
      <c r="V74" s="410">
        <f t="shared" si="22"/>
        <v>0</v>
      </c>
      <c r="Y74" s="468" t="e">
        <f t="shared" si="16"/>
        <v>#DIV/0!</v>
      </c>
    </row>
    <row r="75" spans="1:27" hidden="1" x14ac:dyDescent="0.25">
      <c r="A75" s="344" t="s">
        <v>43</v>
      </c>
      <c r="B75" s="429">
        <v>0</v>
      </c>
      <c r="C75" s="439"/>
      <c r="D75" s="320"/>
      <c r="E75" s="320"/>
      <c r="F75" s="320"/>
      <c r="G75" s="320"/>
      <c r="H75" s="316">
        <f t="shared" si="17"/>
        <v>0</v>
      </c>
      <c r="I75" s="320"/>
      <c r="J75" s="317">
        <f t="shared" si="19"/>
        <v>0</v>
      </c>
      <c r="K75" s="320">
        <f t="shared" si="23"/>
        <v>0</v>
      </c>
      <c r="L75" s="431">
        <f t="shared" si="24"/>
        <v>0</v>
      </c>
      <c r="M75" s="346">
        <f t="shared" si="20"/>
        <v>0</v>
      </c>
      <c r="N75" s="319">
        <f>+[2]INFR!$G75</f>
        <v>0</v>
      </c>
      <c r="O75" s="320">
        <f t="shared" si="18"/>
        <v>0</v>
      </c>
      <c r="P75" s="320"/>
      <c r="Q75" s="278"/>
      <c r="R75" s="320">
        <f t="shared" si="14"/>
        <v>0</v>
      </c>
      <c r="S75" s="320"/>
      <c r="T75" s="320">
        <f t="shared" si="15"/>
        <v>0</v>
      </c>
      <c r="U75" s="320">
        <f t="shared" si="21"/>
        <v>0</v>
      </c>
      <c r="V75" s="410">
        <f t="shared" si="22"/>
        <v>0</v>
      </c>
      <c r="Y75" s="468" t="e">
        <f t="shared" si="16"/>
        <v>#DIV/0!</v>
      </c>
    </row>
    <row r="76" spans="1:27" hidden="1" x14ac:dyDescent="0.25">
      <c r="A76" s="344" t="s">
        <v>44</v>
      </c>
      <c r="B76" s="429">
        <v>0</v>
      </c>
      <c r="C76" s="439"/>
      <c r="D76" s="320"/>
      <c r="E76" s="320"/>
      <c r="F76" s="320"/>
      <c r="G76" s="320"/>
      <c r="H76" s="316">
        <f t="shared" si="17"/>
        <v>0</v>
      </c>
      <c r="I76" s="320"/>
      <c r="J76" s="317">
        <f t="shared" si="19"/>
        <v>0</v>
      </c>
      <c r="K76" s="320">
        <f t="shared" si="23"/>
        <v>0</v>
      </c>
      <c r="L76" s="431">
        <f t="shared" si="24"/>
        <v>0</v>
      </c>
      <c r="M76" s="346">
        <f t="shared" si="20"/>
        <v>0</v>
      </c>
      <c r="N76" s="319">
        <f>+[2]INFR!$G76</f>
        <v>0</v>
      </c>
      <c r="O76" s="320">
        <f t="shared" si="18"/>
        <v>0</v>
      </c>
      <c r="P76" s="320"/>
      <c r="Q76" s="278"/>
      <c r="R76" s="320">
        <f t="shared" si="14"/>
        <v>0</v>
      </c>
      <c r="S76" s="320"/>
      <c r="T76" s="320">
        <f t="shared" si="15"/>
        <v>0</v>
      </c>
      <c r="U76" s="320">
        <f t="shared" si="21"/>
        <v>0</v>
      </c>
      <c r="V76" s="410">
        <f t="shared" si="22"/>
        <v>0</v>
      </c>
      <c r="Y76" s="468" t="e">
        <f t="shared" si="16"/>
        <v>#DIV/0!</v>
      </c>
    </row>
    <row r="77" spans="1:27" hidden="1" x14ac:dyDescent="0.25">
      <c r="A77" s="344" t="s">
        <v>94</v>
      </c>
      <c r="B77" s="429">
        <v>0</v>
      </c>
      <c r="C77" s="439"/>
      <c r="D77" s="320"/>
      <c r="E77" s="320"/>
      <c r="F77" s="320"/>
      <c r="G77" s="320"/>
      <c r="H77" s="316">
        <f t="shared" si="17"/>
        <v>0</v>
      </c>
      <c r="I77" s="320"/>
      <c r="J77" s="317">
        <f t="shared" si="19"/>
        <v>0</v>
      </c>
      <c r="K77" s="320">
        <f t="shared" si="23"/>
        <v>0</v>
      </c>
      <c r="L77" s="431">
        <f t="shared" si="24"/>
        <v>0</v>
      </c>
      <c r="M77" s="346">
        <f t="shared" si="20"/>
        <v>0</v>
      </c>
      <c r="N77" s="319">
        <f>+[2]INFR!$G77</f>
        <v>0</v>
      </c>
      <c r="O77" s="320">
        <f t="shared" si="18"/>
        <v>0</v>
      </c>
      <c r="P77" s="320"/>
      <c r="Q77" s="278"/>
      <c r="R77" s="320">
        <f t="shared" si="14"/>
        <v>0</v>
      </c>
      <c r="S77" s="320"/>
      <c r="T77" s="320">
        <f t="shared" si="15"/>
        <v>0</v>
      </c>
      <c r="U77" s="320">
        <f t="shared" si="21"/>
        <v>0</v>
      </c>
      <c r="V77" s="410">
        <f t="shared" si="22"/>
        <v>0</v>
      </c>
      <c r="Y77" s="468" t="e">
        <f t="shared" si="16"/>
        <v>#DIV/0!</v>
      </c>
    </row>
    <row r="78" spans="1:27" hidden="1" x14ac:dyDescent="0.25">
      <c r="A78" s="344" t="s">
        <v>40</v>
      </c>
      <c r="B78" s="429">
        <v>0</v>
      </c>
      <c r="C78" s="439"/>
      <c r="D78" s="320"/>
      <c r="E78" s="320"/>
      <c r="F78" s="320"/>
      <c r="G78" s="320"/>
      <c r="H78" s="316">
        <f t="shared" si="17"/>
        <v>0</v>
      </c>
      <c r="I78" s="320"/>
      <c r="J78" s="317">
        <f t="shared" si="19"/>
        <v>0</v>
      </c>
      <c r="K78" s="320">
        <f t="shared" si="23"/>
        <v>0</v>
      </c>
      <c r="L78" s="431">
        <f t="shared" si="24"/>
        <v>0</v>
      </c>
      <c r="M78" s="346">
        <f t="shared" si="20"/>
        <v>0</v>
      </c>
      <c r="N78" s="319">
        <f>+[2]INFR!$G78</f>
        <v>0</v>
      </c>
      <c r="O78" s="320">
        <f t="shared" si="18"/>
        <v>0</v>
      </c>
      <c r="P78" s="320"/>
      <c r="Q78" s="278"/>
      <c r="R78" s="320">
        <f t="shared" si="14"/>
        <v>0</v>
      </c>
      <c r="S78" s="320"/>
      <c r="T78" s="320">
        <f t="shared" si="15"/>
        <v>0</v>
      </c>
      <c r="U78" s="320">
        <f t="shared" si="21"/>
        <v>0</v>
      </c>
      <c r="V78" s="410">
        <f t="shared" si="22"/>
        <v>0</v>
      </c>
      <c r="Y78" s="468" t="e">
        <f t="shared" si="16"/>
        <v>#DIV/0!</v>
      </c>
    </row>
    <row r="79" spans="1:27" hidden="1" x14ac:dyDescent="0.25">
      <c r="A79" s="344" t="s">
        <v>688</v>
      </c>
      <c r="B79" s="429">
        <v>0</v>
      </c>
      <c r="C79" s="439"/>
      <c r="D79" s="320"/>
      <c r="E79" s="320"/>
      <c r="F79" s="320"/>
      <c r="G79" s="320"/>
      <c r="H79" s="316">
        <f t="shared" si="17"/>
        <v>0</v>
      </c>
      <c r="I79" s="320"/>
      <c r="J79" s="317">
        <f t="shared" si="19"/>
        <v>0</v>
      </c>
      <c r="K79" s="320">
        <f t="shared" si="23"/>
        <v>0</v>
      </c>
      <c r="L79" s="431">
        <f t="shared" si="24"/>
        <v>0</v>
      </c>
      <c r="M79" s="346">
        <f t="shared" si="20"/>
        <v>0</v>
      </c>
      <c r="N79" s="319">
        <f>+[2]INFR!$G79</f>
        <v>0</v>
      </c>
      <c r="O79" s="320">
        <f t="shared" si="18"/>
        <v>0</v>
      </c>
      <c r="P79" s="320"/>
      <c r="Q79" s="278"/>
      <c r="R79" s="320">
        <f t="shared" si="14"/>
        <v>0</v>
      </c>
      <c r="S79" s="320"/>
      <c r="T79" s="320">
        <f t="shared" si="15"/>
        <v>0</v>
      </c>
      <c r="U79" s="320">
        <f t="shared" si="21"/>
        <v>0</v>
      </c>
      <c r="V79" s="410">
        <f t="shared" si="22"/>
        <v>0</v>
      </c>
      <c r="Y79" s="468" t="e">
        <f t="shared" si="16"/>
        <v>#DIV/0!</v>
      </c>
    </row>
    <row r="80" spans="1:27" hidden="1" x14ac:dyDescent="0.25">
      <c r="A80" s="344" t="s">
        <v>34</v>
      </c>
      <c r="B80" s="429">
        <v>0</v>
      </c>
      <c r="C80" s="439"/>
      <c r="D80" s="320"/>
      <c r="E80" s="320"/>
      <c r="F80" s="320"/>
      <c r="G80" s="320"/>
      <c r="H80" s="316">
        <f t="shared" si="17"/>
        <v>0</v>
      </c>
      <c r="I80" s="320"/>
      <c r="J80" s="317">
        <f t="shared" si="19"/>
        <v>0</v>
      </c>
      <c r="K80" s="320">
        <f t="shared" si="23"/>
        <v>0</v>
      </c>
      <c r="L80" s="431">
        <f t="shared" si="24"/>
        <v>0</v>
      </c>
      <c r="M80" s="346">
        <f t="shared" si="20"/>
        <v>0</v>
      </c>
      <c r="N80" s="319">
        <f>+[2]INFR!$G80</f>
        <v>0</v>
      </c>
      <c r="O80" s="320">
        <f t="shared" si="18"/>
        <v>0</v>
      </c>
      <c r="P80" s="320"/>
      <c r="Q80" s="278"/>
      <c r="R80" s="320">
        <f t="shared" si="14"/>
        <v>0</v>
      </c>
      <c r="S80" s="320"/>
      <c r="T80" s="320">
        <f t="shared" si="15"/>
        <v>0</v>
      </c>
      <c r="U80" s="320">
        <f t="shared" si="21"/>
        <v>0</v>
      </c>
      <c r="V80" s="410">
        <f t="shared" si="22"/>
        <v>0</v>
      </c>
      <c r="Y80" s="468" t="e">
        <f t="shared" si="16"/>
        <v>#DIV/0!</v>
      </c>
    </row>
    <row r="81" spans="1:25" hidden="1" x14ac:dyDescent="0.25">
      <c r="A81" s="344" t="s">
        <v>46</v>
      </c>
      <c r="B81" s="429">
        <v>0</v>
      </c>
      <c r="C81" s="439"/>
      <c r="D81" s="320"/>
      <c r="E81" s="320"/>
      <c r="F81" s="320"/>
      <c r="G81" s="320"/>
      <c r="H81" s="316">
        <f t="shared" si="17"/>
        <v>0</v>
      </c>
      <c r="I81" s="320"/>
      <c r="J81" s="317">
        <f t="shared" si="19"/>
        <v>0</v>
      </c>
      <c r="K81" s="320">
        <f t="shared" si="23"/>
        <v>0</v>
      </c>
      <c r="L81" s="431">
        <f t="shared" si="24"/>
        <v>0</v>
      </c>
      <c r="M81" s="346">
        <f t="shared" si="20"/>
        <v>0</v>
      </c>
      <c r="N81" s="319">
        <f>+[2]INFR!$G81</f>
        <v>0</v>
      </c>
      <c r="O81" s="320">
        <f t="shared" si="18"/>
        <v>0</v>
      </c>
      <c r="P81" s="320"/>
      <c r="Q81" s="278"/>
      <c r="R81" s="320">
        <f t="shared" si="14"/>
        <v>0</v>
      </c>
      <c r="S81" s="320"/>
      <c r="T81" s="320">
        <f t="shared" si="15"/>
        <v>0</v>
      </c>
      <c r="U81" s="320">
        <f t="shared" si="21"/>
        <v>0</v>
      </c>
      <c r="V81" s="410">
        <f t="shared" si="22"/>
        <v>0</v>
      </c>
      <c r="Y81" s="468" t="e">
        <f t="shared" si="16"/>
        <v>#DIV/0!</v>
      </c>
    </row>
    <row r="82" spans="1:25" hidden="1" x14ac:dyDescent="0.25">
      <c r="A82" s="344" t="s">
        <v>90</v>
      </c>
      <c r="B82" s="429">
        <v>0</v>
      </c>
      <c r="C82" s="439"/>
      <c r="D82" s="320"/>
      <c r="E82" s="320"/>
      <c r="F82" s="320"/>
      <c r="G82" s="320"/>
      <c r="H82" s="316">
        <f t="shared" si="17"/>
        <v>0</v>
      </c>
      <c r="I82" s="320"/>
      <c r="J82" s="317">
        <f t="shared" si="19"/>
        <v>0</v>
      </c>
      <c r="K82" s="320">
        <f t="shared" si="23"/>
        <v>0</v>
      </c>
      <c r="L82" s="431">
        <f t="shared" si="24"/>
        <v>0</v>
      </c>
      <c r="M82" s="346">
        <f t="shared" si="20"/>
        <v>0</v>
      </c>
      <c r="N82" s="319">
        <f>+[2]INFR!$G82</f>
        <v>0</v>
      </c>
      <c r="O82" s="320">
        <f t="shared" si="18"/>
        <v>0</v>
      </c>
      <c r="P82" s="320"/>
      <c r="Q82" s="278"/>
      <c r="R82" s="320">
        <f t="shared" si="14"/>
        <v>0</v>
      </c>
      <c r="S82" s="320"/>
      <c r="T82" s="320">
        <f t="shared" si="15"/>
        <v>0</v>
      </c>
      <c r="U82" s="320">
        <f t="shared" si="21"/>
        <v>0</v>
      </c>
      <c r="V82" s="410">
        <f t="shared" si="22"/>
        <v>0</v>
      </c>
      <c r="Y82" s="468" t="e">
        <f t="shared" si="16"/>
        <v>#DIV/0!</v>
      </c>
    </row>
    <row r="83" spans="1:25" hidden="1" x14ac:dyDescent="0.25">
      <c r="A83" s="344" t="s">
        <v>48</v>
      </c>
      <c r="B83" s="429">
        <v>0</v>
      </c>
      <c r="C83" s="439"/>
      <c r="D83" s="320"/>
      <c r="E83" s="320"/>
      <c r="F83" s="320"/>
      <c r="G83" s="320"/>
      <c r="H83" s="316">
        <f t="shared" si="17"/>
        <v>0</v>
      </c>
      <c r="I83" s="320"/>
      <c r="J83" s="317">
        <f t="shared" si="19"/>
        <v>0</v>
      </c>
      <c r="K83" s="320">
        <f t="shared" si="23"/>
        <v>0</v>
      </c>
      <c r="L83" s="431">
        <f t="shared" si="24"/>
        <v>0</v>
      </c>
      <c r="M83" s="346">
        <f t="shared" si="20"/>
        <v>0</v>
      </c>
      <c r="N83" s="319">
        <f>+[2]INFR!$G83</f>
        <v>0</v>
      </c>
      <c r="O83" s="320">
        <f t="shared" si="18"/>
        <v>0</v>
      </c>
      <c r="P83" s="320"/>
      <c r="Q83" s="278"/>
      <c r="R83" s="320">
        <f t="shared" si="14"/>
        <v>0</v>
      </c>
      <c r="S83" s="320"/>
      <c r="T83" s="320">
        <f t="shared" si="15"/>
        <v>0</v>
      </c>
      <c r="U83" s="320">
        <f t="shared" si="21"/>
        <v>0</v>
      </c>
      <c r="V83" s="410">
        <f t="shared" si="22"/>
        <v>0</v>
      </c>
      <c r="Y83" s="468" t="e">
        <f t="shared" si="16"/>
        <v>#DIV/0!</v>
      </c>
    </row>
    <row r="84" spans="1:25" hidden="1" x14ac:dyDescent="0.25">
      <c r="A84" s="344" t="s">
        <v>78</v>
      </c>
      <c r="B84" s="429">
        <v>0</v>
      </c>
      <c r="C84" s="439"/>
      <c r="D84" s="320"/>
      <c r="E84" s="320"/>
      <c r="F84" s="320"/>
      <c r="G84" s="320"/>
      <c r="H84" s="316">
        <f t="shared" si="17"/>
        <v>0</v>
      </c>
      <c r="I84" s="320"/>
      <c r="J84" s="317">
        <f t="shared" si="19"/>
        <v>0</v>
      </c>
      <c r="K84" s="320">
        <f t="shared" si="23"/>
        <v>0</v>
      </c>
      <c r="L84" s="431">
        <f t="shared" si="24"/>
        <v>0</v>
      </c>
      <c r="M84" s="346">
        <f t="shared" si="20"/>
        <v>0</v>
      </c>
      <c r="N84" s="319">
        <f>+[2]INFR!$G84</f>
        <v>0</v>
      </c>
      <c r="O84" s="320">
        <f t="shared" si="18"/>
        <v>0</v>
      </c>
      <c r="P84" s="320"/>
      <c r="Q84" s="278"/>
      <c r="R84" s="320">
        <f t="shared" si="14"/>
        <v>0</v>
      </c>
      <c r="S84" s="320"/>
      <c r="T84" s="320">
        <f t="shared" si="15"/>
        <v>0</v>
      </c>
      <c r="U84" s="320">
        <f t="shared" si="21"/>
        <v>0</v>
      </c>
      <c r="V84" s="410">
        <f t="shared" si="22"/>
        <v>0</v>
      </c>
      <c r="Y84" s="468" t="e">
        <f t="shared" si="16"/>
        <v>#DIV/0!</v>
      </c>
    </row>
    <row r="85" spans="1:25" hidden="1" x14ac:dyDescent="0.25">
      <c r="A85" s="344" t="s">
        <v>51</v>
      </c>
      <c r="B85" s="429">
        <v>0</v>
      </c>
      <c r="C85" s="439"/>
      <c r="D85" s="320"/>
      <c r="E85" s="320"/>
      <c r="F85" s="320"/>
      <c r="G85" s="320"/>
      <c r="H85" s="316">
        <f t="shared" si="17"/>
        <v>0</v>
      </c>
      <c r="I85" s="320"/>
      <c r="J85" s="317">
        <f t="shared" si="19"/>
        <v>0</v>
      </c>
      <c r="K85" s="320">
        <f t="shared" si="23"/>
        <v>0</v>
      </c>
      <c r="L85" s="431">
        <f t="shared" si="24"/>
        <v>0</v>
      </c>
      <c r="M85" s="346">
        <f t="shared" si="20"/>
        <v>0</v>
      </c>
      <c r="N85" s="319">
        <f>+[2]INFR!$G85</f>
        <v>0</v>
      </c>
      <c r="O85" s="320">
        <f t="shared" si="18"/>
        <v>0</v>
      </c>
      <c r="P85" s="320"/>
      <c r="Q85" s="278"/>
      <c r="R85" s="320">
        <f t="shared" si="14"/>
        <v>0</v>
      </c>
      <c r="S85" s="320"/>
      <c r="T85" s="320">
        <f t="shared" si="15"/>
        <v>0</v>
      </c>
      <c r="U85" s="320">
        <f t="shared" si="21"/>
        <v>0</v>
      </c>
      <c r="V85" s="410">
        <f t="shared" si="22"/>
        <v>0</v>
      </c>
      <c r="Y85" s="468" t="e">
        <f t="shared" si="16"/>
        <v>#DIV/0!</v>
      </c>
    </row>
    <row r="86" spans="1:25" hidden="1" x14ac:dyDescent="0.25">
      <c r="A86" s="344" t="s">
        <v>75</v>
      </c>
      <c r="B86" s="429">
        <v>0</v>
      </c>
      <c r="C86" s="439"/>
      <c r="D86" s="320"/>
      <c r="E86" s="320"/>
      <c r="F86" s="320"/>
      <c r="G86" s="320"/>
      <c r="H86" s="316">
        <f t="shared" si="17"/>
        <v>0</v>
      </c>
      <c r="I86" s="320"/>
      <c r="J86" s="317">
        <f t="shared" si="19"/>
        <v>0</v>
      </c>
      <c r="K86" s="320">
        <f t="shared" si="23"/>
        <v>0</v>
      </c>
      <c r="L86" s="431">
        <f t="shared" si="24"/>
        <v>0</v>
      </c>
      <c r="M86" s="346">
        <f t="shared" si="20"/>
        <v>0</v>
      </c>
      <c r="N86" s="319">
        <f>+[2]INFR!$G86</f>
        <v>0</v>
      </c>
      <c r="O86" s="320">
        <f t="shared" si="18"/>
        <v>0</v>
      </c>
      <c r="P86" s="320"/>
      <c r="Q86" s="278"/>
      <c r="R86" s="320">
        <f t="shared" si="14"/>
        <v>0</v>
      </c>
      <c r="S86" s="320"/>
      <c r="T86" s="320">
        <f t="shared" si="15"/>
        <v>0</v>
      </c>
      <c r="U86" s="320">
        <f t="shared" si="21"/>
        <v>0</v>
      </c>
      <c r="V86" s="410">
        <f t="shared" si="22"/>
        <v>0</v>
      </c>
      <c r="Y86" s="468" t="e">
        <f t="shared" si="16"/>
        <v>#DIV/0!</v>
      </c>
    </row>
    <row r="87" spans="1:25" hidden="1" x14ac:dyDescent="0.25">
      <c r="A87" s="344" t="s">
        <v>50</v>
      </c>
      <c r="B87" s="429">
        <v>0</v>
      </c>
      <c r="C87" s="439"/>
      <c r="D87" s="320"/>
      <c r="E87" s="320"/>
      <c r="F87" s="320"/>
      <c r="G87" s="320"/>
      <c r="H87" s="316">
        <f t="shared" si="17"/>
        <v>0</v>
      </c>
      <c r="I87" s="320"/>
      <c r="J87" s="317">
        <f t="shared" si="19"/>
        <v>0</v>
      </c>
      <c r="K87" s="320">
        <f t="shared" si="23"/>
        <v>0</v>
      </c>
      <c r="L87" s="431">
        <f t="shared" si="24"/>
        <v>0</v>
      </c>
      <c r="M87" s="346">
        <f t="shared" si="20"/>
        <v>0</v>
      </c>
      <c r="N87" s="319">
        <f>+[2]INFR!$G87</f>
        <v>0</v>
      </c>
      <c r="O87" s="320">
        <f t="shared" si="18"/>
        <v>0</v>
      </c>
      <c r="P87" s="320"/>
      <c r="Q87" s="278"/>
      <c r="R87" s="320">
        <f t="shared" si="14"/>
        <v>0</v>
      </c>
      <c r="S87" s="320"/>
      <c r="T87" s="320">
        <f t="shared" si="15"/>
        <v>0</v>
      </c>
      <c r="U87" s="320">
        <f t="shared" si="21"/>
        <v>0</v>
      </c>
      <c r="V87" s="410">
        <f t="shared" si="22"/>
        <v>0</v>
      </c>
      <c r="Y87" s="468" t="e">
        <f t="shared" si="16"/>
        <v>#DIV/0!</v>
      </c>
    </row>
    <row r="88" spans="1:25" hidden="1" x14ac:dyDescent="0.25">
      <c r="A88" s="344" t="s">
        <v>14</v>
      </c>
      <c r="B88" s="429">
        <v>0</v>
      </c>
      <c r="C88" s="439"/>
      <c r="D88" s="320"/>
      <c r="E88" s="320"/>
      <c r="F88" s="320"/>
      <c r="G88" s="320"/>
      <c r="H88" s="316">
        <f t="shared" si="17"/>
        <v>0</v>
      </c>
      <c r="I88" s="320"/>
      <c r="J88" s="317">
        <f t="shared" si="19"/>
        <v>0</v>
      </c>
      <c r="K88" s="320">
        <f t="shared" si="23"/>
        <v>0</v>
      </c>
      <c r="L88" s="431">
        <f t="shared" si="24"/>
        <v>0</v>
      </c>
      <c r="M88" s="346">
        <f t="shared" si="20"/>
        <v>0</v>
      </c>
      <c r="N88" s="319">
        <f>+[2]INFR!$G88</f>
        <v>0</v>
      </c>
      <c r="O88" s="320">
        <f t="shared" si="18"/>
        <v>0</v>
      </c>
      <c r="P88" s="320"/>
      <c r="Q88" s="278"/>
      <c r="R88" s="320">
        <f t="shared" si="14"/>
        <v>0</v>
      </c>
      <c r="S88" s="320"/>
      <c r="T88" s="320">
        <f t="shared" si="15"/>
        <v>0</v>
      </c>
      <c r="U88" s="320">
        <f t="shared" si="21"/>
        <v>0</v>
      </c>
      <c r="V88" s="410">
        <f t="shared" si="22"/>
        <v>0</v>
      </c>
      <c r="Y88" s="468" t="e">
        <f t="shared" si="16"/>
        <v>#DIV/0!</v>
      </c>
    </row>
    <row r="89" spans="1:25" hidden="1" x14ac:dyDescent="0.25">
      <c r="A89" s="344" t="s">
        <v>35</v>
      </c>
      <c r="B89" s="429">
        <v>0</v>
      </c>
      <c r="C89" s="439"/>
      <c r="D89" s="320"/>
      <c r="E89" s="320"/>
      <c r="F89" s="320"/>
      <c r="G89" s="320"/>
      <c r="H89" s="316">
        <f t="shared" si="17"/>
        <v>0</v>
      </c>
      <c r="I89" s="320"/>
      <c r="J89" s="317">
        <f t="shared" si="19"/>
        <v>0</v>
      </c>
      <c r="K89" s="320">
        <f t="shared" si="23"/>
        <v>0</v>
      </c>
      <c r="L89" s="431">
        <f t="shared" si="24"/>
        <v>0</v>
      </c>
      <c r="M89" s="346">
        <f t="shared" si="20"/>
        <v>0</v>
      </c>
      <c r="N89" s="319">
        <f>+[2]INFR!$G89</f>
        <v>0</v>
      </c>
      <c r="O89" s="320">
        <f t="shared" si="18"/>
        <v>0</v>
      </c>
      <c r="P89" s="320"/>
      <c r="Q89" s="278"/>
      <c r="R89" s="320">
        <f t="shared" si="14"/>
        <v>0</v>
      </c>
      <c r="S89" s="320"/>
      <c r="T89" s="320">
        <f t="shared" si="15"/>
        <v>0</v>
      </c>
      <c r="U89" s="320">
        <f t="shared" si="21"/>
        <v>0</v>
      </c>
      <c r="V89" s="410">
        <f t="shared" si="22"/>
        <v>0</v>
      </c>
      <c r="Y89" s="468" t="e">
        <f t="shared" si="16"/>
        <v>#DIV/0!</v>
      </c>
    </row>
    <row r="90" spans="1:25" hidden="1" x14ac:dyDescent="0.25">
      <c r="A90" s="344" t="s">
        <v>52</v>
      </c>
      <c r="B90" s="429">
        <v>0</v>
      </c>
      <c r="C90" s="439"/>
      <c r="D90" s="320"/>
      <c r="E90" s="320"/>
      <c r="F90" s="320"/>
      <c r="G90" s="320"/>
      <c r="H90" s="316">
        <f t="shared" si="17"/>
        <v>0</v>
      </c>
      <c r="I90" s="320"/>
      <c r="J90" s="317">
        <f t="shared" si="19"/>
        <v>0</v>
      </c>
      <c r="K90" s="320">
        <f t="shared" si="23"/>
        <v>0</v>
      </c>
      <c r="L90" s="431">
        <f t="shared" si="24"/>
        <v>0</v>
      </c>
      <c r="M90" s="346">
        <f t="shared" si="20"/>
        <v>0</v>
      </c>
      <c r="N90" s="319">
        <f>+[2]INFR!$G90</f>
        <v>0</v>
      </c>
      <c r="O90" s="320">
        <f t="shared" si="18"/>
        <v>0</v>
      </c>
      <c r="P90" s="320"/>
      <c r="Q90" s="278"/>
      <c r="R90" s="320">
        <f t="shared" si="14"/>
        <v>0</v>
      </c>
      <c r="S90" s="320"/>
      <c r="T90" s="320">
        <f t="shared" si="15"/>
        <v>0</v>
      </c>
      <c r="U90" s="320">
        <f t="shared" si="21"/>
        <v>0</v>
      </c>
      <c r="V90" s="410">
        <f t="shared" si="22"/>
        <v>0</v>
      </c>
      <c r="Y90" s="468" t="e">
        <f t="shared" si="16"/>
        <v>#DIV/0!</v>
      </c>
    </row>
    <row r="91" spans="1:25" hidden="1" x14ac:dyDescent="0.25">
      <c r="A91" s="344" t="s">
        <v>53</v>
      </c>
      <c r="B91" s="429">
        <v>0</v>
      </c>
      <c r="C91" s="439"/>
      <c r="D91" s="320"/>
      <c r="E91" s="320"/>
      <c r="F91" s="320"/>
      <c r="G91" s="320"/>
      <c r="H91" s="316">
        <f t="shared" si="17"/>
        <v>0</v>
      </c>
      <c r="I91" s="320"/>
      <c r="J91" s="317">
        <f t="shared" si="19"/>
        <v>0</v>
      </c>
      <c r="K91" s="320">
        <f t="shared" si="23"/>
        <v>0</v>
      </c>
      <c r="L91" s="431">
        <f t="shared" si="24"/>
        <v>0</v>
      </c>
      <c r="M91" s="346">
        <f t="shared" si="20"/>
        <v>0</v>
      </c>
      <c r="N91" s="319">
        <f>+[2]INFR!$G91</f>
        <v>0</v>
      </c>
      <c r="O91" s="320">
        <f t="shared" si="18"/>
        <v>0</v>
      </c>
      <c r="P91" s="320"/>
      <c r="Q91" s="278"/>
      <c r="R91" s="320">
        <f t="shared" si="14"/>
        <v>0</v>
      </c>
      <c r="S91" s="320"/>
      <c r="T91" s="320">
        <f t="shared" si="15"/>
        <v>0</v>
      </c>
      <c r="U91" s="320">
        <f t="shared" si="21"/>
        <v>0</v>
      </c>
      <c r="V91" s="410">
        <f t="shared" si="22"/>
        <v>0</v>
      </c>
      <c r="Y91" s="468" t="e">
        <f t="shared" si="16"/>
        <v>#DIV/0!</v>
      </c>
    </row>
    <row r="92" spans="1:25" hidden="1" x14ac:dyDescent="0.25">
      <c r="A92" s="344" t="s">
        <v>66</v>
      </c>
      <c r="B92" s="429">
        <v>0</v>
      </c>
      <c r="C92" s="439"/>
      <c r="D92" s="320"/>
      <c r="E92" s="320"/>
      <c r="F92" s="320"/>
      <c r="G92" s="320"/>
      <c r="H92" s="316">
        <f t="shared" si="17"/>
        <v>0</v>
      </c>
      <c r="I92" s="320"/>
      <c r="J92" s="317">
        <f t="shared" si="19"/>
        <v>0</v>
      </c>
      <c r="K92" s="320">
        <f t="shared" si="23"/>
        <v>0</v>
      </c>
      <c r="L92" s="431">
        <f t="shared" si="24"/>
        <v>0</v>
      </c>
      <c r="M92" s="346">
        <f t="shared" si="20"/>
        <v>0</v>
      </c>
      <c r="N92" s="319">
        <f>+[2]INFR!$G92</f>
        <v>0</v>
      </c>
      <c r="O92" s="320">
        <f t="shared" si="18"/>
        <v>0</v>
      </c>
      <c r="P92" s="320"/>
      <c r="Q92" s="278"/>
      <c r="R92" s="320">
        <f t="shared" si="14"/>
        <v>0</v>
      </c>
      <c r="S92" s="320"/>
      <c r="T92" s="320">
        <f t="shared" si="15"/>
        <v>0</v>
      </c>
      <c r="U92" s="320">
        <f t="shared" si="21"/>
        <v>0</v>
      </c>
      <c r="V92" s="410">
        <f t="shared" si="22"/>
        <v>0</v>
      </c>
      <c r="Y92" s="468" t="e">
        <f t="shared" si="16"/>
        <v>#DIV/0!</v>
      </c>
    </row>
    <row r="93" spans="1:25" hidden="1" x14ac:dyDescent="0.25">
      <c r="A93" s="344" t="s">
        <v>33</v>
      </c>
      <c r="B93" s="429">
        <v>0</v>
      </c>
      <c r="C93" s="439"/>
      <c r="D93" s="320"/>
      <c r="E93" s="320"/>
      <c r="F93" s="320"/>
      <c r="G93" s="320"/>
      <c r="H93" s="316">
        <f t="shared" si="17"/>
        <v>0</v>
      </c>
      <c r="I93" s="320"/>
      <c r="J93" s="317">
        <f t="shared" si="19"/>
        <v>0</v>
      </c>
      <c r="K93" s="320">
        <f t="shared" si="23"/>
        <v>0</v>
      </c>
      <c r="L93" s="431">
        <f t="shared" si="24"/>
        <v>0</v>
      </c>
      <c r="M93" s="346">
        <f t="shared" si="20"/>
        <v>0</v>
      </c>
      <c r="N93" s="319">
        <f>+[2]INFR!$G93</f>
        <v>0</v>
      </c>
      <c r="O93" s="320">
        <f t="shared" si="18"/>
        <v>0</v>
      </c>
      <c r="P93" s="320"/>
      <c r="Q93" s="278"/>
      <c r="R93" s="320">
        <f t="shared" si="14"/>
        <v>0</v>
      </c>
      <c r="S93" s="320"/>
      <c r="T93" s="320">
        <f t="shared" si="15"/>
        <v>0</v>
      </c>
      <c r="U93" s="320">
        <f t="shared" si="21"/>
        <v>0</v>
      </c>
      <c r="V93" s="410">
        <f t="shared" si="22"/>
        <v>0</v>
      </c>
      <c r="Y93" s="468" t="e">
        <f t="shared" si="16"/>
        <v>#DIV/0!</v>
      </c>
    </row>
    <row r="94" spans="1:25" x14ac:dyDescent="0.25">
      <c r="A94" s="344" t="s">
        <v>84</v>
      </c>
      <c r="B94" s="429">
        <v>8000000</v>
      </c>
      <c r="C94" s="439">
        <v>3000000</v>
      </c>
      <c r="D94" s="320">
        <v>4541252.68</v>
      </c>
      <c r="E94" s="320">
        <v>7000000</v>
      </c>
      <c r="F94" s="320">
        <v>1222791</v>
      </c>
      <c r="G94" s="320">
        <v>8206638.46</v>
      </c>
      <c r="H94" s="316">
        <f t="shared" si="17"/>
        <v>16152.540000000037</v>
      </c>
      <c r="I94" s="320">
        <v>8500000</v>
      </c>
      <c r="J94" s="317">
        <f t="shared" si="19"/>
        <v>8516152.5399999991</v>
      </c>
      <c r="K94" s="320">
        <f t="shared" si="23"/>
        <v>7378000</v>
      </c>
      <c r="L94" s="431">
        <f t="shared" si="24"/>
        <v>7776412</v>
      </c>
      <c r="M94" s="346">
        <f t="shared" si="20"/>
        <v>16722791</v>
      </c>
      <c r="N94" s="319">
        <f>+[2]INFR!$G94</f>
        <v>8772051</v>
      </c>
      <c r="O94" s="320">
        <v>10000000</v>
      </c>
      <c r="P94" s="320"/>
      <c r="Q94" s="278">
        <v>-3087340</v>
      </c>
      <c r="R94" s="320">
        <f t="shared" si="14"/>
        <v>6912660</v>
      </c>
      <c r="S94" s="320">
        <f>-2800000-693000</f>
        <v>-3493000</v>
      </c>
      <c r="T94" s="320">
        <f t="shared" si="15"/>
        <v>6507000</v>
      </c>
      <c r="U94" s="320">
        <f t="shared" si="21"/>
        <v>10590000</v>
      </c>
      <c r="V94" s="410">
        <f t="shared" si="22"/>
        <v>11193630</v>
      </c>
      <c r="Y94" s="468">
        <f t="shared" si="16"/>
        <v>0.4744644229291532</v>
      </c>
    </row>
    <row r="95" spans="1:25" hidden="1" x14ac:dyDescent="0.25">
      <c r="A95" s="344" t="s">
        <v>68</v>
      </c>
      <c r="B95" s="429">
        <v>0</v>
      </c>
      <c r="C95" s="439"/>
      <c r="D95" s="320"/>
      <c r="E95" s="320"/>
      <c r="F95" s="320"/>
      <c r="G95" s="320"/>
      <c r="H95" s="316">
        <f t="shared" si="17"/>
        <v>0</v>
      </c>
      <c r="I95" s="320"/>
      <c r="J95" s="317">
        <f t="shared" si="19"/>
        <v>0</v>
      </c>
      <c r="K95" s="320">
        <f t="shared" si="23"/>
        <v>0</v>
      </c>
      <c r="L95" s="431">
        <f t="shared" si="24"/>
        <v>0</v>
      </c>
      <c r="M95" s="346">
        <f t="shared" si="20"/>
        <v>0</v>
      </c>
      <c r="N95" s="319">
        <f>+[2]INFR!$G95</f>
        <v>0</v>
      </c>
      <c r="O95" s="320">
        <f t="shared" si="18"/>
        <v>0</v>
      </c>
      <c r="P95" s="320"/>
      <c r="Q95" s="278"/>
      <c r="R95" s="320">
        <f t="shared" si="14"/>
        <v>0</v>
      </c>
      <c r="S95" s="320"/>
      <c r="T95" s="320">
        <f t="shared" si="15"/>
        <v>0</v>
      </c>
      <c r="U95" s="320">
        <f t="shared" si="21"/>
        <v>0</v>
      </c>
      <c r="V95" s="410">
        <f t="shared" si="22"/>
        <v>0</v>
      </c>
      <c r="Y95" s="468" t="e">
        <f t="shared" si="16"/>
        <v>#DIV/0!</v>
      </c>
    </row>
    <row r="96" spans="1:25" hidden="1" x14ac:dyDescent="0.25">
      <c r="A96" s="344" t="s">
        <v>55</v>
      </c>
      <c r="B96" s="429">
        <v>0</v>
      </c>
      <c r="C96" s="439"/>
      <c r="D96" s="320"/>
      <c r="E96" s="320"/>
      <c r="F96" s="320"/>
      <c r="G96" s="320"/>
      <c r="H96" s="316">
        <f t="shared" si="17"/>
        <v>0</v>
      </c>
      <c r="I96" s="320"/>
      <c r="J96" s="317">
        <f t="shared" si="19"/>
        <v>0</v>
      </c>
      <c r="K96" s="320">
        <f t="shared" si="23"/>
        <v>0</v>
      </c>
      <c r="L96" s="431">
        <f t="shared" si="24"/>
        <v>0</v>
      </c>
      <c r="M96" s="346">
        <f t="shared" si="20"/>
        <v>0</v>
      </c>
      <c r="N96" s="319">
        <f>+[2]INFR!$G96</f>
        <v>0</v>
      </c>
      <c r="O96" s="320">
        <f t="shared" si="18"/>
        <v>0</v>
      </c>
      <c r="P96" s="320"/>
      <c r="Q96" s="278"/>
      <c r="R96" s="320">
        <f t="shared" si="14"/>
        <v>0</v>
      </c>
      <c r="S96" s="320"/>
      <c r="T96" s="320">
        <f t="shared" si="15"/>
        <v>0</v>
      </c>
      <c r="U96" s="320">
        <f t="shared" si="21"/>
        <v>0</v>
      </c>
      <c r="V96" s="410">
        <f t="shared" si="22"/>
        <v>0</v>
      </c>
      <c r="Y96" s="468" t="e">
        <f t="shared" si="16"/>
        <v>#DIV/0!</v>
      </c>
    </row>
    <row r="97" spans="1:25" hidden="1" x14ac:dyDescent="0.25">
      <c r="A97" s="344" t="s">
        <v>59</v>
      </c>
      <c r="B97" s="429">
        <v>0</v>
      </c>
      <c r="C97" s="439"/>
      <c r="D97" s="320"/>
      <c r="E97" s="320"/>
      <c r="F97" s="320"/>
      <c r="G97" s="320"/>
      <c r="H97" s="316">
        <f t="shared" si="17"/>
        <v>0</v>
      </c>
      <c r="I97" s="320"/>
      <c r="J97" s="317">
        <f t="shared" si="19"/>
        <v>0</v>
      </c>
      <c r="K97" s="320">
        <f t="shared" si="23"/>
        <v>0</v>
      </c>
      <c r="L97" s="431">
        <f t="shared" si="24"/>
        <v>0</v>
      </c>
      <c r="M97" s="346">
        <f t="shared" si="20"/>
        <v>0</v>
      </c>
      <c r="N97" s="319">
        <f>+[2]INFR!$G97</f>
        <v>0</v>
      </c>
      <c r="O97" s="320">
        <f t="shared" si="18"/>
        <v>0</v>
      </c>
      <c r="P97" s="320"/>
      <c r="Q97" s="278"/>
      <c r="R97" s="320">
        <f t="shared" si="14"/>
        <v>0</v>
      </c>
      <c r="S97" s="320"/>
      <c r="T97" s="320">
        <f t="shared" si="15"/>
        <v>0</v>
      </c>
      <c r="U97" s="320">
        <f t="shared" si="21"/>
        <v>0</v>
      </c>
      <c r="V97" s="410">
        <f t="shared" si="22"/>
        <v>0</v>
      </c>
      <c r="Y97" s="468" t="e">
        <f t="shared" si="16"/>
        <v>#DIV/0!</v>
      </c>
    </row>
    <row r="98" spans="1:25" hidden="1" x14ac:dyDescent="0.25">
      <c r="A98" s="344" t="s">
        <v>45</v>
      </c>
      <c r="B98" s="429">
        <v>0</v>
      </c>
      <c r="C98" s="439"/>
      <c r="D98" s="320"/>
      <c r="E98" s="320"/>
      <c r="F98" s="320"/>
      <c r="G98" s="320"/>
      <c r="H98" s="316">
        <f t="shared" si="17"/>
        <v>0</v>
      </c>
      <c r="I98" s="320"/>
      <c r="J98" s="317">
        <f t="shared" si="19"/>
        <v>0</v>
      </c>
      <c r="K98" s="320">
        <f t="shared" si="23"/>
        <v>0</v>
      </c>
      <c r="L98" s="431">
        <f t="shared" si="24"/>
        <v>0</v>
      </c>
      <c r="M98" s="346">
        <f t="shared" si="20"/>
        <v>0</v>
      </c>
      <c r="N98" s="319">
        <f>+[2]INFR!$G98</f>
        <v>0</v>
      </c>
      <c r="O98" s="320">
        <f t="shared" si="18"/>
        <v>0</v>
      </c>
      <c r="P98" s="320"/>
      <c r="Q98" s="278"/>
      <c r="R98" s="320">
        <f t="shared" ref="R98:R137" si="25">SUM(O98:Q98)</f>
        <v>0</v>
      </c>
      <c r="S98" s="320"/>
      <c r="T98" s="320">
        <f t="shared" ref="T98:T137" si="26">+O98+P98+S98</f>
        <v>0</v>
      </c>
      <c r="U98" s="320">
        <f t="shared" si="21"/>
        <v>0</v>
      </c>
      <c r="V98" s="410">
        <f t="shared" si="22"/>
        <v>0</v>
      </c>
      <c r="Y98" s="468" t="e">
        <f t="shared" ref="Y98:Y137" si="27">-Q98/T98</f>
        <v>#DIV/0!</v>
      </c>
    </row>
    <row r="99" spans="1:25" hidden="1" x14ac:dyDescent="0.25">
      <c r="A99" s="344" t="s">
        <v>60</v>
      </c>
      <c r="B99" s="429">
        <v>0</v>
      </c>
      <c r="C99" s="439"/>
      <c r="D99" s="320"/>
      <c r="E99" s="320"/>
      <c r="F99" s="320"/>
      <c r="G99" s="320"/>
      <c r="H99" s="316">
        <f t="shared" ref="H99:H136" si="28">+E99+F99-G99</f>
        <v>0</v>
      </c>
      <c r="I99" s="320"/>
      <c r="J99" s="317">
        <f t="shared" si="19"/>
        <v>0</v>
      </c>
      <c r="K99" s="320">
        <f t="shared" si="23"/>
        <v>0</v>
      </c>
      <c r="L99" s="431">
        <f t="shared" si="24"/>
        <v>0</v>
      </c>
      <c r="M99" s="346">
        <f t="shared" si="20"/>
        <v>0</v>
      </c>
      <c r="N99" s="319">
        <f>+[2]INFR!$G99</f>
        <v>0</v>
      </c>
      <c r="O99" s="320">
        <f t="shared" ref="O99:O137" si="29">+M99*1.043</f>
        <v>0</v>
      </c>
      <c r="P99" s="320"/>
      <c r="Q99" s="278"/>
      <c r="R99" s="320">
        <f t="shared" si="25"/>
        <v>0</v>
      </c>
      <c r="S99" s="320"/>
      <c r="T99" s="320">
        <f t="shared" si="26"/>
        <v>0</v>
      </c>
      <c r="U99" s="320">
        <f t="shared" si="21"/>
        <v>0</v>
      </c>
      <c r="V99" s="410">
        <f t="shared" si="22"/>
        <v>0</v>
      </c>
      <c r="Y99" s="468" t="e">
        <f t="shared" si="27"/>
        <v>#DIV/0!</v>
      </c>
    </row>
    <row r="100" spans="1:25" hidden="1" x14ac:dyDescent="0.25">
      <c r="A100" s="344" t="s">
        <v>61</v>
      </c>
      <c r="B100" s="429">
        <v>0</v>
      </c>
      <c r="C100" s="439"/>
      <c r="D100" s="320"/>
      <c r="E100" s="320"/>
      <c r="F100" s="320"/>
      <c r="G100" s="320"/>
      <c r="H100" s="316">
        <f t="shared" si="28"/>
        <v>0</v>
      </c>
      <c r="I100" s="320"/>
      <c r="J100" s="317">
        <f t="shared" ref="J100:J136" si="30">SUM(H100:I100)</f>
        <v>0</v>
      </c>
      <c r="K100" s="320">
        <f t="shared" si="23"/>
        <v>0</v>
      </c>
      <c r="L100" s="431">
        <f t="shared" si="24"/>
        <v>0</v>
      </c>
      <c r="M100" s="346">
        <f t="shared" ref="M100:M137" si="31">+G100+J100</f>
        <v>0</v>
      </c>
      <c r="N100" s="319">
        <f>+[2]INFR!$G100</f>
        <v>0</v>
      </c>
      <c r="O100" s="320">
        <f t="shared" si="29"/>
        <v>0</v>
      </c>
      <c r="P100" s="320"/>
      <c r="Q100" s="278"/>
      <c r="R100" s="320">
        <f t="shared" si="25"/>
        <v>0</v>
      </c>
      <c r="S100" s="320"/>
      <c r="T100" s="320">
        <f t="shared" si="26"/>
        <v>0</v>
      </c>
      <c r="U100" s="320">
        <f t="shared" ref="U100:U136" si="32">+O100*1.059</f>
        <v>0</v>
      </c>
      <c r="V100" s="410">
        <f t="shared" ref="V100:V136" si="33">+U100*1.057</f>
        <v>0</v>
      </c>
      <c r="Y100" s="468" t="e">
        <f t="shared" si="27"/>
        <v>#DIV/0!</v>
      </c>
    </row>
    <row r="101" spans="1:25" x14ac:dyDescent="0.25">
      <c r="A101" s="344" t="s">
        <v>63</v>
      </c>
      <c r="B101" s="429">
        <v>100000</v>
      </c>
      <c r="C101" s="439">
        <v>100000</v>
      </c>
      <c r="D101" s="320">
        <v>35787.5</v>
      </c>
      <c r="E101" s="320">
        <v>30000</v>
      </c>
      <c r="F101" s="320"/>
      <c r="G101" s="320">
        <v>10297.5</v>
      </c>
      <c r="H101" s="316">
        <f t="shared" si="28"/>
        <v>19702.5</v>
      </c>
      <c r="I101" s="320"/>
      <c r="J101" s="317">
        <f t="shared" si="30"/>
        <v>19702.5</v>
      </c>
      <c r="K101" s="320">
        <f t="shared" si="23"/>
        <v>31620</v>
      </c>
      <c r="L101" s="431">
        <f t="shared" si="24"/>
        <v>33327.480000000003</v>
      </c>
      <c r="M101" s="346">
        <f t="shared" si="31"/>
        <v>30000</v>
      </c>
      <c r="N101" s="319">
        <f>+[2]INFR!$G101</f>
        <v>16859</v>
      </c>
      <c r="O101" s="320">
        <f t="shared" si="29"/>
        <v>31289.999999999996</v>
      </c>
      <c r="P101" s="320"/>
      <c r="Q101" s="278">
        <v>0</v>
      </c>
      <c r="R101" s="320">
        <f t="shared" si="25"/>
        <v>31289.999999999996</v>
      </c>
      <c r="S101" s="320">
        <v>200000</v>
      </c>
      <c r="T101" s="320">
        <f t="shared" si="26"/>
        <v>231290</v>
      </c>
      <c r="U101" s="320">
        <f t="shared" si="32"/>
        <v>33136.109999999993</v>
      </c>
      <c r="V101" s="410">
        <f t="shared" si="33"/>
        <v>35024.868269999992</v>
      </c>
      <c r="Y101" s="468">
        <f t="shared" si="27"/>
        <v>0</v>
      </c>
    </row>
    <row r="102" spans="1:25" hidden="1" x14ac:dyDescent="0.25">
      <c r="A102" s="344" t="s">
        <v>62</v>
      </c>
      <c r="B102" s="429">
        <v>0</v>
      </c>
      <c r="C102" s="439"/>
      <c r="D102" s="320"/>
      <c r="E102" s="320"/>
      <c r="F102" s="320"/>
      <c r="G102" s="320"/>
      <c r="H102" s="316">
        <f t="shared" si="28"/>
        <v>0</v>
      </c>
      <c r="I102" s="320"/>
      <c r="J102" s="317">
        <f t="shared" si="30"/>
        <v>0</v>
      </c>
      <c r="K102" s="320">
        <f t="shared" si="23"/>
        <v>0</v>
      </c>
      <c r="L102" s="431">
        <f t="shared" si="24"/>
        <v>0</v>
      </c>
      <c r="M102" s="346">
        <f t="shared" si="31"/>
        <v>0</v>
      </c>
      <c r="N102" s="319">
        <f>+[2]INFR!$G102</f>
        <v>0</v>
      </c>
      <c r="O102" s="320">
        <f t="shared" si="29"/>
        <v>0</v>
      </c>
      <c r="P102" s="320"/>
      <c r="Q102" s="278"/>
      <c r="R102" s="320">
        <f t="shared" si="25"/>
        <v>0</v>
      </c>
      <c r="S102" s="320"/>
      <c r="T102" s="320">
        <f t="shared" si="26"/>
        <v>0</v>
      </c>
      <c r="U102" s="320">
        <f t="shared" si="32"/>
        <v>0</v>
      </c>
      <c r="V102" s="410">
        <f t="shared" si="33"/>
        <v>0</v>
      </c>
      <c r="Y102" s="468" t="e">
        <f t="shared" si="27"/>
        <v>#DIV/0!</v>
      </c>
    </row>
    <row r="103" spans="1:25" hidden="1" x14ac:dyDescent="0.25">
      <c r="A103" s="344" t="s">
        <v>41</v>
      </c>
      <c r="B103" s="429">
        <v>0</v>
      </c>
      <c r="C103" s="439"/>
      <c r="D103" s="320"/>
      <c r="E103" s="320"/>
      <c r="F103" s="320"/>
      <c r="G103" s="320"/>
      <c r="H103" s="316">
        <f t="shared" si="28"/>
        <v>0</v>
      </c>
      <c r="I103" s="320"/>
      <c r="J103" s="317">
        <f t="shared" si="30"/>
        <v>0</v>
      </c>
      <c r="K103" s="320">
        <f t="shared" si="23"/>
        <v>0</v>
      </c>
      <c r="L103" s="431">
        <f t="shared" si="24"/>
        <v>0</v>
      </c>
      <c r="M103" s="346">
        <f t="shared" si="31"/>
        <v>0</v>
      </c>
      <c r="N103" s="319">
        <f>+[2]INFR!$G103</f>
        <v>0</v>
      </c>
      <c r="O103" s="320">
        <f t="shared" si="29"/>
        <v>0</v>
      </c>
      <c r="P103" s="320"/>
      <c r="Q103" s="278"/>
      <c r="R103" s="320">
        <f t="shared" si="25"/>
        <v>0</v>
      </c>
      <c r="S103" s="320"/>
      <c r="T103" s="320">
        <f t="shared" si="26"/>
        <v>0</v>
      </c>
      <c r="U103" s="320">
        <f t="shared" si="32"/>
        <v>0</v>
      </c>
      <c r="V103" s="410">
        <f t="shared" si="33"/>
        <v>0</v>
      </c>
      <c r="Y103" s="468" t="e">
        <f t="shared" si="27"/>
        <v>#DIV/0!</v>
      </c>
    </row>
    <row r="104" spans="1:25" hidden="1" x14ac:dyDescent="0.25">
      <c r="A104" s="344" t="s">
        <v>64</v>
      </c>
      <c r="B104" s="429">
        <v>0</v>
      </c>
      <c r="C104" s="439"/>
      <c r="D104" s="320"/>
      <c r="E104" s="320"/>
      <c r="F104" s="320"/>
      <c r="G104" s="320"/>
      <c r="H104" s="316">
        <f t="shared" si="28"/>
        <v>0</v>
      </c>
      <c r="I104" s="320"/>
      <c r="J104" s="317">
        <f t="shared" si="30"/>
        <v>0</v>
      </c>
      <c r="K104" s="320">
        <f t="shared" si="23"/>
        <v>0</v>
      </c>
      <c r="L104" s="431">
        <f t="shared" si="24"/>
        <v>0</v>
      </c>
      <c r="M104" s="346">
        <f t="shared" si="31"/>
        <v>0</v>
      </c>
      <c r="N104" s="319">
        <f>+[2]INFR!$G104</f>
        <v>0</v>
      </c>
      <c r="O104" s="320">
        <f t="shared" si="29"/>
        <v>0</v>
      </c>
      <c r="P104" s="320"/>
      <c r="Q104" s="278"/>
      <c r="R104" s="320">
        <f t="shared" si="25"/>
        <v>0</v>
      </c>
      <c r="S104" s="320"/>
      <c r="T104" s="320">
        <f t="shared" si="26"/>
        <v>0</v>
      </c>
      <c r="U104" s="320">
        <f t="shared" si="32"/>
        <v>0</v>
      </c>
      <c r="V104" s="410">
        <f t="shared" si="33"/>
        <v>0</v>
      </c>
      <c r="Y104" s="468" t="e">
        <f t="shared" si="27"/>
        <v>#DIV/0!</v>
      </c>
    </row>
    <row r="105" spans="1:25" hidden="1" x14ac:dyDescent="0.25">
      <c r="A105" s="344" t="s">
        <v>65</v>
      </c>
      <c r="B105" s="429">
        <v>0</v>
      </c>
      <c r="C105" s="439"/>
      <c r="D105" s="320"/>
      <c r="E105" s="320"/>
      <c r="F105" s="320"/>
      <c r="G105" s="320"/>
      <c r="H105" s="316">
        <f t="shared" si="28"/>
        <v>0</v>
      </c>
      <c r="I105" s="320"/>
      <c r="J105" s="317">
        <f t="shared" si="30"/>
        <v>0</v>
      </c>
      <c r="K105" s="320">
        <f t="shared" si="23"/>
        <v>0</v>
      </c>
      <c r="L105" s="431">
        <f t="shared" si="24"/>
        <v>0</v>
      </c>
      <c r="M105" s="346">
        <f t="shared" si="31"/>
        <v>0</v>
      </c>
      <c r="N105" s="319">
        <f>+[2]INFR!$G105</f>
        <v>0</v>
      </c>
      <c r="O105" s="320">
        <f t="shared" si="29"/>
        <v>0</v>
      </c>
      <c r="P105" s="320"/>
      <c r="Q105" s="278"/>
      <c r="R105" s="320">
        <f t="shared" si="25"/>
        <v>0</v>
      </c>
      <c r="S105" s="320"/>
      <c r="T105" s="320">
        <f t="shared" si="26"/>
        <v>0</v>
      </c>
      <c r="U105" s="320">
        <f t="shared" si="32"/>
        <v>0</v>
      </c>
      <c r="V105" s="410">
        <f t="shared" si="33"/>
        <v>0</v>
      </c>
      <c r="Y105" s="468" t="e">
        <f t="shared" si="27"/>
        <v>#DIV/0!</v>
      </c>
    </row>
    <row r="106" spans="1:25" hidden="1" x14ac:dyDescent="0.25">
      <c r="A106" s="344" t="s">
        <v>87</v>
      </c>
      <c r="B106" s="429">
        <v>0</v>
      </c>
      <c r="C106" s="439"/>
      <c r="D106" s="320"/>
      <c r="E106" s="320"/>
      <c r="F106" s="320"/>
      <c r="G106" s="320"/>
      <c r="H106" s="316">
        <f t="shared" si="28"/>
        <v>0</v>
      </c>
      <c r="I106" s="320"/>
      <c r="J106" s="317">
        <f t="shared" si="30"/>
        <v>0</v>
      </c>
      <c r="K106" s="320">
        <f t="shared" si="23"/>
        <v>0</v>
      </c>
      <c r="L106" s="431">
        <f t="shared" si="24"/>
        <v>0</v>
      </c>
      <c r="M106" s="346">
        <f t="shared" si="31"/>
        <v>0</v>
      </c>
      <c r="N106" s="319">
        <f>+[2]INFR!$G106</f>
        <v>0</v>
      </c>
      <c r="O106" s="320">
        <f t="shared" si="29"/>
        <v>0</v>
      </c>
      <c r="P106" s="320"/>
      <c r="Q106" s="278"/>
      <c r="R106" s="320">
        <f t="shared" si="25"/>
        <v>0</v>
      </c>
      <c r="S106" s="320"/>
      <c r="T106" s="320">
        <f t="shared" si="26"/>
        <v>0</v>
      </c>
      <c r="U106" s="320">
        <f t="shared" si="32"/>
        <v>0</v>
      </c>
      <c r="V106" s="410">
        <f t="shared" si="33"/>
        <v>0</v>
      </c>
      <c r="Y106" s="468" t="e">
        <f t="shared" si="27"/>
        <v>#DIV/0!</v>
      </c>
    </row>
    <row r="107" spans="1:25" hidden="1" x14ac:dyDescent="0.25">
      <c r="A107" s="344" t="s">
        <v>26</v>
      </c>
      <c r="B107" s="429">
        <v>0</v>
      </c>
      <c r="C107" s="439"/>
      <c r="D107" s="320"/>
      <c r="E107" s="320"/>
      <c r="F107" s="320"/>
      <c r="G107" s="320"/>
      <c r="H107" s="316">
        <f t="shared" si="28"/>
        <v>0</v>
      </c>
      <c r="I107" s="320"/>
      <c r="J107" s="317">
        <f t="shared" si="30"/>
        <v>0</v>
      </c>
      <c r="K107" s="320">
        <f t="shared" si="23"/>
        <v>0</v>
      </c>
      <c r="L107" s="431">
        <f t="shared" si="24"/>
        <v>0</v>
      </c>
      <c r="M107" s="346">
        <f t="shared" si="31"/>
        <v>0</v>
      </c>
      <c r="N107" s="319">
        <f>+[2]INFR!$G107</f>
        <v>0</v>
      </c>
      <c r="O107" s="320">
        <f t="shared" si="29"/>
        <v>0</v>
      </c>
      <c r="P107" s="320"/>
      <c r="Q107" s="278"/>
      <c r="R107" s="320">
        <f t="shared" si="25"/>
        <v>0</v>
      </c>
      <c r="S107" s="320"/>
      <c r="T107" s="320">
        <f t="shared" si="26"/>
        <v>0</v>
      </c>
      <c r="U107" s="320">
        <f t="shared" si="32"/>
        <v>0</v>
      </c>
      <c r="V107" s="410">
        <f t="shared" si="33"/>
        <v>0</v>
      </c>
      <c r="Y107" s="468" t="e">
        <f t="shared" si="27"/>
        <v>#DIV/0!</v>
      </c>
    </row>
    <row r="108" spans="1:25" hidden="1" x14ac:dyDescent="0.25">
      <c r="A108" s="344" t="s">
        <v>42</v>
      </c>
      <c r="B108" s="429">
        <v>0</v>
      </c>
      <c r="C108" s="439"/>
      <c r="D108" s="320"/>
      <c r="E108" s="320"/>
      <c r="F108" s="320"/>
      <c r="G108" s="320"/>
      <c r="H108" s="316">
        <f t="shared" si="28"/>
        <v>0</v>
      </c>
      <c r="I108" s="320"/>
      <c r="J108" s="317">
        <f t="shared" si="30"/>
        <v>0</v>
      </c>
      <c r="K108" s="320">
        <f t="shared" si="23"/>
        <v>0</v>
      </c>
      <c r="L108" s="431">
        <f t="shared" si="24"/>
        <v>0</v>
      </c>
      <c r="M108" s="346">
        <f t="shared" si="31"/>
        <v>0</v>
      </c>
      <c r="N108" s="319">
        <f>+[2]INFR!$G108</f>
        <v>0</v>
      </c>
      <c r="O108" s="320">
        <f t="shared" si="29"/>
        <v>0</v>
      </c>
      <c r="P108" s="320"/>
      <c r="Q108" s="278"/>
      <c r="R108" s="320">
        <f t="shared" si="25"/>
        <v>0</v>
      </c>
      <c r="S108" s="320"/>
      <c r="T108" s="320">
        <f t="shared" si="26"/>
        <v>0</v>
      </c>
      <c r="U108" s="320">
        <f t="shared" si="32"/>
        <v>0</v>
      </c>
      <c r="V108" s="410">
        <f t="shared" si="33"/>
        <v>0</v>
      </c>
      <c r="Y108" s="468" t="e">
        <f t="shared" si="27"/>
        <v>#DIV/0!</v>
      </c>
    </row>
    <row r="109" spans="1:25" hidden="1" x14ac:dyDescent="0.25">
      <c r="A109" s="344" t="s">
        <v>42</v>
      </c>
      <c r="B109" s="429">
        <v>0</v>
      </c>
      <c r="C109" s="439"/>
      <c r="D109" s="320"/>
      <c r="E109" s="320"/>
      <c r="F109" s="320"/>
      <c r="G109" s="320"/>
      <c r="H109" s="316">
        <f t="shared" si="28"/>
        <v>0</v>
      </c>
      <c r="I109" s="320"/>
      <c r="J109" s="317">
        <f t="shared" si="30"/>
        <v>0</v>
      </c>
      <c r="K109" s="320">
        <f t="shared" si="23"/>
        <v>0</v>
      </c>
      <c r="L109" s="431">
        <f t="shared" si="24"/>
        <v>0</v>
      </c>
      <c r="M109" s="346">
        <f t="shared" si="31"/>
        <v>0</v>
      </c>
      <c r="N109" s="319">
        <f>+[2]INFR!$G109</f>
        <v>0</v>
      </c>
      <c r="O109" s="320">
        <f t="shared" si="29"/>
        <v>0</v>
      </c>
      <c r="P109" s="320"/>
      <c r="Q109" s="278"/>
      <c r="R109" s="320">
        <f t="shared" si="25"/>
        <v>0</v>
      </c>
      <c r="S109" s="320"/>
      <c r="T109" s="320">
        <f t="shared" si="26"/>
        <v>0</v>
      </c>
      <c r="U109" s="320">
        <f t="shared" si="32"/>
        <v>0</v>
      </c>
      <c r="V109" s="410">
        <f t="shared" si="33"/>
        <v>0</v>
      </c>
      <c r="Y109" s="468" t="e">
        <f t="shared" si="27"/>
        <v>#DIV/0!</v>
      </c>
    </row>
    <row r="110" spans="1:25" x14ac:dyDescent="0.25">
      <c r="A110" s="344" t="s">
        <v>70</v>
      </c>
      <c r="B110" s="429">
        <v>200000</v>
      </c>
      <c r="C110" s="439"/>
      <c r="D110" s="320">
        <v>91826.02</v>
      </c>
      <c r="E110" s="320">
        <v>200000</v>
      </c>
      <c r="F110" s="320"/>
      <c r="G110" s="320">
        <v>97059.38</v>
      </c>
      <c r="H110" s="316">
        <f t="shared" si="28"/>
        <v>102940.62</v>
      </c>
      <c r="I110" s="320"/>
      <c r="J110" s="317">
        <f t="shared" si="30"/>
        <v>102940.62</v>
      </c>
      <c r="K110" s="320">
        <f t="shared" si="23"/>
        <v>210800</v>
      </c>
      <c r="L110" s="431">
        <f t="shared" si="24"/>
        <v>222183.2</v>
      </c>
      <c r="M110" s="346">
        <f t="shared" si="31"/>
        <v>200000</v>
      </c>
      <c r="N110" s="319">
        <f>+[2]INFR!$G110</f>
        <v>113694</v>
      </c>
      <c r="O110" s="320">
        <f t="shared" si="29"/>
        <v>208599.99999999997</v>
      </c>
      <c r="P110" s="320"/>
      <c r="Q110" s="278">
        <v>-91329</v>
      </c>
      <c r="R110" s="320">
        <f t="shared" si="25"/>
        <v>117270.99999999997</v>
      </c>
      <c r="S110" s="320"/>
      <c r="T110" s="320">
        <f t="shared" si="26"/>
        <v>208599.99999999997</v>
      </c>
      <c r="U110" s="320">
        <f t="shared" si="32"/>
        <v>220907.39999999997</v>
      </c>
      <c r="V110" s="410">
        <f t="shared" si="33"/>
        <v>233499.12179999994</v>
      </c>
      <c r="Y110" s="468">
        <f t="shared" si="27"/>
        <v>0.43781879194630879</v>
      </c>
    </row>
    <row r="111" spans="1:25" hidden="1" x14ac:dyDescent="0.25">
      <c r="A111" s="344" t="s">
        <v>3</v>
      </c>
      <c r="B111" s="429">
        <v>0</v>
      </c>
      <c r="C111" s="439"/>
      <c r="D111" s="320"/>
      <c r="E111" s="320"/>
      <c r="F111" s="320"/>
      <c r="G111" s="320"/>
      <c r="H111" s="316">
        <f t="shared" si="28"/>
        <v>0</v>
      </c>
      <c r="I111" s="320"/>
      <c r="J111" s="317">
        <f t="shared" si="30"/>
        <v>0</v>
      </c>
      <c r="K111" s="320"/>
      <c r="L111" s="431"/>
      <c r="M111" s="346">
        <f t="shared" si="31"/>
        <v>0</v>
      </c>
      <c r="N111" s="319"/>
      <c r="O111" s="320">
        <f t="shared" si="29"/>
        <v>0</v>
      </c>
      <c r="P111" s="320"/>
      <c r="Q111" s="278"/>
      <c r="R111" s="320">
        <f t="shared" si="25"/>
        <v>0</v>
      </c>
      <c r="S111" s="320"/>
      <c r="T111" s="320">
        <f t="shared" si="26"/>
        <v>0</v>
      </c>
      <c r="U111" s="320">
        <f t="shared" si="32"/>
        <v>0</v>
      </c>
      <c r="V111" s="410">
        <f t="shared" si="33"/>
        <v>0</v>
      </c>
      <c r="Y111" s="468" t="e">
        <f t="shared" si="27"/>
        <v>#DIV/0!</v>
      </c>
    </row>
    <row r="112" spans="1:25" hidden="1" x14ac:dyDescent="0.25">
      <c r="A112" s="344" t="s">
        <v>32</v>
      </c>
      <c r="B112" s="429">
        <v>0</v>
      </c>
      <c r="C112" s="439"/>
      <c r="D112" s="320"/>
      <c r="E112" s="320"/>
      <c r="F112" s="320"/>
      <c r="G112" s="320"/>
      <c r="H112" s="316">
        <f t="shared" si="28"/>
        <v>0</v>
      </c>
      <c r="I112" s="320"/>
      <c r="J112" s="317">
        <f t="shared" si="30"/>
        <v>0</v>
      </c>
      <c r="K112" s="320"/>
      <c r="L112" s="431"/>
      <c r="M112" s="346">
        <f t="shared" si="31"/>
        <v>0</v>
      </c>
      <c r="N112" s="319"/>
      <c r="O112" s="320">
        <f t="shared" si="29"/>
        <v>0</v>
      </c>
      <c r="P112" s="320"/>
      <c r="Q112" s="278"/>
      <c r="R112" s="320">
        <f t="shared" si="25"/>
        <v>0</v>
      </c>
      <c r="S112" s="320"/>
      <c r="T112" s="320">
        <f t="shared" si="26"/>
        <v>0</v>
      </c>
      <c r="U112" s="320">
        <f t="shared" si="32"/>
        <v>0</v>
      </c>
      <c r="V112" s="410">
        <f t="shared" si="33"/>
        <v>0</v>
      </c>
      <c r="Y112" s="468" t="e">
        <f t="shared" si="27"/>
        <v>#DIV/0!</v>
      </c>
    </row>
    <row r="113" spans="1:25" hidden="1" x14ac:dyDescent="0.25">
      <c r="A113" s="344" t="s">
        <v>28</v>
      </c>
      <c r="B113" s="429">
        <v>0</v>
      </c>
      <c r="C113" s="439"/>
      <c r="D113" s="320"/>
      <c r="E113" s="320"/>
      <c r="F113" s="320"/>
      <c r="G113" s="320"/>
      <c r="H113" s="316">
        <f t="shared" si="28"/>
        <v>0</v>
      </c>
      <c r="I113" s="320"/>
      <c r="J113" s="317">
        <f t="shared" si="30"/>
        <v>0</v>
      </c>
      <c r="K113" s="320"/>
      <c r="L113" s="431"/>
      <c r="M113" s="346">
        <f t="shared" si="31"/>
        <v>0</v>
      </c>
      <c r="N113" s="319"/>
      <c r="O113" s="320">
        <f t="shared" si="29"/>
        <v>0</v>
      </c>
      <c r="P113" s="320"/>
      <c r="Q113" s="278"/>
      <c r="R113" s="320">
        <f t="shared" si="25"/>
        <v>0</v>
      </c>
      <c r="S113" s="320"/>
      <c r="T113" s="320">
        <f t="shared" si="26"/>
        <v>0</v>
      </c>
      <c r="U113" s="320">
        <f t="shared" si="32"/>
        <v>0</v>
      </c>
      <c r="V113" s="410">
        <f t="shared" si="33"/>
        <v>0</v>
      </c>
      <c r="Y113" s="468" t="e">
        <f t="shared" si="27"/>
        <v>#DIV/0!</v>
      </c>
    </row>
    <row r="114" spans="1:25" hidden="1" x14ac:dyDescent="0.25">
      <c r="A114" s="344" t="s">
        <v>89</v>
      </c>
      <c r="B114" s="429">
        <v>0</v>
      </c>
      <c r="C114" s="439"/>
      <c r="D114" s="320"/>
      <c r="E114" s="320"/>
      <c r="F114" s="320"/>
      <c r="G114" s="320"/>
      <c r="H114" s="316">
        <f t="shared" si="28"/>
        <v>0</v>
      </c>
      <c r="I114" s="320"/>
      <c r="J114" s="317">
        <f t="shared" si="30"/>
        <v>0</v>
      </c>
      <c r="K114" s="320"/>
      <c r="L114" s="431"/>
      <c r="M114" s="346">
        <f t="shared" si="31"/>
        <v>0</v>
      </c>
      <c r="N114" s="319"/>
      <c r="O114" s="320">
        <f t="shared" si="29"/>
        <v>0</v>
      </c>
      <c r="P114" s="320"/>
      <c r="Q114" s="278"/>
      <c r="R114" s="320">
        <f t="shared" si="25"/>
        <v>0</v>
      </c>
      <c r="S114" s="320"/>
      <c r="T114" s="320">
        <f t="shared" si="26"/>
        <v>0</v>
      </c>
      <c r="U114" s="320">
        <f t="shared" si="32"/>
        <v>0</v>
      </c>
      <c r="V114" s="410">
        <f t="shared" si="33"/>
        <v>0</v>
      </c>
      <c r="Y114" s="468" t="e">
        <f t="shared" si="27"/>
        <v>#DIV/0!</v>
      </c>
    </row>
    <row r="115" spans="1:25" hidden="1" x14ac:dyDescent="0.25">
      <c r="A115" s="344" t="s">
        <v>71</v>
      </c>
      <c r="B115" s="429">
        <v>0</v>
      </c>
      <c r="C115" s="439"/>
      <c r="D115" s="320"/>
      <c r="E115" s="320"/>
      <c r="F115" s="320"/>
      <c r="G115" s="320"/>
      <c r="H115" s="316">
        <f t="shared" si="28"/>
        <v>0</v>
      </c>
      <c r="I115" s="320"/>
      <c r="J115" s="317">
        <f t="shared" si="30"/>
        <v>0</v>
      </c>
      <c r="K115" s="320"/>
      <c r="L115" s="431"/>
      <c r="M115" s="346">
        <f t="shared" si="31"/>
        <v>0</v>
      </c>
      <c r="N115" s="319"/>
      <c r="O115" s="320">
        <f t="shared" si="29"/>
        <v>0</v>
      </c>
      <c r="P115" s="320"/>
      <c r="Q115" s="278"/>
      <c r="R115" s="320">
        <f t="shared" si="25"/>
        <v>0</v>
      </c>
      <c r="S115" s="320"/>
      <c r="T115" s="320">
        <f t="shared" si="26"/>
        <v>0</v>
      </c>
      <c r="U115" s="320">
        <f t="shared" si="32"/>
        <v>0</v>
      </c>
      <c r="V115" s="410">
        <f t="shared" si="33"/>
        <v>0</v>
      </c>
      <c r="Y115" s="468" t="e">
        <f t="shared" si="27"/>
        <v>#DIV/0!</v>
      </c>
    </row>
    <row r="116" spans="1:25" hidden="1" x14ac:dyDescent="0.25">
      <c r="A116" s="344" t="s">
        <v>725</v>
      </c>
      <c r="B116" s="429">
        <v>0</v>
      </c>
      <c r="C116" s="439"/>
      <c r="D116" s="320"/>
      <c r="E116" s="320"/>
      <c r="F116" s="320"/>
      <c r="G116" s="320"/>
      <c r="H116" s="316">
        <f t="shared" si="28"/>
        <v>0</v>
      </c>
      <c r="I116" s="320"/>
      <c r="J116" s="317">
        <f t="shared" si="30"/>
        <v>0</v>
      </c>
      <c r="K116" s="320"/>
      <c r="L116" s="431"/>
      <c r="M116" s="346">
        <f t="shared" si="31"/>
        <v>0</v>
      </c>
      <c r="N116" s="319"/>
      <c r="O116" s="320">
        <f t="shared" si="29"/>
        <v>0</v>
      </c>
      <c r="P116" s="320"/>
      <c r="Q116" s="278"/>
      <c r="R116" s="320">
        <f t="shared" si="25"/>
        <v>0</v>
      </c>
      <c r="S116" s="320"/>
      <c r="T116" s="320">
        <f t="shared" si="26"/>
        <v>0</v>
      </c>
      <c r="U116" s="320">
        <f t="shared" si="32"/>
        <v>0</v>
      </c>
      <c r="V116" s="410">
        <f t="shared" si="33"/>
        <v>0</v>
      </c>
      <c r="Y116" s="468" t="e">
        <f t="shared" si="27"/>
        <v>#DIV/0!</v>
      </c>
    </row>
    <row r="117" spans="1:25" hidden="1" x14ac:dyDescent="0.25">
      <c r="A117" s="344" t="s">
        <v>9</v>
      </c>
      <c r="B117" s="429">
        <v>0</v>
      </c>
      <c r="C117" s="439"/>
      <c r="D117" s="320"/>
      <c r="E117" s="320"/>
      <c r="F117" s="320"/>
      <c r="G117" s="320"/>
      <c r="H117" s="316">
        <f t="shared" si="28"/>
        <v>0</v>
      </c>
      <c r="I117" s="320"/>
      <c r="J117" s="317">
        <f t="shared" si="30"/>
        <v>0</v>
      </c>
      <c r="K117" s="320"/>
      <c r="L117" s="431"/>
      <c r="M117" s="346">
        <f t="shared" si="31"/>
        <v>0</v>
      </c>
      <c r="N117" s="319"/>
      <c r="O117" s="320">
        <f t="shared" si="29"/>
        <v>0</v>
      </c>
      <c r="P117" s="320"/>
      <c r="Q117" s="278"/>
      <c r="R117" s="320">
        <f t="shared" si="25"/>
        <v>0</v>
      </c>
      <c r="S117" s="320"/>
      <c r="T117" s="320">
        <f t="shared" si="26"/>
        <v>0</v>
      </c>
      <c r="U117" s="320">
        <f t="shared" si="32"/>
        <v>0</v>
      </c>
      <c r="V117" s="410">
        <f t="shared" si="33"/>
        <v>0</v>
      </c>
      <c r="Y117" s="468" t="e">
        <f t="shared" si="27"/>
        <v>#DIV/0!</v>
      </c>
    </row>
    <row r="118" spans="1:25" hidden="1" x14ac:dyDescent="0.25">
      <c r="A118" s="344" t="s">
        <v>74</v>
      </c>
      <c r="B118" s="429">
        <v>0</v>
      </c>
      <c r="C118" s="439"/>
      <c r="D118" s="320"/>
      <c r="E118" s="320"/>
      <c r="F118" s="320"/>
      <c r="G118" s="320"/>
      <c r="H118" s="316">
        <f t="shared" si="28"/>
        <v>0</v>
      </c>
      <c r="I118" s="320"/>
      <c r="J118" s="317">
        <f t="shared" si="30"/>
        <v>0</v>
      </c>
      <c r="K118" s="320"/>
      <c r="L118" s="431"/>
      <c r="M118" s="346">
        <f t="shared" si="31"/>
        <v>0</v>
      </c>
      <c r="N118" s="319"/>
      <c r="O118" s="320">
        <f t="shared" si="29"/>
        <v>0</v>
      </c>
      <c r="P118" s="320"/>
      <c r="Q118" s="278"/>
      <c r="R118" s="320">
        <f t="shared" si="25"/>
        <v>0</v>
      </c>
      <c r="S118" s="320"/>
      <c r="T118" s="320">
        <f t="shared" si="26"/>
        <v>0</v>
      </c>
      <c r="U118" s="320">
        <f t="shared" si="32"/>
        <v>0</v>
      </c>
      <c r="V118" s="410">
        <f t="shared" si="33"/>
        <v>0</v>
      </c>
      <c r="Y118" s="468" t="e">
        <f t="shared" si="27"/>
        <v>#DIV/0!</v>
      </c>
    </row>
    <row r="119" spans="1:25" hidden="1" x14ac:dyDescent="0.25">
      <c r="A119" s="344" t="s">
        <v>93</v>
      </c>
      <c r="B119" s="429">
        <v>0</v>
      </c>
      <c r="C119" s="439"/>
      <c r="D119" s="320"/>
      <c r="E119" s="320"/>
      <c r="F119" s="320"/>
      <c r="G119" s="320"/>
      <c r="H119" s="316">
        <f t="shared" si="28"/>
        <v>0</v>
      </c>
      <c r="I119" s="320"/>
      <c r="J119" s="317">
        <f t="shared" si="30"/>
        <v>0</v>
      </c>
      <c r="K119" s="320"/>
      <c r="L119" s="431"/>
      <c r="M119" s="346">
        <f t="shared" si="31"/>
        <v>0</v>
      </c>
      <c r="N119" s="319"/>
      <c r="O119" s="320">
        <f t="shared" si="29"/>
        <v>0</v>
      </c>
      <c r="P119" s="320"/>
      <c r="Q119" s="278"/>
      <c r="R119" s="320">
        <f t="shared" si="25"/>
        <v>0</v>
      </c>
      <c r="S119" s="320"/>
      <c r="T119" s="320">
        <f t="shared" si="26"/>
        <v>0</v>
      </c>
      <c r="U119" s="320">
        <f t="shared" si="32"/>
        <v>0</v>
      </c>
      <c r="V119" s="410">
        <f t="shared" si="33"/>
        <v>0</v>
      </c>
      <c r="Y119" s="468" t="e">
        <f t="shared" si="27"/>
        <v>#DIV/0!</v>
      </c>
    </row>
    <row r="120" spans="1:25" hidden="1" x14ac:dyDescent="0.25">
      <c r="A120" s="344" t="s">
        <v>58</v>
      </c>
      <c r="B120" s="429">
        <v>0</v>
      </c>
      <c r="C120" s="439"/>
      <c r="D120" s="320"/>
      <c r="E120" s="320"/>
      <c r="F120" s="320"/>
      <c r="G120" s="320"/>
      <c r="H120" s="316">
        <f t="shared" si="28"/>
        <v>0</v>
      </c>
      <c r="I120" s="320"/>
      <c r="J120" s="317">
        <f t="shared" si="30"/>
        <v>0</v>
      </c>
      <c r="K120" s="320"/>
      <c r="L120" s="431"/>
      <c r="M120" s="346">
        <f t="shared" si="31"/>
        <v>0</v>
      </c>
      <c r="N120" s="319"/>
      <c r="O120" s="320">
        <f t="shared" si="29"/>
        <v>0</v>
      </c>
      <c r="P120" s="320"/>
      <c r="Q120" s="278"/>
      <c r="R120" s="320">
        <f t="shared" si="25"/>
        <v>0</v>
      </c>
      <c r="S120" s="320"/>
      <c r="T120" s="320">
        <f t="shared" si="26"/>
        <v>0</v>
      </c>
      <c r="U120" s="320">
        <f t="shared" si="32"/>
        <v>0</v>
      </c>
      <c r="V120" s="410">
        <f t="shared" si="33"/>
        <v>0</v>
      </c>
      <c r="Y120" s="468" t="e">
        <f t="shared" si="27"/>
        <v>#DIV/0!</v>
      </c>
    </row>
    <row r="121" spans="1:25" hidden="1" x14ac:dyDescent="0.25">
      <c r="A121" s="344" t="s">
        <v>85</v>
      </c>
      <c r="B121" s="429">
        <v>0</v>
      </c>
      <c r="C121" s="439"/>
      <c r="D121" s="320"/>
      <c r="E121" s="320"/>
      <c r="F121" s="320"/>
      <c r="G121" s="320"/>
      <c r="H121" s="316">
        <f t="shared" si="28"/>
        <v>0</v>
      </c>
      <c r="I121" s="320"/>
      <c r="J121" s="317">
        <f t="shared" si="30"/>
        <v>0</v>
      </c>
      <c r="K121" s="320"/>
      <c r="L121" s="431"/>
      <c r="M121" s="346">
        <f t="shared" si="31"/>
        <v>0</v>
      </c>
      <c r="N121" s="319"/>
      <c r="O121" s="320">
        <f t="shared" si="29"/>
        <v>0</v>
      </c>
      <c r="P121" s="320"/>
      <c r="Q121" s="278"/>
      <c r="R121" s="320">
        <f t="shared" si="25"/>
        <v>0</v>
      </c>
      <c r="S121" s="320"/>
      <c r="T121" s="320">
        <f t="shared" si="26"/>
        <v>0</v>
      </c>
      <c r="U121" s="320">
        <f t="shared" si="32"/>
        <v>0</v>
      </c>
      <c r="V121" s="410">
        <f t="shared" si="33"/>
        <v>0</v>
      </c>
      <c r="Y121" s="468" t="e">
        <f t="shared" si="27"/>
        <v>#DIV/0!</v>
      </c>
    </row>
    <row r="122" spans="1:25" hidden="1" x14ac:dyDescent="0.25">
      <c r="A122" s="344" t="s">
        <v>81</v>
      </c>
      <c r="B122" s="429">
        <v>0</v>
      </c>
      <c r="C122" s="439"/>
      <c r="D122" s="320"/>
      <c r="E122" s="320"/>
      <c r="F122" s="320"/>
      <c r="G122" s="320"/>
      <c r="H122" s="316">
        <f t="shared" si="28"/>
        <v>0</v>
      </c>
      <c r="I122" s="320"/>
      <c r="J122" s="317">
        <f t="shared" si="30"/>
        <v>0</v>
      </c>
      <c r="K122" s="320"/>
      <c r="L122" s="431"/>
      <c r="M122" s="346">
        <f t="shared" si="31"/>
        <v>0</v>
      </c>
      <c r="N122" s="319"/>
      <c r="O122" s="320">
        <f t="shared" si="29"/>
        <v>0</v>
      </c>
      <c r="P122" s="320"/>
      <c r="Q122" s="278"/>
      <c r="R122" s="320">
        <f t="shared" si="25"/>
        <v>0</v>
      </c>
      <c r="S122" s="320"/>
      <c r="T122" s="320">
        <f t="shared" si="26"/>
        <v>0</v>
      </c>
      <c r="U122" s="320">
        <f t="shared" si="32"/>
        <v>0</v>
      </c>
      <c r="V122" s="410">
        <f t="shared" si="33"/>
        <v>0</v>
      </c>
      <c r="Y122" s="468" t="e">
        <f t="shared" si="27"/>
        <v>#DIV/0!</v>
      </c>
    </row>
    <row r="123" spans="1:25" hidden="1" x14ac:dyDescent="0.25">
      <c r="A123" s="344" t="s">
        <v>727</v>
      </c>
      <c r="B123" s="429">
        <v>0</v>
      </c>
      <c r="C123" s="439"/>
      <c r="D123" s="320"/>
      <c r="E123" s="320"/>
      <c r="F123" s="320"/>
      <c r="G123" s="320"/>
      <c r="H123" s="316">
        <f t="shared" si="28"/>
        <v>0</v>
      </c>
      <c r="I123" s="320"/>
      <c r="J123" s="317">
        <f t="shared" si="30"/>
        <v>0</v>
      </c>
      <c r="K123" s="320"/>
      <c r="L123" s="431"/>
      <c r="M123" s="346">
        <f t="shared" si="31"/>
        <v>0</v>
      </c>
      <c r="N123" s="319"/>
      <c r="O123" s="320">
        <f t="shared" si="29"/>
        <v>0</v>
      </c>
      <c r="P123" s="320"/>
      <c r="Q123" s="278"/>
      <c r="R123" s="320">
        <f t="shared" si="25"/>
        <v>0</v>
      </c>
      <c r="S123" s="320"/>
      <c r="T123" s="320">
        <f t="shared" si="26"/>
        <v>0</v>
      </c>
      <c r="U123" s="320">
        <f t="shared" si="32"/>
        <v>0</v>
      </c>
      <c r="V123" s="410">
        <f t="shared" si="33"/>
        <v>0</v>
      </c>
      <c r="Y123" s="468" t="e">
        <f t="shared" si="27"/>
        <v>#DIV/0!</v>
      </c>
    </row>
    <row r="124" spans="1:25" hidden="1" x14ac:dyDescent="0.25">
      <c r="A124" s="344" t="s">
        <v>951</v>
      </c>
      <c r="B124" s="429">
        <v>0</v>
      </c>
      <c r="C124" s="439"/>
      <c r="D124" s="320"/>
      <c r="E124" s="320"/>
      <c r="F124" s="320"/>
      <c r="G124" s="320"/>
      <c r="H124" s="316">
        <f t="shared" si="28"/>
        <v>0</v>
      </c>
      <c r="I124" s="320"/>
      <c r="J124" s="317">
        <f t="shared" si="30"/>
        <v>0</v>
      </c>
      <c r="K124" s="320"/>
      <c r="L124" s="431"/>
      <c r="M124" s="346">
        <f t="shared" si="31"/>
        <v>0</v>
      </c>
      <c r="N124" s="319"/>
      <c r="O124" s="320">
        <f t="shared" si="29"/>
        <v>0</v>
      </c>
      <c r="P124" s="320"/>
      <c r="Q124" s="278"/>
      <c r="R124" s="320">
        <f t="shared" si="25"/>
        <v>0</v>
      </c>
      <c r="S124" s="320"/>
      <c r="T124" s="320">
        <f t="shared" si="26"/>
        <v>0</v>
      </c>
      <c r="U124" s="320">
        <f t="shared" si="32"/>
        <v>0</v>
      </c>
      <c r="V124" s="410">
        <f t="shared" si="33"/>
        <v>0</v>
      </c>
      <c r="Y124" s="468" t="e">
        <f t="shared" si="27"/>
        <v>#DIV/0!</v>
      </c>
    </row>
    <row r="125" spans="1:25" hidden="1" x14ac:dyDescent="0.25">
      <c r="A125" s="344" t="s">
        <v>79</v>
      </c>
      <c r="B125" s="429">
        <v>0</v>
      </c>
      <c r="C125" s="439"/>
      <c r="D125" s="320"/>
      <c r="E125" s="320"/>
      <c r="F125" s="320"/>
      <c r="G125" s="320"/>
      <c r="H125" s="316">
        <f t="shared" si="28"/>
        <v>0</v>
      </c>
      <c r="I125" s="320"/>
      <c r="J125" s="317">
        <f t="shared" si="30"/>
        <v>0</v>
      </c>
      <c r="K125" s="320"/>
      <c r="L125" s="431"/>
      <c r="M125" s="346">
        <f t="shared" si="31"/>
        <v>0</v>
      </c>
      <c r="N125" s="319"/>
      <c r="O125" s="320">
        <f t="shared" si="29"/>
        <v>0</v>
      </c>
      <c r="P125" s="320"/>
      <c r="Q125" s="278"/>
      <c r="R125" s="320">
        <f t="shared" si="25"/>
        <v>0</v>
      </c>
      <c r="S125" s="320"/>
      <c r="T125" s="320">
        <f t="shared" si="26"/>
        <v>0</v>
      </c>
      <c r="U125" s="320">
        <f t="shared" si="32"/>
        <v>0</v>
      </c>
      <c r="V125" s="410">
        <f t="shared" si="33"/>
        <v>0</v>
      </c>
      <c r="Y125" s="468" t="e">
        <f t="shared" si="27"/>
        <v>#DIV/0!</v>
      </c>
    </row>
    <row r="126" spans="1:25" hidden="1" x14ac:dyDescent="0.25">
      <c r="A126" s="344" t="s">
        <v>80</v>
      </c>
      <c r="B126" s="429">
        <v>0</v>
      </c>
      <c r="C126" s="439"/>
      <c r="D126" s="320"/>
      <c r="E126" s="320"/>
      <c r="F126" s="320"/>
      <c r="G126" s="320"/>
      <c r="H126" s="316">
        <f t="shared" si="28"/>
        <v>0</v>
      </c>
      <c r="I126" s="320"/>
      <c r="J126" s="317">
        <f t="shared" si="30"/>
        <v>0</v>
      </c>
      <c r="K126" s="320"/>
      <c r="L126" s="431"/>
      <c r="M126" s="346">
        <f t="shared" si="31"/>
        <v>0</v>
      </c>
      <c r="N126" s="319"/>
      <c r="O126" s="320">
        <f t="shared" si="29"/>
        <v>0</v>
      </c>
      <c r="P126" s="320"/>
      <c r="Q126" s="278"/>
      <c r="R126" s="320">
        <f t="shared" si="25"/>
        <v>0</v>
      </c>
      <c r="S126" s="320"/>
      <c r="T126" s="320">
        <f t="shared" si="26"/>
        <v>0</v>
      </c>
      <c r="U126" s="320">
        <f t="shared" si="32"/>
        <v>0</v>
      </c>
      <c r="V126" s="410">
        <f t="shared" si="33"/>
        <v>0</v>
      </c>
      <c r="Y126" s="468" t="e">
        <f t="shared" si="27"/>
        <v>#DIV/0!</v>
      </c>
    </row>
    <row r="127" spans="1:25" hidden="1" x14ac:dyDescent="0.25">
      <c r="A127" s="344" t="s">
        <v>54</v>
      </c>
      <c r="B127" s="429">
        <v>0</v>
      </c>
      <c r="C127" s="439"/>
      <c r="D127" s="320"/>
      <c r="E127" s="320"/>
      <c r="F127" s="320"/>
      <c r="G127" s="320"/>
      <c r="H127" s="316">
        <f t="shared" si="28"/>
        <v>0</v>
      </c>
      <c r="I127" s="320"/>
      <c r="J127" s="317">
        <f t="shared" si="30"/>
        <v>0</v>
      </c>
      <c r="K127" s="320"/>
      <c r="L127" s="431"/>
      <c r="M127" s="346">
        <f t="shared" si="31"/>
        <v>0</v>
      </c>
      <c r="N127" s="319"/>
      <c r="O127" s="320">
        <f t="shared" si="29"/>
        <v>0</v>
      </c>
      <c r="P127" s="320"/>
      <c r="Q127" s="278"/>
      <c r="R127" s="320">
        <f t="shared" si="25"/>
        <v>0</v>
      </c>
      <c r="S127" s="320"/>
      <c r="T127" s="320">
        <f t="shared" si="26"/>
        <v>0</v>
      </c>
      <c r="U127" s="320">
        <f t="shared" si="32"/>
        <v>0</v>
      </c>
      <c r="V127" s="410">
        <f t="shared" si="33"/>
        <v>0</v>
      </c>
      <c r="Y127" s="468" t="e">
        <f t="shared" si="27"/>
        <v>#DIV/0!</v>
      </c>
    </row>
    <row r="128" spans="1:25" hidden="1" x14ac:dyDescent="0.25">
      <c r="A128" s="344" t="s">
        <v>49</v>
      </c>
      <c r="B128" s="429">
        <v>0</v>
      </c>
      <c r="C128" s="439"/>
      <c r="D128" s="320"/>
      <c r="E128" s="320"/>
      <c r="F128" s="320"/>
      <c r="G128" s="320"/>
      <c r="H128" s="316">
        <f t="shared" si="28"/>
        <v>0</v>
      </c>
      <c r="I128" s="320"/>
      <c r="J128" s="317">
        <f t="shared" si="30"/>
        <v>0</v>
      </c>
      <c r="K128" s="320"/>
      <c r="L128" s="431"/>
      <c r="M128" s="346">
        <f t="shared" si="31"/>
        <v>0</v>
      </c>
      <c r="N128" s="319"/>
      <c r="O128" s="320">
        <f t="shared" si="29"/>
        <v>0</v>
      </c>
      <c r="P128" s="320"/>
      <c r="Q128" s="278"/>
      <c r="R128" s="320">
        <f t="shared" si="25"/>
        <v>0</v>
      </c>
      <c r="S128" s="320"/>
      <c r="T128" s="320">
        <f t="shared" si="26"/>
        <v>0</v>
      </c>
      <c r="U128" s="320">
        <f t="shared" si="32"/>
        <v>0</v>
      </c>
      <c r="V128" s="410">
        <f t="shared" si="33"/>
        <v>0</v>
      </c>
      <c r="Y128" s="468" t="e">
        <f t="shared" si="27"/>
        <v>#DIV/0!</v>
      </c>
    </row>
    <row r="129" spans="1:25" hidden="1" x14ac:dyDescent="0.25">
      <c r="A129" s="344" t="s">
        <v>83</v>
      </c>
      <c r="B129" s="429">
        <v>0</v>
      </c>
      <c r="C129" s="439"/>
      <c r="D129" s="320"/>
      <c r="E129" s="320"/>
      <c r="F129" s="320"/>
      <c r="G129" s="320"/>
      <c r="H129" s="316">
        <f t="shared" si="28"/>
        <v>0</v>
      </c>
      <c r="I129" s="320"/>
      <c r="J129" s="317">
        <f t="shared" si="30"/>
        <v>0</v>
      </c>
      <c r="K129" s="320"/>
      <c r="L129" s="431"/>
      <c r="M129" s="346">
        <f t="shared" si="31"/>
        <v>0</v>
      </c>
      <c r="N129" s="319"/>
      <c r="O129" s="320">
        <f t="shared" si="29"/>
        <v>0</v>
      </c>
      <c r="P129" s="320"/>
      <c r="Q129" s="278"/>
      <c r="R129" s="320">
        <f t="shared" si="25"/>
        <v>0</v>
      </c>
      <c r="S129" s="320"/>
      <c r="T129" s="320">
        <f t="shared" si="26"/>
        <v>0</v>
      </c>
      <c r="U129" s="320">
        <f t="shared" si="32"/>
        <v>0</v>
      </c>
      <c r="V129" s="410">
        <f t="shared" si="33"/>
        <v>0</v>
      </c>
      <c r="Y129" s="468" t="e">
        <f t="shared" si="27"/>
        <v>#DIV/0!</v>
      </c>
    </row>
    <row r="130" spans="1:25" hidden="1" x14ac:dyDescent="0.25">
      <c r="A130" s="344" t="s">
        <v>76</v>
      </c>
      <c r="B130" s="429">
        <v>0</v>
      </c>
      <c r="C130" s="439"/>
      <c r="D130" s="320"/>
      <c r="E130" s="320"/>
      <c r="F130" s="320"/>
      <c r="G130" s="320"/>
      <c r="H130" s="316">
        <f t="shared" si="28"/>
        <v>0</v>
      </c>
      <c r="I130" s="320"/>
      <c r="J130" s="317">
        <f t="shared" si="30"/>
        <v>0</v>
      </c>
      <c r="K130" s="320"/>
      <c r="L130" s="431"/>
      <c r="M130" s="346">
        <f t="shared" si="31"/>
        <v>0</v>
      </c>
      <c r="N130" s="319"/>
      <c r="O130" s="320">
        <f t="shared" si="29"/>
        <v>0</v>
      </c>
      <c r="P130" s="320"/>
      <c r="Q130" s="278"/>
      <c r="R130" s="320">
        <f t="shared" si="25"/>
        <v>0</v>
      </c>
      <c r="S130" s="320"/>
      <c r="T130" s="320">
        <f t="shared" si="26"/>
        <v>0</v>
      </c>
      <c r="U130" s="320">
        <f t="shared" si="32"/>
        <v>0</v>
      </c>
      <c r="V130" s="410">
        <f t="shared" si="33"/>
        <v>0</v>
      </c>
      <c r="Y130" s="468" t="e">
        <f t="shared" si="27"/>
        <v>#DIV/0!</v>
      </c>
    </row>
    <row r="131" spans="1:25" hidden="1" x14ac:dyDescent="0.25">
      <c r="A131" s="344" t="s">
        <v>22</v>
      </c>
      <c r="B131" s="429">
        <v>0</v>
      </c>
      <c r="C131" s="439"/>
      <c r="D131" s="320"/>
      <c r="E131" s="320"/>
      <c r="F131" s="320"/>
      <c r="G131" s="320"/>
      <c r="H131" s="316">
        <f t="shared" si="28"/>
        <v>0</v>
      </c>
      <c r="I131" s="320"/>
      <c r="J131" s="317">
        <f t="shared" si="30"/>
        <v>0</v>
      </c>
      <c r="K131" s="320"/>
      <c r="L131" s="431"/>
      <c r="M131" s="346">
        <f t="shared" si="31"/>
        <v>0</v>
      </c>
      <c r="N131" s="319"/>
      <c r="O131" s="320">
        <f t="shared" si="29"/>
        <v>0</v>
      </c>
      <c r="P131" s="320"/>
      <c r="Q131" s="278"/>
      <c r="R131" s="320">
        <f t="shared" si="25"/>
        <v>0</v>
      </c>
      <c r="S131" s="320"/>
      <c r="T131" s="320">
        <f t="shared" si="26"/>
        <v>0</v>
      </c>
      <c r="U131" s="320">
        <f t="shared" si="32"/>
        <v>0</v>
      </c>
      <c r="V131" s="410">
        <f t="shared" si="33"/>
        <v>0</v>
      </c>
      <c r="Y131" s="468" t="e">
        <f t="shared" si="27"/>
        <v>#DIV/0!</v>
      </c>
    </row>
    <row r="132" spans="1:25" hidden="1" x14ac:dyDescent="0.25">
      <c r="A132" s="344" t="s">
        <v>23</v>
      </c>
      <c r="B132" s="429">
        <v>0</v>
      </c>
      <c r="C132" s="439"/>
      <c r="D132" s="320"/>
      <c r="E132" s="320"/>
      <c r="F132" s="320"/>
      <c r="G132" s="320"/>
      <c r="H132" s="316">
        <f t="shared" si="28"/>
        <v>0</v>
      </c>
      <c r="I132" s="320"/>
      <c r="J132" s="317">
        <f t="shared" si="30"/>
        <v>0</v>
      </c>
      <c r="K132" s="320"/>
      <c r="L132" s="431"/>
      <c r="M132" s="346">
        <f t="shared" si="31"/>
        <v>0</v>
      </c>
      <c r="N132" s="319"/>
      <c r="O132" s="320">
        <f t="shared" si="29"/>
        <v>0</v>
      </c>
      <c r="P132" s="320"/>
      <c r="Q132" s="278"/>
      <c r="R132" s="320">
        <f t="shared" si="25"/>
        <v>0</v>
      </c>
      <c r="S132" s="320"/>
      <c r="T132" s="320">
        <f t="shared" si="26"/>
        <v>0</v>
      </c>
      <c r="U132" s="320">
        <f t="shared" si="32"/>
        <v>0</v>
      </c>
      <c r="V132" s="410">
        <f t="shared" si="33"/>
        <v>0</v>
      </c>
      <c r="Y132" s="468" t="e">
        <f t="shared" si="27"/>
        <v>#DIV/0!</v>
      </c>
    </row>
    <row r="133" spans="1:25" hidden="1" x14ac:dyDescent="0.25">
      <c r="A133" s="344" t="s">
        <v>86</v>
      </c>
      <c r="B133" s="429">
        <v>0</v>
      </c>
      <c r="C133" s="439"/>
      <c r="D133" s="320"/>
      <c r="E133" s="320"/>
      <c r="F133" s="320"/>
      <c r="G133" s="320"/>
      <c r="H133" s="316">
        <f t="shared" si="28"/>
        <v>0</v>
      </c>
      <c r="I133" s="320"/>
      <c r="J133" s="317">
        <f t="shared" si="30"/>
        <v>0</v>
      </c>
      <c r="K133" s="320"/>
      <c r="L133" s="431"/>
      <c r="M133" s="346">
        <f t="shared" si="31"/>
        <v>0</v>
      </c>
      <c r="N133" s="319"/>
      <c r="O133" s="320">
        <f t="shared" si="29"/>
        <v>0</v>
      </c>
      <c r="P133" s="320"/>
      <c r="Q133" s="278"/>
      <c r="R133" s="320">
        <f t="shared" si="25"/>
        <v>0</v>
      </c>
      <c r="S133" s="320"/>
      <c r="T133" s="320">
        <f t="shared" si="26"/>
        <v>0</v>
      </c>
      <c r="U133" s="320">
        <f t="shared" si="32"/>
        <v>0</v>
      </c>
      <c r="V133" s="410">
        <f t="shared" si="33"/>
        <v>0</v>
      </c>
      <c r="Y133" s="468" t="e">
        <f t="shared" si="27"/>
        <v>#DIV/0!</v>
      </c>
    </row>
    <row r="134" spans="1:25" hidden="1" x14ac:dyDescent="0.25">
      <c r="A134" s="344" t="s">
        <v>691</v>
      </c>
      <c r="B134" s="429">
        <v>0</v>
      </c>
      <c r="C134" s="439"/>
      <c r="D134" s="320"/>
      <c r="E134" s="320"/>
      <c r="F134" s="320"/>
      <c r="G134" s="320"/>
      <c r="H134" s="316">
        <f t="shared" si="28"/>
        <v>0</v>
      </c>
      <c r="I134" s="320"/>
      <c r="J134" s="317">
        <f t="shared" si="30"/>
        <v>0</v>
      </c>
      <c r="K134" s="320"/>
      <c r="L134" s="431"/>
      <c r="M134" s="346">
        <f t="shared" si="31"/>
        <v>0</v>
      </c>
      <c r="N134" s="319"/>
      <c r="O134" s="320">
        <f t="shared" si="29"/>
        <v>0</v>
      </c>
      <c r="P134" s="320"/>
      <c r="Q134" s="278"/>
      <c r="R134" s="320">
        <f t="shared" si="25"/>
        <v>0</v>
      </c>
      <c r="S134" s="320"/>
      <c r="T134" s="320">
        <f t="shared" si="26"/>
        <v>0</v>
      </c>
      <c r="U134" s="320">
        <f t="shared" si="32"/>
        <v>0</v>
      </c>
      <c r="V134" s="410">
        <f t="shared" si="33"/>
        <v>0</v>
      </c>
      <c r="Y134" s="468" t="e">
        <f t="shared" si="27"/>
        <v>#DIV/0!</v>
      </c>
    </row>
    <row r="135" spans="1:25" hidden="1" x14ac:dyDescent="0.25">
      <c r="A135" s="344"/>
      <c r="B135" s="429">
        <v>0</v>
      </c>
      <c r="C135" s="439"/>
      <c r="D135" s="320"/>
      <c r="E135" s="320"/>
      <c r="F135" s="320"/>
      <c r="G135" s="320"/>
      <c r="H135" s="316">
        <f t="shared" si="28"/>
        <v>0</v>
      </c>
      <c r="I135" s="320"/>
      <c r="J135" s="317">
        <f t="shared" si="30"/>
        <v>0</v>
      </c>
      <c r="K135" s="320"/>
      <c r="L135" s="431"/>
      <c r="M135" s="346">
        <f t="shared" si="31"/>
        <v>0</v>
      </c>
      <c r="N135" s="319"/>
      <c r="O135" s="320">
        <f t="shared" si="29"/>
        <v>0</v>
      </c>
      <c r="P135" s="320"/>
      <c r="Q135" s="278"/>
      <c r="R135" s="320">
        <f t="shared" si="25"/>
        <v>0</v>
      </c>
      <c r="S135" s="320"/>
      <c r="T135" s="320">
        <f t="shared" si="26"/>
        <v>0</v>
      </c>
      <c r="U135" s="320">
        <f t="shared" si="32"/>
        <v>0</v>
      </c>
      <c r="V135" s="410">
        <f t="shared" si="33"/>
        <v>0</v>
      </c>
      <c r="Y135" s="468" t="e">
        <f t="shared" si="27"/>
        <v>#DIV/0!</v>
      </c>
    </row>
    <row r="136" spans="1:25" hidden="1" x14ac:dyDescent="0.25">
      <c r="A136" s="344"/>
      <c r="B136" s="429">
        <v>0</v>
      </c>
      <c r="C136" s="439"/>
      <c r="D136" s="320"/>
      <c r="E136" s="320"/>
      <c r="F136" s="320"/>
      <c r="G136" s="320"/>
      <c r="H136" s="316">
        <f t="shared" si="28"/>
        <v>0</v>
      </c>
      <c r="I136" s="320"/>
      <c r="J136" s="317">
        <f t="shared" si="30"/>
        <v>0</v>
      </c>
      <c r="K136" s="320"/>
      <c r="L136" s="431"/>
      <c r="M136" s="346">
        <f t="shared" si="31"/>
        <v>0</v>
      </c>
      <c r="N136" s="319"/>
      <c r="O136" s="320">
        <f t="shared" si="29"/>
        <v>0</v>
      </c>
      <c r="P136" s="320"/>
      <c r="Q136" s="278"/>
      <c r="R136" s="320">
        <f t="shared" si="25"/>
        <v>0</v>
      </c>
      <c r="S136" s="320"/>
      <c r="T136" s="320">
        <f t="shared" si="26"/>
        <v>0</v>
      </c>
      <c r="U136" s="320">
        <f t="shared" si="32"/>
        <v>0</v>
      </c>
      <c r="V136" s="410">
        <f t="shared" si="33"/>
        <v>0</v>
      </c>
      <c r="Y136" s="468" t="e">
        <f t="shared" si="27"/>
        <v>#DIV/0!</v>
      </c>
    </row>
    <row r="137" spans="1:25" ht="15.75" thickBot="1" x14ac:dyDescent="0.3">
      <c r="A137" s="347" t="s">
        <v>916</v>
      </c>
      <c r="B137" s="440">
        <v>0</v>
      </c>
      <c r="C137" s="435"/>
      <c r="D137" s="332"/>
      <c r="E137" s="332"/>
      <c r="F137" s="332"/>
      <c r="G137" s="332"/>
      <c r="H137" s="329"/>
      <c r="I137" s="332"/>
      <c r="J137" s="330"/>
      <c r="K137" s="332"/>
      <c r="L137" s="436"/>
      <c r="M137" s="351">
        <f t="shared" si="31"/>
        <v>0</v>
      </c>
      <c r="N137" s="331"/>
      <c r="O137" s="332">
        <f t="shared" si="29"/>
        <v>0</v>
      </c>
      <c r="P137" s="332"/>
      <c r="Q137" s="279">
        <v>0</v>
      </c>
      <c r="R137" s="332">
        <f t="shared" si="25"/>
        <v>0</v>
      </c>
      <c r="S137" s="332"/>
      <c r="T137" s="332">
        <f t="shared" si="26"/>
        <v>0</v>
      </c>
      <c r="U137" s="332"/>
      <c r="V137" s="411"/>
      <c r="Y137" s="468" t="e">
        <f t="shared" si="27"/>
        <v>#DIV/0!</v>
      </c>
    </row>
    <row r="138" spans="1:25" ht="15.75" thickTop="1" x14ac:dyDescent="0.25">
      <c r="A138" s="333" t="s">
        <v>95</v>
      </c>
      <c r="B138" s="437">
        <f t="shared" ref="B138:V138" si="34">SUM(B34:B137)</f>
        <v>8829500</v>
      </c>
      <c r="C138" s="437">
        <f t="shared" si="34"/>
        <v>3100000</v>
      </c>
      <c r="D138" s="437">
        <f t="shared" si="34"/>
        <v>4940440.1199999992</v>
      </c>
      <c r="E138" s="437">
        <f t="shared" si="34"/>
        <v>7703600</v>
      </c>
      <c r="F138" s="437">
        <f t="shared" si="34"/>
        <v>1222791</v>
      </c>
      <c r="G138" s="437">
        <f t="shared" si="34"/>
        <v>8454253.8499999996</v>
      </c>
      <c r="H138" s="352">
        <f t="shared" si="34"/>
        <v>472137.15</v>
      </c>
      <c r="I138" s="437">
        <f t="shared" si="34"/>
        <v>8500000</v>
      </c>
      <c r="J138" s="352">
        <f t="shared" si="34"/>
        <v>8972137.1499999985</v>
      </c>
      <c r="K138" s="437">
        <f t="shared" si="34"/>
        <v>8119594.4000000004</v>
      </c>
      <c r="L138" s="437">
        <f t="shared" si="34"/>
        <v>8558052.4976000004</v>
      </c>
      <c r="M138" s="352">
        <f t="shared" si="34"/>
        <v>17426391</v>
      </c>
      <c r="N138" s="352">
        <f t="shared" si="34"/>
        <v>9075327</v>
      </c>
      <c r="O138" s="352">
        <f t="shared" si="34"/>
        <v>10733854.800000001</v>
      </c>
      <c r="P138" s="352"/>
      <c r="Q138" s="352">
        <f t="shared" si="34"/>
        <v>-3281992</v>
      </c>
      <c r="R138" s="352">
        <f t="shared" si="34"/>
        <v>7451862.7999999998</v>
      </c>
      <c r="S138" s="352">
        <f t="shared" si="34"/>
        <v>-2600000</v>
      </c>
      <c r="T138" s="352">
        <f t="shared" si="34"/>
        <v>8133854.7999999998</v>
      </c>
      <c r="U138" s="352">
        <f t="shared" si="34"/>
        <v>11367152.233200001</v>
      </c>
      <c r="V138" s="352">
        <f t="shared" si="34"/>
        <v>12015079.9104924</v>
      </c>
    </row>
    <row r="140" spans="1:25" ht="15.75" thickBot="1" x14ac:dyDescent="0.3">
      <c r="A140" s="285" t="s">
        <v>96</v>
      </c>
    </row>
    <row r="141" spans="1:25" ht="15.75" thickTop="1" x14ac:dyDescent="0.25">
      <c r="A141" s="353" t="s">
        <v>97</v>
      </c>
      <c r="B141" s="438">
        <v>1812350.33</v>
      </c>
      <c r="C141" s="426">
        <v>-200000</v>
      </c>
      <c r="D141" s="309">
        <v>58265</v>
      </c>
      <c r="E141" s="309">
        <f>500000+200000+1000000</f>
        <v>1700000</v>
      </c>
      <c r="F141" s="309">
        <v>-801793</v>
      </c>
      <c r="G141" s="309">
        <v>96415.02</v>
      </c>
      <c r="H141" s="305">
        <f>+E141+F141-G141</f>
        <v>801791.98</v>
      </c>
      <c r="I141" s="309"/>
      <c r="J141" s="342">
        <f>SUM(H141:I141)</f>
        <v>801791.98</v>
      </c>
      <c r="K141" s="309">
        <f>+E141*1.054</f>
        <v>1791800</v>
      </c>
      <c r="L141" s="428">
        <f>+K141*1.054</f>
        <v>1888557.2000000002</v>
      </c>
      <c r="M141" s="308">
        <f>+G141+J141</f>
        <v>898207</v>
      </c>
      <c r="N141" s="308">
        <f>+[2]INFR!$G$141</f>
        <v>96415</v>
      </c>
      <c r="O141" s="309">
        <f>+M141*1.043</f>
        <v>936829.90099999995</v>
      </c>
      <c r="P141" s="309"/>
      <c r="Q141" s="275">
        <v>-254681</v>
      </c>
      <c r="R141" s="309">
        <f t="shared" ref="R141:R152" si="35">SUM(O141:Q141)</f>
        <v>682148.90099999995</v>
      </c>
      <c r="S141" s="309">
        <v>-100000</v>
      </c>
      <c r="T141" s="309">
        <f t="shared" ref="T141:T152" si="36">+O141+P141+S141</f>
        <v>836829.90099999995</v>
      </c>
      <c r="U141" s="309">
        <f>+O141*1.059</f>
        <v>992102.86515899992</v>
      </c>
      <c r="V141" s="409">
        <f>+U141*1.057</f>
        <v>1048652.7284730629</v>
      </c>
      <c r="Y141" s="468">
        <f t="shared" ref="Y141:Y152" si="37">-Q141/T141</f>
        <v>0.30434022457330911</v>
      </c>
    </row>
    <row r="142" spans="1:25" hidden="1" x14ac:dyDescent="0.25">
      <c r="A142" s="310" t="s">
        <v>98</v>
      </c>
      <c r="B142" s="429">
        <v>0</v>
      </c>
      <c r="C142" s="439"/>
      <c r="D142" s="320"/>
      <c r="E142" s="320"/>
      <c r="F142" s="320"/>
      <c r="G142" s="320"/>
      <c r="H142" s="316">
        <f t="shared" ref="H142:H151" si="38">+E142+F142-G142</f>
        <v>0</v>
      </c>
      <c r="I142" s="320"/>
      <c r="J142" s="317">
        <f>SUM(H142:I142)</f>
        <v>0</v>
      </c>
      <c r="K142" s="320"/>
      <c r="L142" s="431"/>
      <c r="M142" s="319">
        <f>+G142+J142</f>
        <v>0</v>
      </c>
      <c r="N142" s="319"/>
      <c r="O142" s="320">
        <f t="shared" ref="O142:O152" si="39">+M142*1.043</f>
        <v>0</v>
      </c>
      <c r="P142" s="320"/>
      <c r="Q142" s="278"/>
      <c r="R142" s="320">
        <f t="shared" si="35"/>
        <v>0</v>
      </c>
      <c r="S142" s="320"/>
      <c r="T142" s="320">
        <f t="shared" si="36"/>
        <v>0</v>
      </c>
      <c r="U142" s="320">
        <f>+O142*1.059</f>
        <v>0</v>
      </c>
      <c r="V142" s="410">
        <f>+U142*1.057</f>
        <v>0</v>
      </c>
      <c r="Y142" s="468" t="e">
        <f t="shared" si="37"/>
        <v>#DIV/0!</v>
      </c>
    </row>
    <row r="143" spans="1:25" x14ac:dyDescent="0.25">
      <c r="A143" s="310" t="s">
        <v>948</v>
      </c>
      <c r="B143" s="429" t="s">
        <v>948</v>
      </c>
      <c r="C143" s="439"/>
      <c r="D143" s="320"/>
      <c r="E143" s="320"/>
      <c r="F143" s="320"/>
      <c r="G143" s="320"/>
      <c r="H143" s="316">
        <f t="shared" si="38"/>
        <v>0</v>
      </c>
      <c r="I143" s="320"/>
      <c r="J143" s="317">
        <f t="shared" ref="J143:J151" si="40">SUM(H143:I143)</f>
        <v>0</v>
      </c>
      <c r="K143" s="320"/>
      <c r="L143" s="431"/>
      <c r="M143" s="319">
        <f t="shared" ref="M143:M152" si="41">+G143+J143</f>
        <v>0</v>
      </c>
      <c r="N143" s="319"/>
      <c r="O143" s="320">
        <f t="shared" si="39"/>
        <v>0</v>
      </c>
      <c r="P143" s="320"/>
      <c r="Q143" s="278"/>
      <c r="R143" s="320">
        <f t="shared" si="35"/>
        <v>0</v>
      </c>
      <c r="S143" s="320">
        <v>100000</v>
      </c>
      <c r="T143" s="320">
        <f t="shared" si="36"/>
        <v>100000</v>
      </c>
      <c r="U143" s="320">
        <f t="shared" ref="U143:U151" si="42">+O143*1.059</f>
        <v>0</v>
      </c>
      <c r="V143" s="410">
        <f t="shared" ref="V143:V151" si="43">+U143*1.057</f>
        <v>0</v>
      </c>
      <c r="Y143" s="468">
        <f t="shared" si="37"/>
        <v>0</v>
      </c>
    </row>
    <row r="144" spans="1:25" hidden="1" x14ac:dyDescent="0.25">
      <c r="A144" s="310" t="s">
        <v>99</v>
      </c>
      <c r="B144" s="429">
        <v>0</v>
      </c>
      <c r="C144" s="439"/>
      <c r="D144" s="320"/>
      <c r="E144" s="320"/>
      <c r="F144" s="488"/>
      <c r="G144" s="488"/>
      <c r="H144" s="316">
        <f t="shared" si="38"/>
        <v>0</v>
      </c>
      <c r="I144" s="488"/>
      <c r="J144" s="317">
        <f t="shared" si="40"/>
        <v>0</v>
      </c>
      <c r="K144" s="488"/>
      <c r="L144" s="431"/>
      <c r="M144" s="319">
        <f t="shared" si="41"/>
        <v>0</v>
      </c>
      <c r="N144" s="319"/>
      <c r="O144" s="320">
        <f t="shared" si="39"/>
        <v>0</v>
      </c>
      <c r="P144" s="320"/>
      <c r="Q144" s="278"/>
      <c r="R144" s="320">
        <f t="shared" si="35"/>
        <v>0</v>
      </c>
      <c r="S144" s="320"/>
      <c r="T144" s="320">
        <f t="shared" si="36"/>
        <v>0</v>
      </c>
      <c r="U144" s="320">
        <f t="shared" si="42"/>
        <v>0</v>
      </c>
      <c r="V144" s="410">
        <f t="shared" si="43"/>
        <v>0</v>
      </c>
      <c r="Y144" s="468" t="e">
        <f t="shared" si="37"/>
        <v>#DIV/0!</v>
      </c>
    </row>
    <row r="145" spans="1:25" x14ac:dyDescent="0.25">
      <c r="A145" s="310" t="s">
        <v>105</v>
      </c>
      <c r="B145" s="429">
        <v>1000000</v>
      </c>
      <c r="C145" s="439"/>
      <c r="D145" s="320">
        <v>584526.68999999994</v>
      </c>
      <c r="E145" s="320">
        <v>1000000</v>
      </c>
      <c r="F145" s="320">
        <v>-420998</v>
      </c>
      <c r="G145" s="320">
        <v>57990.19</v>
      </c>
      <c r="H145" s="316">
        <f t="shared" si="38"/>
        <v>521011.81</v>
      </c>
      <c r="I145" s="320">
        <v>1200000</v>
      </c>
      <c r="J145" s="317">
        <f t="shared" si="40"/>
        <v>1721011.81</v>
      </c>
      <c r="K145" s="320">
        <f>+E145*1.054</f>
        <v>1054000</v>
      </c>
      <c r="L145" s="431">
        <f>+K145*1.054</f>
        <v>1110916</v>
      </c>
      <c r="M145" s="319">
        <f t="shared" si="41"/>
        <v>1779002</v>
      </c>
      <c r="N145" s="319">
        <f>+[2]INFR!$G145</f>
        <v>103749</v>
      </c>
      <c r="O145" s="320">
        <f t="shared" si="39"/>
        <v>1855499.0859999999</v>
      </c>
      <c r="P145" s="320"/>
      <c r="Q145" s="278">
        <v>-5057</v>
      </c>
      <c r="R145" s="320">
        <f t="shared" si="35"/>
        <v>1850442.0859999999</v>
      </c>
      <c r="S145" s="320">
        <v>-198185</v>
      </c>
      <c r="T145" s="320">
        <f t="shared" si="36"/>
        <v>1657314.0859999999</v>
      </c>
      <c r="U145" s="320">
        <f t="shared" si="42"/>
        <v>1964973.5320739998</v>
      </c>
      <c r="V145" s="410">
        <f t="shared" si="43"/>
        <v>2076977.0234022175</v>
      </c>
      <c r="Y145" s="468">
        <f t="shared" si="37"/>
        <v>3.051322644704777E-3</v>
      </c>
    </row>
    <row r="146" spans="1:25" x14ac:dyDescent="0.25">
      <c r="A146" s="310" t="s">
        <v>101</v>
      </c>
      <c r="B146" s="429">
        <v>20465950</v>
      </c>
      <c r="C146" s="439"/>
      <c r="D146" s="320">
        <v>8839898.2799999993</v>
      </c>
      <c r="E146" s="320">
        <v>20465950</v>
      </c>
      <c r="F146" s="320"/>
      <c r="G146" s="320">
        <v>9295710.25</v>
      </c>
      <c r="H146" s="316">
        <f t="shared" si="38"/>
        <v>11170239.75</v>
      </c>
      <c r="I146" s="320">
        <v>8941328</v>
      </c>
      <c r="J146" s="317">
        <f t="shared" si="40"/>
        <v>20111567.75</v>
      </c>
      <c r="K146" s="320">
        <f>+E146*1.054</f>
        <v>21571111.300000001</v>
      </c>
      <c r="L146" s="431">
        <f t="shared" ref="L146:L149" si="44">+K146*1.054</f>
        <v>22735951.310200002</v>
      </c>
      <c r="M146" s="319">
        <f t="shared" si="41"/>
        <v>29407278</v>
      </c>
      <c r="N146" s="319">
        <f>+[2]INFR!$G146</f>
        <v>11023662</v>
      </c>
      <c r="O146" s="320">
        <f>+M146*1.043-15000000-4000000+8000000</f>
        <v>19671790.953999996</v>
      </c>
      <c r="P146" s="320"/>
      <c r="Q146" s="278">
        <v>-3732686</v>
      </c>
      <c r="R146" s="320">
        <f t="shared" si="35"/>
        <v>15939104.953999996</v>
      </c>
      <c r="S146" s="320"/>
      <c r="T146" s="320">
        <f t="shared" si="36"/>
        <v>19671790.953999996</v>
      </c>
      <c r="U146" s="320">
        <f t="shared" si="42"/>
        <v>20832426.620285995</v>
      </c>
      <c r="V146" s="410">
        <f t="shared" si="43"/>
        <v>22019874.937642295</v>
      </c>
      <c r="Y146" s="468">
        <f t="shared" si="37"/>
        <v>0.18974815301405021</v>
      </c>
    </row>
    <row r="147" spans="1:25" x14ac:dyDescent="0.25">
      <c r="A147" s="310" t="s">
        <v>100</v>
      </c>
      <c r="B147" s="429">
        <v>400000</v>
      </c>
      <c r="C147" s="439"/>
      <c r="D147" s="320">
        <v>15000</v>
      </c>
      <c r="E147" s="320">
        <v>400000</v>
      </c>
      <c r="F147" s="320"/>
      <c r="G147" s="320">
        <v>0</v>
      </c>
      <c r="H147" s="316">
        <f t="shared" si="38"/>
        <v>400000</v>
      </c>
      <c r="I147" s="320"/>
      <c r="J147" s="317">
        <f t="shared" si="40"/>
        <v>400000</v>
      </c>
      <c r="K147" s="320">
        <f>+E147*1.054</f>
        <v>421600</v>
      </c>
      <c r="L147" s="431">
        <f t="shared" si="44"/>
        <v>444366.4</v>
      </c>
      <c r="M147" s="319">
        <f t="shared" si="41"/>
        <v>400000</v>
      </c>
      <c r="N147" s="319">
        <f>+[2]INFR!$G147</f>
        <v>0</v>
      </c>
      <c r="O147" s="320">
        <v>600000</v>
      </c>
      <c r="P147" s="320"/>
      <c r="Q147" s="278">
        <v>0</v>
      </c>
      <c r="R147" s="320">
        <f t="shared" si="35"/>
        <v>600000</v>
      </c>
      <c r="S147" s="320"/>
      <c r="T147" s="320">
        <f t="shared" si="36"/>
        <v>600000</v>
      </c>
      <c r="U147" s="320">
        <f t="shared" si="42"/>
        <v>635400</v>
      </c>
      <c r="V147" s="410">
        <f t="shared" si="43"/>
        <v>671617.79999999993</v>
      </c>
      <c r="Y147" s="468">
        <f t="shared" si="37"/>
        <v>0</v>
      </c>
    </row>
    <row r="148" spans="1:25" hidden="1" x14ac:dyDescent="0.25">
      <c r="A148" s="310" t="s">
        <v>104</v>
      </c>
      <c r="B148" s="429">
        <v>0</v>
      </c>
      <c r="C148" s="439"/>
      <c r="D148" s="320"/>
      <c r="E148" s="320"/>
      <c r="F148" s="320"/>
      <c r="G148" s="320"/>
      <c r="H148" s="316">
        <f t="shared" si="38"/>
        <v>0</v>
      </c>
      <c r="I148" s="320"/>
      <c r="J148" s="317">
        <f t="shared" si="40"/>
        <v>0</v>
      </c>
      <c r="K148" s="320">
        <f>+E148*1.054</f>
        <v>0</v>
      </c>
      <c r="L148" s="431">
        <f t="shared" si="44"/>
        <v>0</v>
      </c>
      <c r="M148" s="319">
        <f t="shared" si="41"/>
        <v>0</v>
      </c>
      <c r="N148" s="319">
        <f>+[2]INFR!$G148</f>
        <v>0</v>
      </c>
      <c r="O148" s="320">
        <f t="shared" si="39"/>
        <v>0</v>
      </c>
      <c r="P148" s="320"/>
      <c r="Q148" s="278"/>
      <c r="R148" s="320">
        <f t="shared" si="35"/>
        <v>0</v>
      </c>
      <c r="S148" s="320"/>
      <c r="T148" s="320">
        <f t="shared" si="36"/>
        <v>0</v>
      </c>
      <c r="U148" s="320">
        <f t="shared" si="42"/>
        <v>0</v>
      </c>
      <c r="V148" s="410">
        <f t="shared" si="43"/>
        <v>0</v>
      </c>
      <c r="Y148" s="468" t="e">
        <f t="shared" si="37"/>
        <v>#DIV/0!</v>
      </c>
    </row>
    <row r="149" spans="1:25" x14ac:dyDescent="0.25">
      <c r="A149" s="310" t="s">
        <v>102</v>
      </c>
      <c r="B149" s="429">
        <v>40000</v>
      </c>
      <c r="C149" s="439"/>
      <c r="D149" s="320">
        <v>540</v>
      </c>
      <c r="E149" s="320">
        <v>40000</v>
      </c>
      <c r="F149" s="320"/>
      <c r="G149" s="320">
        <v>1660.19</v>
      </c>
      <c r="H149" s="316">
        <f t="shared" si="38"/>
        <v>38339.81</v>
      </c>
      <c r="I149" s="320"/>
      <c r="J149" s="317">
        <f t="shared" si="40"/>
        <v>38339.81</v>
      </c>
      <c r="K149" s="320">
        <f>+E149*1.054</f>
        <v>42160</v>
      </c>
      <c r="L149" s="431">
        <f t="shared" si="44"/>
        <v>44436.639999999999</v>
      </c>
      <c r="M149" s="319">
        <f t="shared" si="41"/>
        <v>40000</v>
      </c>
      <c r="N149" s="319">
        <f>+[2]INFR!$G149</f>
        <v>1660.19</v>
      </c>
      <c r="O149" s="320">
        <f t="shared" si="39"/>
        <v>41720</v>
      </c>
      <c r="P149" s="320"/>
      <c r="Q149" s="278">
        <v>-25130</v>
      </c>
      <c r="R149" s="320">
        <f t="shared" si="35"/>
        <v>16590</v>
      </c>
      <c r="S149" s="320"/>
      <c r="T149" s="320">
        <f t="shared" si="36"/>
        <v>41720</v>
      </c>
      <c r="U149" s="320">
        <f t="shared" si="42"/>
        <v>44181.479999999996</v>
      </c>
      <c r="V149" s="410">
        <f t="shared" si="43"/>
        <v>46699.824359999991</v>
      </c>
      <c r="Y149" s="468">
        <f t="shared" si="37"/>
        <v>0.6023489932885906</v>
      </c>
    </row>
    <row r="150" spans="1:25" hidden="1" x14ac:dyDescent="0.25">
      <c r="A150" s="310" t="s">
        <v>103</v>
      </c>
      <c r="B150" s="429">
        <v>0</v>
      </c>
      <c r="C150" s="439"/>
      <c r="D150" s="320"/>
      <c r="E150" s="320"/>
      <c r="F150" s="320"/>
      <c r="G150" s="320"/>
      <c r="H150" s="316">
        <f t="shared" si="38"/>
        <v>0</v>
      </c>
      <c r="I150" s="320"/>
      <c r="J150" s="317">
        <f t="shared" si="40"/>
        <v>0</v>
      </c>
      <c r="K150" s="320"/>
      <c r="L150" s="431"/>
      <c r="M150" s="319">
        <f t="shared" si="41"/>
        <v>0</v>
      </c>
      <c r="N150" s="319"/>
      <c r="O150" s="320">
        <f t="shared" si="39"/>
        <v>0</v>
      </c>
      <c r="P150" s="320"/>
      <c r="Q150" s="278"/>
      <c r="R150" s="320">
        <f t="shared" si="35"/>
        <v>0</v>
      </c>
      <c r="S150" s="320"/>
      <c r="T150" s="320">
        <f t="shared" si="36"/>
        <v>0</v>
      </c>
      <c r="U150" s="320">
        <f t="shared" si="42"/>
        <v>0</v>
      </c>
      <c r="V150" s="410">
        <f t="shared" si="43"/>
        <v>0</v>
      </c>
      <c r="Y150" s="468" t="e">
        <f t="shared" si="37"/>
        <v>#DIV/0!</v>
      </c>
    </row>
    <row r="151" spans="1:25" hidden="1" x14ac:dyDescent="0.25">
      <c r="A151" s="310"/>
      <c r="B151" s="429">
        <v>0</v>
      </c>
      <c r="C151" s="439"/>
      <c r="D151" s="320"/>
      <c r="E151" s="320"/>
      <c r="F151" s="320"/>
      <c r="G151" s="320"/>
      <c r="H151" s="316">
        <f t="shared" si="38"/>
        <v>0</v>
      </c>
      <c r="I151" s="320"/>
      <c r="J151" s="317">
        <f t="shared" si="40"/>
        <v>0</v>
      </c>
      <c r="K151" s="320"/>
      <c r="L151" s="431"/>
      <c r="M151" s="319">
        <f t="shared" si="41"/>
        <v>0</v>
      </c>
      <c r="N151" s="319"/>
      <c r="O151" s="320">
        <f t="shared" si="39"/>
        <v>0</v>
      </c>
      <c r="P151" s="320"/>
      <c r="Q151" s="278"/>
      <c r="R151" s="320">
        <f t="shared" si="35"/>
        <v>0</v>
      </c>
      <c r="S151" s="320"/>
      <c r="T151" s="320">
        <f t="shared" si="36"/>
        <v>0</v>
      </c>
      <c r="U151" s="320">
        <f t="shared" si="42"/>
        <v>0</v>
      </c>
      <c r="V151" s="410">
        <f t="shared" si="43"/>
        <v>0</v>
      </c>
      <c r="Y151" s="468" t="e">
        <f t="shared" si="37"/>
        <v>#DIV/0!</v>
      </c>
    </row>
    <row r="152" spans="1:25" ht="15.75" thickBot="1" x14ac:dyDescent="0.3">
      <c r="A152" s="354"/>
      <c r="B152" s="440">
        <v>0</v>
      </c>
      <c r="C152" s="435"/>
      <c r="D152" s="332"/>
      <c r="E152" s="332"/>
      <c r="F152" s="332"/>
      <c r="G152" s="332"/>
      <c r="H152" s="329"/>
      <c r="I152" s="332"/>
      <c r="J152" s="330"/>
      <c r="K152" s="332"/>
      <c r="L152" s="436"/>
      <c r="M152" s="331">
        <f t="shared" si="41"/>
        <v>0</v>
      </c>
      <c r="N152" s="331"/>
      <c r="O152" s="332">
        <f t="shared" si="39"/>
        <v>0</v>
      </c>
      <c r="P152" s="332"/>
      <c r="Q152" s="279"/>
      <c r="R152" s="332">
        <f t="shared" si="35"/>
        <v>0</v>
      </c>
      <c r="S152" s="332"/>
      <c r="T152" s="332">
        <f t="shared" si="36"/>
        <v>0</v>
      </c>
      <c r="U152" s="332">
        <f>+O152*1.059</f>
        <v>0</v>
      </c>
      <c r="V152" s="411">
        <f>+U152*1.057</f>
        <v>0</v>
      </c>
      <c r="Y152" s="468" t="e">
        <f t="shared" si="37"/>
        <v>#DIV/0!</v>
      </c>
    </row>
    <row r="153" spans="1:25" ht="15.75" thickTop="1" x14ac:dyDescent="0.25">
      <c r="A153" s="333" t="s">
        <v>106</v>
      </c>
      <c r="B153" s="437">
        <f t="shared" ref="B153:V153" si="45">SUM(B141:B152)</f>
        <v>23718300.329999998</v>
      </c>
      <c r="C153" s="437">
        <f t="shared" si="45"/>
        <v>-200000</v>
      </c>
      <c r="D153" s="437">
        <f t="shared" si="45"/>
        <v>9498229.9699999988</v>
      </c>
      <c r="E153" s="437">
        <f t="shared" si="45"/>
        <v>23605950</v>
      </c>
      <c r="F153" s="437">
        <f t="shared" si="45"/>
        <v>-1222791</v>
      </c>
      <c r="G153" s="437">
        <f t="shared" si="45"/>
        <v>9451775.6500000004</v>
      </c>
      <c r="H153" s="337">
        <f t="shared" si="45"/>
        <v>12931383.35</v>
      </c>
      <c r="I153" s="437">
        <f t="shared" si="45"/>
        <v>10141328</v>
      </c>
      <c r="J153" s="337">
        <f t="shared" si="45"/>
        <v>23072711.349999998</v>
      </c>
      <c r="K153" s="437">
        <f t="shared" si="45"/>
        <v>24880671.300000001</v>
      </c>
      <c r="L153" s="437">
        <f t="shared" si="45"/>
        <v>26224227.5502</v>
      </c>
      <c r="M153" s="337">
        <f t="shared" si="45"/>
        <v>32524487</v>
      </c>
      <c r="N153" s="337">
        <f t="shared" si="45"/>
        <v>11225486.189999999</v>
      </c>
      <c r="O153" s="337">
        <f t="shared" si="45"/>
        <v>23105839.940999996</v>
      </c>
      <c r="P153" s="337">
        <f t="shared" si="45"/>
        <v>0</v>
      </c>
      <c r="Q153" s="337">
        <f t="shared" si="45"/>
        <v>-4017554</v>
      </c>
      <c r="R153" s="337">
        <f t="shared" si="45"/>
        <v>19088285.940999996</v>
      </c>
      <c r="S153" s="337">
        <f t="shared" si="45"/>
        <v>-198185</v>
      </c>
      <c r="T153" s="337">
        <f t="shared" si="45"/>
        <v>22907654.940999996</v>
      </c>
      <c r="U153" s="337">
        <f t="shared" si="45"/>
        <v>24469084.497518994</v>
      </c>
      <c r="V153" s="337">
        <f t="shared" si="45"/>
        <v>25863822.313877579</v>
      </c>
    </row>
    <row r="155" spans="1:25" ht="15.75" thickBot="1" x14ac:dyDescent="0.3">
      <c r="A155" s="285" t="s">
        <v>107</v>
      </c>
    </row>
    <row r="156" spans="1:25" ht="15.75" thickTop="1" x14ac:dyDescent="0.25">
      <c r="A156" s="353" t="s">
        <v>108</v>
      </c>
      <c r="B156" s="441"/>
      <c r="C156" s="442"/>
      <c r="D156" s="360"/>
      <c r="E156" s="360"/>
      <c r="F156" s="360"/>
      <c r="G156" s="360"/>
      <c r="H156" s="357">
        <f>+E156+F156-G156</f>
        <v>0</v>
      </c>
      <c r="I156" s="360"/>
      <c r="J156" s="358"/>
      <c r="K156" s="360"/>
      <c r="L156" s="443"/>
      <c r="M156" s="360"/>
      <c r="N156" s="360"/>
      <c r="O156" s="309"/>
      <c r="P156" s="309"/>
      <c r="Q156" s="275"/>
      <c r="R156" s="309"/>
      <c r="S156" s="309"/>
      <c r="T156" s="309"/>
      <c r="U156" s="360"/>
      <c r="V156" s="412"/>
    </row>
    <row r="157" spans="1:25" ht="15.75" thickBot="1" x14ac:dyDescent="0.3">
      <c r="A157" s="324" t="s">
        <v>109</v>
      </c>
      <c r="B157" s="444"/>
      <c r="C157" s="445"/>
      <c r="D157" s="367"/>
      <c r="E157" s="367"/>
      <c r="F157" s="367"/>
      <c r="G157" s="367"/>
      <c r="H157" s="364">
        <f>+E157+F157-G157</f>
        <v>0</v>
      </c>
      <c r="I157" s="367"/>
      <c r="J157" s="365"/>
      <c r="K157" s="367"/>
      <c r="L157" s="446"/>
      <c r="M157" s="367"/>
      <c r="N157" s="367"/>
      <c r="O157" s="332"/>
      <c r="P157" s="332"/>
      <c r="Q157" s="279"/>
      <c r="R157" s="332"/>
      <c r="S157" s="332"/>
      <c r="T157" s="332"/>
      <c r="U157" s="367"/>
      <c r="V157" s="415"/>
    </row>
    <row r="158" spans="1:25" ht="15.75" thickTop="1" x14ac:dyDescent="0.25">
      <c r="A158" s="298" t="s">
        <v>110</v>
      </c>
      <c r="B158" s="298">
        <f t="shared" ref="B158:L158" si="46">SUM(B156:B157)</f>
        <v>0</v>
      </c>
      <c r="C158" s="298">
        <f t="shared" si="46"/>
        <v>0</v>
      </c>
      <c r="D158" s="298">
        <f t="shared" si="46"/>
        <v>0</v>
      </c>
      <c r="E158" s="298">
        <f t="shared" si="46"/>
        <v>0</v>
      </c>
      <c r="F158" s="298">
        <f t="shared" si="46"/>
        <v>0</v>
      </c>
      <c r="G158" s="298">
        <f t="shared" si="46"/>
        <v>0</v>
      </c>
      <c r="H158" s="370">
        <f t="shared" si="46"/>
        <v>0</v>
      </c>
      <c r="I158" s="298">
        <f t="shared" si="46"/>
        <v>0</v>
      </c>
      <c r="J158" s="370">
        <f t="shared" si="46"/>
        <v>0</v>
      </c>
      <c r="K158" s="298">
        <f t="shared" si="46"/>
        <v>0</v>
      </c>
      <c r="L158" s="298">
        <f t="shared" si="46"/>
        <v>0</v>
      </c>
    </row>
    <row r="160" spans="1:25" ht="15.75" thickBot="1" x14ac:dyDescent="0.3">
      <c r="A160" s="285" t="s">
        <v>111</v>
      </c>
    </row>
    <row r="161" spans="1:25" ht="15.75" thickTop="1" x14ac:dyDescent="0.25">
      <c r="A161" s="353" t="s">
        <v>919</v>
      </c>
      <c r="B161" s="339">
        <v>7000000</v>
      </c>
      <c r="C161" s="426">
        <v>-15000000</v>
      </c>
      <c r="D161" s="309">
        <v>703364</v>
      </c>
      <c r="E161" s="341">
        <v>30000000</v>
      </c>
      <c r="F161" s="341"/>
      <c r="G161" s="341">
        <v>685837.67</v>
      </c>
      <c r="H161" s="371">
        <f>+E161+F161-G161</f>
        <v>29314162.329999998</v>
      </c>
      <c r="I161" s="341">
        <v>-14579418</v>
      </c>
      <c r="J161" s="342">
        <f>SUM(H161:I161)</f>
        <v>14734744.329999998</v>
      </c>
      <c r="K161" s="309">
        <v>30000000</v>
      </c>
      <c r="L161" s="428">
        <v>30000000</v>
      </c>
      <c r="M161" s="308">
        <f>+G161+J161</f>
        <v>15420581.999999998</v>
      </c>
      <c r="N161" s="308">
        <f>+[2]INFR!$G$161</f>
        <v>3772723</v>
      </c>
      <c r="O161" s="309">
        <v>30000000</v>
      </c>
      <c r="P161" s="309"/>
      <c r="Q161" s="275">
        <v>-6995151</v>
      </c>
      <c r="R161" s="309">
        <f t="shared" ref="R161:R209" si="47">SUM(O161:Q161)</f>
        <v>23004849</v>
      </c>
      <c r="S161" s="309">
        <v>-3000000</v>
      </c>
      <c r="T161" s="309">
        <f t="shared" ref="T161:T209" si="48">+O161+P161+S161</f>
        <v>27000000</v>
      </c>
      <c r="U161" s="309">
        <f>+O161*1.059</f>
        <v>31770000</v>
      </c>
      <c r="V161" s="409">
        <v>15795601.585101366</v>
      </c>
      <c r="Y161" s="468">
        <f t="shared" ref="Y161:Y200" si="49">-Q161/T161</f>
        <v>0.25907966666666665</v>
      </c>
    </row>
    <row r="162" spans="1:25" hidden="1" x14ac:dyDescent="0.25">
      <c r="A162" s="344" t="s">
        <v>140</v>
      </c>
      <c r="B162" s="311" t="s">
        <v>924</v>
      </c>
      <c r="C162" s="439"/>
      <c r="D162" s="320"/>
      <c r="E162" s="315"/>
      <c r="F162" s="315"/>
      <c r="G162" s="315"/>
      <c r="H162" s="316">
        <f>+E162+F162-G162</f>
        <v>0</v>
      </c>
      <c r="I162" s="315"/>
      <c r="J162" s="317">
        <f>SUM(H162:I162)</f>
        <v>0</v>
      </c>
      <c r="K162" s="320"/>
      <c r="L162" s="431"/>
      <c r="M162" s="319">
        <f>+G162+J162</f>
        <v>0</v>
      </c>
      <c r="N162" s="319"/>
      <c r="O162" s="320"/>
      <c r="P162" s="320"/>
      <c r="Q162" s="278"/>
      <c r="R162" s="320">
        <f t="shared" si="47"/>
        <v>0</v>
      </c>
      <c r="S162" s="320"/>
      <c r="T162" s="320">
        <f t="shared" si="48"/>
        <v>0</v>
      </c>
      <c r="U162" s="320">
        <f>+O162*1.059</f>
        <v>0</v>
      </c>
      <c r="V162" s="410">
        <f>+U162*1.057</f>
        <v>0</v>
      </c>
      <c r="Y162" s="468" t="e">
        <f t="shared" si="49"/>
        <v>#DIV/0!</v>
      </c>
    </row>
    <row r="163" spans="1:25" x14ac:dyDescent="0.25">
      <c r="A163" s="344" t="s">
        <v>139</v>
      </c>
      <c r="B163" s="311">
        <v>11487649.67</v>
      </c>
      <c r="C163" s="439">
        <v>4000000</v>
      </c>
      <c r="D163" s="320">
        <v>6032652.9199999999</v>
      </c>
      <c r="E163" s="315">
        <v>10000000</v>
      </c>
      <c r="F163" s="315"/>
      <c r="G163" s="315">
        <v>3157929.68</v>
      </c>
      <c r="H163" s="316">
        <f t="shared" ref="H163:H208" si="50">+E163+F163-G163</f>
        <v>6842070.3200000003</v>
      </c>
      <c r="I163" s="315">
        <v>-5842070</v>
      </c>
      <c r="J163" s="317">
        <f t="shared" ref="J163:J209" si="51">SUM(H163:I163)</f>
        <v>1000000.3200000003</v>
      </c>
      <c r="K163" s="320">
        <f>+E163*1.054-6000000-261984.16</f>
        <v>4278015.84</v>
      </c>
      <c r="L163" s="431">
        <f>+K163*1.054-1158790.36</f>
        <v>3350238.3353599999</v>
      </c>
      <c r="M163" s="346">
        <f t="shared" ref="M163:M209" si="52">+G163+J163</f>
        <v>4157930.0000000005</v>
      </c>
      <c r="N163" s="319">
        <f>+[2]INFR!$G163</f>
        <v>3483519</v>
      </c>
      <c r="O163" s="320">
        <f>10000000-2000000-8000000</f>
        <v>0</v>
      </c>
      <c r="P163" s="320"/>
      <c r="Q163" s="278"/>
      <c r="R163" s="320">
        <f t="shared" si="47"/>
        <v>0</v>
      </c>
      <c r="S163" s="320">
        <v>600000</v>
      </c>
      <c r="T163" s="320">
        <f t="shared" si="48"/>
        <v>600000</v>
      </c>
      <c r="U163" s="320">
        <f t="shared" ref="U163:U208" si="53">+O163*1.059</f>
        <v>0</v>
      </c>
      <c r="V163" s="410">
        <f t="shared" ref="V163:V208" si="54">+U163*1.057</f>
        <v>0</v>
      </c>
      <c r="Y163" s="468">
        <f t="shared" si="49"/>
        <v>0</v>
      </c>
    </row>
    <row r="164" spans="1:25" hidden="1" x14ac:dyDescent="0.25">
      <c r="A164" s="344" t="s">
        <v>115</v>
      </c>
      <c r="B164" s="311">
        <v>0</v>
      </c>
      <c r="C164" s="439"/>
      <c r="D164" s="320"/>
      <c r="E164" s="315"/>
      <c r="F164" s="315"/>
      <c r="G164" s="315"/>
      <c r="H164" s="316">
        <f t="shared" si="50"/>
        <v>0</v>
      </c>
      <c r="I164" s="315"/>
      <c r="J164" s="317">
        <f t="shared" si="51"/>
        <v>0</v>
      </c>
      <c r="K164" s="320"/>
      <c r="L164" s="431"/>
      <c r="M164" s="346">
        <f t="shared" si="52"/>
        <v>0</v>
      </c>
      <c r="N164" s="319"/>
      <c r="O164" s="320"/>
      <c r="P164" s="320"/>
      <c r="Q164" s="278"/>
      <c r="R164" s="320">
        <f t="shared" si="47"/>
        <v>0</v>
      </c>
      <c r="S164" s="320"/>
      <c r="T164" s="320">
        <f t="shared" si="48"/>
        <v>0</v>
      </c>
      <c r="U164" s="320">
        <f t="shared" si="53"/>
        <v>0</v>
      </c>
      <c r="V164" s="410">
        <f t="shared" si="54"/>
        <v>0</v>
      </c>
      <c r="Y164" s="468" t="e">
        <f t="shared" si="49"/>
        <v>#DIV/0!</v>
      </c>
    </row>
    <row r="165" spans="1:25" hidden="1" x14ac:dyDescent="0.25">
      <c r="A165" s="344" t="s">
        <v>721</v>
      </c>
      <c r="B165" s="311">
        <v>0</v>
      </c>
      <c r="C165" s="439"/>
      <c r="D165" s="320"/>
      <c r="E165" s="315"/>
      <c r="F165" s="315"/>
      <c r="G165" s="315"/>
      <c r="H165" s="316">
        <f t="shared" si="50"/>
        <v>0</v>
      </c>
      <c r="I165" s="315"/>
      <c r="J165" s="317">
        <f t="shared" si="51"/>
        <v>0</v>
      </c>
      <c r="K165" s="320"/>
      <c r="L165" s="431"/>
      <c r="M165" s="346">
        <f t="shared" si="52"/>
        <v>0</v>
      </c>
      <c r="N165" s="319"/>
      <c r="O165" s="320"/>
      <c r="P165" s="320"/>
      <c r="Q165" s="278"/>
      <c r="R165" s="320">
        <f t="shared" si="47"/>
        <v>0</v>
      </c>
      <c r="S165" s="320"/>
      <c r="T165" s="320">
        <f t="shared" si="48"/>
        <v>0</v>
      </c>
      <c r="U165" s="320">
        <f t="shared" si="53"/>
        <v>0</v>
      </c>
      <c r="V165" s="410">
        <f t="shared" si="54"/>
        <v>0</v>
      </c>
      <c r="Y165" s="468" t="e">
        <f t="shared" si="49"/>
        <v>#DIV/0!</v>
      </c>
    </row>
    <row r="166" spans="1:25" hidden="1" x14ac:dyDescent="0.25">
      <c r="A166" s="344" t="s">
        <v>118</v>
      </c>
      <c r="B166" s="311" t="s">
        <v>925</v>
      </c>
      <c r="C166" s="439">
        <v>-3000000</v>
      </c>
      <c r="D166" s="320"/>
      <c r="E166" s="315">
        <v>0</v>
      </c>
      <c r="F166" s="315"/>
      <c r="G166" s="315"/>
      <c r="H166" s="316">
        <f t="shared" si="50"/>
        <v>0</v>
      </c>
      <c r="I166" s="315"/>
      <c r="J166" s="317">
        <f t="shared" si="51"/>
        <v>0</v>
      </c>
      <c r="K166" s="320">
        <v>0</v>
      </c>
      <c r="L166" s="431">
        <v>0</v>
      </c>
      <c r="M166" s="346">
        <f t="shared" si="52"/>
        <v>0</v>
      </c>
      <c r="N166" s="319"/>
      <c r="O166" s="320"/>
      <c r="P166" s="320"/>
      <c r="Q166" s="278"/>
      <c r="R166" s="320">
        <f t="shared" si="47"/>
        <v>0</v>
      </c>
      <c r="S166" s="320"/>
      <c r="T166" s="320">
        <f t="shared" si="48"/>
        <v>0</v>
      </c>
      <c r="U166" s="320">
        <f t="shared" si="53"/>
        <v>0</v>
      </c>
      <c r="V166" s="410">
        <f t="shared" si="54"/>
        <v>0</v>
      </c>
      <c r="Y166" s="468" t="e">
        <f t="shared" si="49"/>
        <v>#DIV/0!</v>
      </c>
    </row>
    <row r="167" spans="1:25" x14ac:dyDescent="0.25">
      <c r="A167" s="344" t="s">
        <v>138</v>
      </c>
      <c r="B167" s="311">
        <v>20000000</v>
      </c>
      <c r="C167" s="439">
        <v>-4482000</v>
      </c>
      <c r="D167" s="320">
        <v>2698119.16</v>
      </c>
      <c r="E167" s="315">
        <v>5000000</v>
      </c>
      <c r="F167" s="315">
        <v>11391946</v>
      </c>
      <c r="G167" s="315">
        <v>14157838.77</v>
      </c>
      <c r="H167" s="316">
        <f t="shared" si="50"/>
        <v>2234107.2300000004</v>
      </c>
      <c r="I167" s="315"/>
      <c r="J167" s="317">
        <f t="shared" si="51"/>
        <v>2234107.2300000004</v>
      </c>
      <c r="K167" s="320">
        <v>25000000</v>
      </c>
      <c r="L167" s="431">
        <v>30000000</v>
      </c>
      <c r="M167" s="346">
        <f t="shared" si="52"/>
        <v>16391946</v>
      </c>
      <c r="N167" s="319">
        <f>+[2]INFR!$G167</f>
        <v>16172857</v>
      </c>
      <c r="O167" s="320">
        <v>18000000</v>
      </c>
      <c r="P167" s="320"/>
      <c r="Q167" s="278">
        <v>-1796765</v>
      </c>
      <c r="R167" s="320">
        <f t="shared" si="47"/>
        <v>16203235</v>
      </c>
      <c r="S167" s="320"/>
      <c r="T167" s="320">
        <f t="shared" si="48"/>
        <v>18000000</v>
      </c>
      <c r="U167" s="320">
        <f t="shared" si="53"/>
        <v>19062000</v>
      </c>
      <c r="V167" s="410">
        <f t="shared" si="54"/>
        <v>20148534</v>
      </c>
      <c r="Y167" s="468">
        <f t="shared" si="49"/>
        <v>9.9820277777777772E-2</v>
      </c>
    </row>
    <row r="168" spans="1:25" hidden="1" x14ac:dyDescent="0.25">
      <c r="A168" s="344" t="s">
        <v>120</v>
      </c>
      <c r="B168" s="311" t="s">
        <v>926</v>
      </c>
      <c r="C168" s="439"/>
      <c r="D168" s="320"/>
      <c r="E168" s="315"/>
      <c r="F168" s="315"/>
      <c r="G168" s="315"/>
      <c r="H168" s="316">
        <f t="shared" si="50"/>
        <v>0</v>
      </c>
      <c r="I168" s="315"/>
      <c r="J168" s="317">
        <f t="shared" si="51"/>
        <v>0</v>
      </c>
      <c r="K168" s="320"/>
      <c r="L168" s="431"/>
      <c r="M168" s="346">
        <f t="shared" si="52"/>
        <v>0</v>
      </c>
      <c r="N168" s="319">
        <f>+[2]INFR!$G168</f>
        <v>0</v>
      </c>
      <c r="O168" s="320"/>
      <c r="P168" s="320"/>
      <c r="Q168" s="278"/>
      <c r="R168" s="320">
        <f t="shared" si="47"/>
        <v>0</v>
      </c>
      <c r="S168" s="320"/>
      <c r="T168" s="320">
        <f t="shared" si="48"/>
        <v>0</v>
      </c>
      <c r="U168" s="320">
        <f t="shared" si="53"/>
        <v>0</v>
      </c>
      <c r="V168" s="410">
        <f t="shared" si="54"/>
        <v>0</v>
      </c>
      <c r="Y168" s="468" t="e">
        <f t="shared" si="49"/>
        <v>#DIV/0!</v>
      </c>
    </row>
    <row r="169" spans="1:25" hidden="1" x14ac:dyDescent="0.25">
      <c r="A169" s="344" t="s">
        <v>873</v>
      </c>
      <c r="B169" s="311">
        <v>0</v>
      </c>
      <c r="C169" s="439"/>
      <c r="D169" s="320"/>
      <c r="E169" s="315"/>
      <c r="F169" s="315"/>
      <c r="G169" s="315"/>
      <c r="H169" s="316">
        <f t="shared" si="50"/>
        <v>0</v>
      </c>
      <c r="I169" s="315"/>
      <c r="J169" s="317">
        <f t="shared" si="51"/>
        <v>0</v>
      </c>
      <c r="K169" s="320"/>
      <c r="L169" s="431"/>
      <c r="M169" s="346">
        <f t="shared" si="52"/>
        <v>0</v>
      </c>
      <c r="N169" s="319">
        <f>+[2]INFR!$G169</f>
        <v>0</v>
      </c>
      <c r="O169" s="320"/>
      <c r="P169" s="320"/>
      <c r="Q169" s="278"/>
      <c r="R169" s="320">
        <f t="shared" si="47"/>
        <v>0</v>
      </c>
      <c r="S169" s="320"/>
      <c r="T169" s="320">
        <f t="shared" si="48"/>
        <v>0</v>
      </c>
      <c r="U169" s="320">
        <f t="shared" si="53"/>
        <v>0</v>
      </c>
      <c r="V169" s="410">
        <f t="shared" si="54"/>
        <v>0</v>
      </c>
      <c r="Y169" s="468" t="e">
        <f t="shared" si="49"/>
        <v>#DIV/0!</v>
      </c>
    </row>
    <row r="170" spans="1:25" hidden="1" x14ac:dyDescent="0.25">
      <c r="A170" s="344" t="s">
        <v>114</v>
      </c>
      <c r="B170" s="311">
        <v>0</v>
      </c>
      <c r="C170" s="439"/>
      <c r="D170" s="320"/>
      <c r="E170" s="315"/>
      <c r="F170" s="315"/>
      <c r="G170" s="315"/>
      <c r="H170" s="316">
        <f t="shared" si="50"/>
        <v>0</v>
      </c>
      <c r="I170" s="315"/>
      <c r="J170" s="317">
        <f t="shared" si="51"/>
        <v>0</v>
      </c>
      <c r="K170" s="320"/>
      <c r="L170" s="431"/>
      <c r="M170" s="346">
        <f t="shared" si="52"/>
        <v>0</v>
      </c>
      <c r="N170" s="319">
        <f>+[2]INFR!$G170</f>
        <v>0</v>
      </c>
      <c r="O170" s="320"/>
      <c r="P170" s="320"/>
      <c r="Q170" s="278"/>
      <c r="R170" s="320">
        <f t="shared" si="47"/>
        <v>0</v>
      </c>
      <c r="S170" s="320"/>
      <c r="T170" s="320">
        <f t="shared" si="48"/>
        <v>0</v>
      </c>
      <c r="U170" s="320">
        <f t="shared" si="53"/>
        <v>0</v>
      </c>
      <c r="V170" s="410">
        <f t="shared" si="54"/>
        <v>0</v>
      </c>
      <c r="Y170" s="468" t="e">
        <f t="shared" si="49"/>
        <v>#DIV/0!</v>
      </c>
    </row>
    <row r="171" spans="1:25" hidden="1" x14ac:dyDescent="0.25">
      <c r="A171" s="344" t="s">
        <v>121</v>
      </c>
      <c r="B171" s="311">
        <v>0</v>
      </c>
      <c r="C171" s="439"/>
      <c r="D171" s="320"/>
      <c r="E171" s="315"/>
      <c r="F171" s="315"/>
      <c r="G171" s="315"/>
      <c r="H171" s="316">
        <f t="shared" si="50"/>
        <v>0</v>
      </c>
      <c r="I171" s="315"/>
      <c r="J171" s="317">
        <f t="shared" si="51"/>
        <v>0</v>
      </c>
      <c r="K171" s="320"/>
      <c r="L171" s="431"/>
      <c r="M171" s="346">
        <f t="shared" si="52"/>
        <v>0</v>
      </c>
      <c r="N171" s="319">
        <f>+[2]INFR!$G171</f>
        <v>0</v>
      </c>
      <c r="O171" s="320"/>
      <c r="P171" s="320"/>
      <c r="Q171" s="278"/>
      <c r="R171" s="320">
        <f t="shared" si="47"/>
        <v>0</v>
      </c>
      <c r="S171" s="320"/>
      <c r="T171" s="320">
        <f t="shared" si="48"/>
        <v>0</v>
      </c>
      <c r="U171" s="320">
        <f t="shared" si="53"/>
        <v>0</v>
      </c>
      <c r="V171" s="410">
        <f t="shared" si="54"/>
        <v>0</v>
      </c>
      <c r="Y171" s="468" t="e">
        <f t="shared" si="49"/>
        <v>#DIV/0!</v>
      </c>
    </row>
    <row r="172" spans="1:25" hidden="1" x14ac:dyDescent="0.25">
      <c r="A172" s="344" t="s">
        <v>137</v>
      </c>
      <c r="B172" s="311">
        <v>0</v>
      </c>
      <c r="C172" s="439"/>
      <c r="D172" s="320"/>
      <c r="E172" s="315"/>
      <c r="F172" s="315"/>
      <c r="G172" s="315"/>
      <c r="H172" s="316">
        <f t="shared" si="50"/>
        <v>0</v>
      </c>
      <c r="I172" s="315"/>
      <c r="J172" s="317">
        <f t="shared" si="51"/>
        <v>0</v>
      </c>
      <c r="K172" s="320"/>
      <c r="L172" s="431"/>
      <c r="M172" s="346">
        <f t="shared" si="52"/>
        <v>0</v>
      </c>
      <c r="N172" s="319">
        <f>+[2]INFR!$G172</f>
        <v>0</v>
      </c>
      <c r="O172" s="320"/>
      <c r="P172" s="320"/>
      <c r="Q172" s="278"/>
      <c r="R172" s="320">
        <f t="shared" si="47"/>
        <v>0</v>
      </c>
      <c r="S172" s="320"/>
      <c r="T172" s="320">
        <f t="shared" si="48"/>
        <v>0</v>
      </c>
      <c r="U172" s="320">
        <f t="shared" si="53"/>
        <v>0</v>
      </c>
      <c r="V172" s="410">
        <f t="shared" si="54"/>
        <v>0</v>
      </c>
      <c r="Y172" s="468" t="e">
        <f t="shared" si="49"/>
        <v>#DIV/0!</v>
      </c>
    </row>
    <row r="173" spans="1:25" hidden="1" x14ac:dyDescent="0.25">
      <c r="A173" s="344" t="s">
        <v>703</v>
      </c>
      <c r="B173" s="311">
        <v>0</v>
      </c>
      <c r="C173" s="439"/>
      <c r="D173" s="320"/>
      <c r="E173" s="315"/>
      <c r="F173" s="315"/>
      <c r="G173" s="315"/>
      <c r="H173" s="316">
        <f t="shared" si="50"/>
        <v>0</v>
      </c>
      <c r="I173" s="315"/>
      <c r="J173" s="317">
        <f t="shared" si="51"/>
        <v>0</v>
      </c>
      <c r="K173" s="320"/>
      <c r="L173" s="431"/>
      <c r="M173" s="346">
        <f t="shared" si="52"/>
        <v>0</v>
      </c>
      <c r="N173" s="319">
        <f>+[2]INFR!$G173</f>
        <v>0</v>
      </c>
      <c r="O173" s="320"/>
      <c r="P173" s="320"/>
      <c r="Q173" s="278"/>
      <c r="R173" s="320">
        <f t="shared" si="47"/>
        <v>0</v>
      </c>
      <c r="S173" s="320"/>
      <c r="T173" s="320">
        <f t="shared" si="48"/>
        <v>0</v>
      </c>
      <c r="U173" s="320">
        <f t="shared" si="53"/>
        <v>0</v>
      </c>
      <c r="V173" s="410">
        <f t="shared" si="54"/>
        <v>0</v>
      </c>
      <c r="Y173" s="468" t="e">
        <f t="shared" si="49"/>
        <v>#DIV/0!</v>
      </c>
    </row>
    <row r="174" spans="1:25" hidden="1" x14ac:dyDescent="0.25">
      <c r="A174" s="344" t="s">
        <v>702</v>
      </c>
      <c r="B174" s="311">
        <v>0</v>
      </c>
      <c r="C174" s="439"/>
      <c r="D174" s="320"/>
      <c r="E174" s="315"/>
      <c r="F174" s="315"/>
      <c r="G174" s="315"/>
      <c r="H174" s="316">
        <f t="shared" si="50"/>
        <v>0</v>
      </c>
      <c r="I174" s="315"/>
      <c r="J174" s="317">
        <f t="shared" si="51"/>
        <v>0</v>
      </c>
      <c r="K174" s="320"/>
      <c r="L174" s="431"/>
      <c r="M174" s="346">
        <f t="shared" si="52"/>
        <v>0</v>
      </c>
      <c r="N174" s="319">
        <f>+[2]INFR!$G174</f>
        <v>0</v>
      </c>
      <c r="O174" s="320"/>
      <c r="P174" s="320"/>
      <c r="Q174" s="278"/>
      <c r="R174" s="320">
        <f t="shared" si="47"/>
        <v>0</v>
      </c>
      <c r="S174" s="320"/>
      <c r="T174" s="320">
        <f t="shared" si="48"/>
        <v>0</v>
      </c>
      <c r="U174" s="320">
        <f t="shared" si="53"/>
        <v>0</v>
      </c>
      <c r="V174" s="410">
        <f t="shared" si="54"/>
        <v>0</v>
      </c>
      <c r="Y174" s="468" t="e">
        <f t="shared" si="49"/>
        <v>#DIV/0!</v>
      </c>
    </row>
    <row r="175" spans="1:25" hidden="1" x14ac:dyDescent="0.25">
      <c r="A175" s="344" t="s">
        <v>701</v>
      </c>
      <c r="B175" s="311">
        <v>0</v>
      </c>
      <c r="C175" s="439"/>
      <c r="D175" s="320"/>
      <c r="E175" s="315"/>
      <c r="F175" s="315"/>
      <c r="G175" s="315"/>
      <c r="H175" s="316">
        <f t="shared" si="50"/>
        <v>0</v>
      </c>
      <c r="I175" s="315"/>
      <c r="J175" s="317">
        <f t="shared" si="51"/>
        <v>0</v>
      </c>
      <c r="K175" s="320"/>
      <c r="L175" s="431"/>
      <c r="M175" s="346">
        <f t="shared" si="52"/>
        <v>0</v>
      </c>
      <c r="N175" s="319">
        <f>+[2]INFR!$G175</f>
        <v>0</v>
      </c>
      <c r="O175" s="320"/>
      <c r="P175" s="320"/>
      <c r="Q175" s="278"/>
      <c r="R175" s="320">
        <f t="shared" si="47"/>
        <v>0</v>
      </c>
      <c r="S175" s="320"/>
      <c r="T175" s="320">
        <f t="shared" si="48"/>
        <v>0</v>
      </c>
      <c r="U175" s="320">
        <f t="shared" si="53"/>
        <v>0</v>
      </c>
      <c r="V175" s="410">
        <f t="shared" si="54"/>
        <v>0</v>
      </c>
      <c r="Y175" s="468" t="e">
        <f t="shared" si="49"/>
        <v>#DIV/0!</v>
      </c>
    </row>
    <row r="176" spans="1:25" hidden="1" x14ac:dyDescent="0.25">
      <c r="A176" s="344" t="s">
        <v>123</v>
      </c>
      <c r="B176" s="311">
        <v>0</v>
      </c>
      <c r="C176" s="439"/>
      <c r="D176" s="320"/>
      <c r="E176" s="315"/>
      <c r="F176" s="315"/>
      <c r="G176" s="315"/>
      <c r="H176" s="316">
        <f t="shared" si="50"/>
        <v>0</v>
      </c>
      <c r="I176" s="315"/>
      <c r="J176" s="317">
        <f t="shared" si="51"/>
        <v>0</v>
      </c>
      <c r="K176" s="320"/>
      <c r="L176" s="431"/>
      <c r="M176" s="346">
        <f t="shared" si="52"/>
        <v>0</v>
      </c>
      <c r="N176" s="319">
        <f>+[2]INFR!$G176</f>
        <v>0</v>
      </c>
      <c r="O176" s="320"/>
      <c r="P176" s="320"/>
      <c r="Q176" s="278"/>
      <c r="R176" s="320">
        <f t="shared" si="47"/>
        <v>0</v>
      </c>
      <c r="S176" s="320"/>
      <c r="T176" s="320">
        <f t="shared" si="48"/>
        <v>0</v>
      </c>
      <c r="U176" s="320">
        <f t="shared" si="53"/>
        <v>0</v>
      </c>
      <c r="V176" s="410">
        <f t="shared" si="54"/>
        <v>0</v>
      </c>
      <c r="Y176" s="468" t="e">
        <f t="shared" si="49"/>
        <v>#DIV/0!</v>
      </c>
    </row>
    <row r="177" spans="1:25" x14ac:dyDescent="0.25">
      <c r="A177" s="372" t="s">
        <v>122</v>
      </c>
      <c r="B177" s="311">
        <v>4000000</v>
      </c>
      <c r="C177" s="439"/>
      <c r="D177" s="320">
        <v>0</v>
      </c>
      <c r="E177" s="314">
        <f>4000000-1405747.63-100914.69</f>
        <v>2493337.6800000002</v>
      </c>
      <c r="F177" s="314"/>
      <c r="G177" s="314">
        <v>0</v>
      </c>
      <c r="H177" s="316">
        <f t="shared" si="50"/>
        <v>2493337.6800000002</v>
      </c>
      <c r="I177" s="314">
        <v>-2219840</v>
      </c>
      <c r="J177" s="317">
        <f t="shared" si="51"/>
        <v>273497.68000000017</v>
      </c>
      <c r="K177" s="320">
        <v>0</v>
      </c>
      <c r="L177" s="431">
        <v>0</v>
      </c>
      <c r="M177" s="346">
        <f t="shared" si="52"/>
        <v>273497.68000000017</v>
      </c>
      <c r="N177" s="319">
        <f>+[2]INFR!$G177</f>
        <v>0</v>
      </c>
      <c r="O177" s="320"/>
      <c r="P177" s="320"/>
      <c r="Q177" s="278"/>
      <c r="R177" s="320">
        <f t="shared" si="47"/>
        <v>0</v>
      </c>
      <c r="S177" s="320"/>
      <c r="T177" s="320">
        <f t="shared" si="48"/>
        <v>0</v>
      </c>
      <c r="U177" s="320">
        <v>2422049.2976362109</v>
      </c>
      <c r="V177" s="410">
        <v>0</v>
      </c>
      <c r="Y177" s="468" t="e">
        <f t="shared" si="49"/>
        <v>#DIV/0!</v>
      </c>
    </row>
    <row r="178" spans="1:25" hidden="1" x14ac:dyDescent="0.25">
      <c r="A178" s="310" t="s">
        <v>112</v>
      </c>
      <c r="B178" s="311">
        <v>0</v>
      </c>
      <c r="C178" s="439"/>
      <c r="D178" s="320"/>
      <c r="E178" s="315"/>
      <c r="F178" s="315"/>
      <c r="G178" s="315"/>
      <c r="H178" s="316">
        <f t="shared" si="50"/>
        <v>0</v>
      </c>
      <c r="I178" s="315"/>
      <c r="J178" s="317">
        <f t="shared" si="51"/>
        <v>0</v>
      </c>
      <c r="K178" s="320"/>
      <c r="L178" s="431"/>
      <c r="M178" s="346">
        <f t="shared" si="52"/>
        <v>0</v>
      </c>
      <c r="N178" s="319">
        <f>+[2]INFR!$G178</f>
        <v>0</v>
      </c>
      <c r="O178" s="320"/>
      <c r="P178" s="320"/>
      <c r="Q178" s="278"/>
      <c r="R178" s="320">
        <f t="shared" si="47"/>
        <v>0</v>
      </c>
      <c r="S178" s="320"/>
      <c r="T178" s="320">
        <f t="shared" si="48"/>
        <v>0</v>
      </c>
      <c r="U178" s="320">
        <f t="shared" si="53"/>
        <v>0</v>
      </c>
      <c r="V178" s="410">
        <f t="shared" si="54"/>
        <v>0</v>
      </c>
      <c r="Y178" s="468" t="e">
        <f t="shared" si="49"/>
        <v>#DIV/0!</v>
      </c>
    </row>
    <row r="179" spans="1:25" x14ac:dyDescent="0.25">
      <c r="A179" s="344" t="s">
        <v>697</v>
      </c>
      <c r="B179" s="311">
        <v>44591000</v>
      </c>
      <c r="C179" s="439"/>
      <c r="D179" s="320">
        <v>12946902.41</v>
      </c>
      <c r="E179" s="315">
        <v>45594000</v>
      </c>
      <c r="F179" s="315"/>
      <c r="G179" s="315">
        <v>16798363.760000002</v>
      </c>
      <c r="H179" s="316">
        <f t="shared" si="50"/>
        <v>28795636.239999998</v>
      </c>
      <c r="I179" s="315"/>
      <c r="J179" s="317">
        <f t="shared" si="51"/>
        <v>28795636.239999998</v>
      </c>
      <c r="K179" s="320">
        <v>53198000</v>
      </c>
      <c r="L179" s="431">
        <v>55524000</v>
      </c>
      <c r="M179" s="346">
        <f t="shared" si="52"/>
        <v>45594000</v>
      </c>
      <c r="N179" s="319">
        <f>+[2]INFR!$G179</f>
        <v>27587257</v>
      </c>
      <c r="O179" s="320">
        <f>52704000-10000000</f>
        <v>42704000</v>
      </c>
      <c r="P179" s="320"/>
      <c r="Q179" s="278">
        <v>-20726587</v>
      </c>
      <c r="R179" s="320">
        <f t="shared" si="47"/>
        <v>21977413</v>
      </c>
      <c r="S179" s="320"/>
      <c r="T179" s="320">
        <f t="shared" si="48"/>
        <v>42704000</v>
      </c>
      <c r="U179" s="320">
        <f t="shared" si="53"/>
        <v>45223536</v>
      </c>
      <c r="V179" s="410">
        <f t="shared" si="54"/>
        <v>47801277.551999994</v>
      </c>
      <c r="Y179" s="468">
        <f t="shared" si="49"/>
        <v>0.48535469745222931</v>
      </c>
    </row>
    <row r="180" spans="1:25" hidden="1" x14ac:dyDescent="0.25">
      <c r="A180" s="344" t="s">
        <v>124</v>
      </c>
      <c r="B180" s="311">
        <v>0</v>
      </c>
      <c r="C180" s="439"/>
      <c r="D180" s="320"/>
      <c r="E180" s="315"/>
      <c r="F180" s="315"/>
      <c r="G180" s="315"/>
      <c r="H180" s="316">
        <f t="shared" si="50"/>
        <v>0</v>
      </c>
      <c r="I180" s="315"/>
      <c r="J180" s="317">
        <f t="shared" si="51"/>
        <v>0</v>
      </c>
      <c r="K180" s="320"/>
      <c r="L180" s="431"/>
      <c r="M180" s="346">
        <f t="shared" si="52"/>
        <v>0</v>
      </c>
      <c r="N180" s="319">
        <f>+[2]INFR!$G180</f>
        <v>0</v>
      </c>
      <c r="O180" s="320"/>
      <c r="P180" s="320"/>
      <c r="Q180" s="278"/>
      <c r="R180" s="320">
        <f t="shared" si="47"/>
        <v>0</v>
      </c>
      <c r="S180" s="320"/>
      <c r="T180" s="320">
        <f t="shared" si="48"/>
        <v>0</v>
      </c>
      <c r="U180" s="320">
        <f t="shared" si="53"/>
        <v>0</v>
      </c>
      <c r="V180" s="410">
        <f t="shared" si="54"/>
        <v>0</v>
      </c>
      <c r="Y180" s="468" t="e">
        <f t="shared" si="49"/>
        <v>#DIV/0!</v>
      </c>
    </row>
    <row r="181" spans="1:25" hidden="1" x14ac:dyDescent="0.25">
      <c r="A181" s="344" t="s">
        <v>136</v>
      </c>
      <c r="B181" s="311">
        <v>0</v>
      </c>
      <c r="C181" s="439"/>
      <c r="D181" s="320"/>
      <c r="E181" s="315"/>
      <c r="F181" s="315"/>
      <c r="G181" s="315"/>
      <c r="H181" s="316">
        <f t="shared" si="50"/>
        <v>0</v>
      </c>
      <c r="I181" s="315"/>
      <c r="J181" s="317">
        <f t="shared" si="51"/>
        <v>0</v>
      </c>
      <c r="K181" s="320"/>
      <c r="L181" s="431"/>
      <c r="M181" s="346">
        <f t="shared" si="52"/>
        <v>0</v>
      </c>
      <c r="N181" s="319">
        <f>+[2]INFR!$G181</f>
        <v>0</v>
      </c>
      <c r="O181" s="320"/>
      <c r="P181" s="320"/>
      <c r="Q181" s="278"/>
      <c r="R181" s="320">
        <f t="shared" si="47"/>
        <v>0</v>
      </c>
      <c r="S181" s="320"/>
      <c r="T181" s="320">
        <f t="shared" si="48"/>
        <v>0</v>
      </c>
      <c r="U181" s="320">
        <f t="shared" si="53"/>
        <v>0</v>
      </c>
      <c r="V181" s="410">
        <f t="shared" si="54"/>
        <v>0</v>
      </c>
      <c r="Y181" s="468" t="e">
        <f t="shared" si="49"/>
        <v>#DIV/0!</v>
      </c>
    </row>
    <row r="182" spans="1:25" hidden="1" x14ac:dyDescent="0.25">
      <c r="A182" s="344" t="s">
        <v>125</v>
      </c>
      <c r="B182" s="311">
        <v>0</v>
      </c>
      <c r="C182" s="439"/>
      <c r="D182" s="320"/>
      <c r="E182" s="315"/>
      <c r="F182" s="315"/>
      <c r="G182" s="315"/>
      <c r="H182" s="316">
        <f t="shared" si="50"/>
        <v>0</v>
      </c>
      <c r="I182" s="315"/>
      <c r="J182" s="317">
        <f t="shared" si="51"/>
        <v>0</v>
      </c>
      <c r="K182" s="320"/>
      <c r="L182" s="431"/>
      <c r="M182" s="346">
        <f t="shared" si="52"/>
        <v>0</v>
      </c>
      <c r="N182" s="319">
        <f>+[2]INFR!$G182</f>
        <v>0</v>
      </c>
      <c r="O182" s="320"/>
      <c r="P182" s="320"/>
      <c r="Q182" s="278"/>
      <c r="R182" s="320">
        <f t="shared" si="47"/>
        <v>0</v>
      </c>
      <c r="S182" s="320"/>
      <c r="T182" s="320">
        <f t="shared" si="48"/>
        <v>0</v>
      </c>
      <c r="U182" s="320">
        <f t="shared" si="53"/>
        <v>0</v>
      </c>
      <c r="V182" s="410">
        <f t="shared" si="54"/>
        <v>0</v>
      </c>
      <c r="Y182" s="468" t="e">
        <f t="shared" si="49"/>
        <v>#DIV/0!</v>
      </c>
    </row>
    <row r="183" spans="1:25" hidden="1" x14ac:dyDescent="0.25">
      <c r="A183" s="344" t="s">
        <v>116</v>
      </c>
      <c r="B183" s="311">
        <v>0</v>
      </c>
      <c r="C183" s="439"/>
      <c r="D183" s="320"/>
      <c r="E183" s="315"/>
      <c r="F183" s="315"/>
      <c r="G183" s="315"/>
      <c r="H183" s="316">
        <f t="shared" si="50"/>
        <v>0</v>
      </c>
      <c r="I183" s="315"/>
      <c r="J183" s="317">
        <f t="shared" si="51"/>
        <v>0</v>
      </c>
      <c r="K183" s="320"/>
      <c r="L183" s="431"/>
      <c r="M183" s="346">
        <f t="shared" si="52"/>
        <v>0</v>
      </c>
      <c r="N183" s="319">
        <f>+[2]INFR!$G183</f>
        <v>0</v>
      </c>
      <c r="O183" s="320"/>
      <c r="P183" s="320"/>
      <c r="Q183" s="278"/>
      <c r="R183" s="320">
        <f t="shared" si="47"/>
        <v>0</v>
      </c>
      <c r="S183" s="320"/>
      <c r="T183" s="320">
        <f t="shared" si="48"/>
        <v>0</v>
      </c>
      <c r="U183" s="320">
        <f t="shared" si="53"/>
        <v>0</v>
      </c>
      <c r="V183" s="410">
        <f t="shared" si="54"/>
        <v>0</v>
      </c>
      <c r="Y183" s="468" t="e">
        <f t="shared" si="49"/>
        <v>#DIV/0!</v>
      </c>
    </row>
    <row r="184" spans="1:25" hidden="1" x14ac:dyDescent="0.25">
      <c r="A184" s="344" t="s">
        <v>113</v>
      </c>
      <c r="B184" s="311">
        <v>0</v>
      </c>
      <c r="C184" s="439"/>
      <c r="D184" s="320"/>
      <c r="E184" s="315"/>
      <c r="F184" s="315"/>
      <c r="G184" s="315"/>
      <c r="H184" s="316">
        <f t="shared" si="50"/>
        <v>0</v>
      </c>
      <c r="I184" s="315"/>
      <c r="J184" s="317">
        <f t="shared" si="51"/>
        <v>0</v>
      </c>
      <c r="K184" s="320"/>
      <c r="L184" s="431"/>
      <c r="M184" s="346">
        <f t="shared" si="52"/>
        <v>0</v>
      </c>
      <c r="N184" s="319">
        <f>+[2]INFR!$G184</f>
        <v>0</v>
      </c>
      <c r="O184" s="320"/>
      <c r="P184" s="320"/>
      <c r="Q184" s="278"/>
      <c r="R184" s="320">
        <f t="shared" si="47"/>
        <v>0</v>
      </c>
      <c r="S184" s="320"/>
      <c r="T184" s="320">
        <f t="shared" si="48"/>
        <v>0</v>
      </c>
      <c r="U184" s="320">
        <f t="shared" si="53"/>
        <v>0</v>
      </c>
      <c r="V184" s="410">
        <f t="shared" si="54"/>
        <v>0</v>
      </c>
      <c r="Y184" s="468" t="e">
        <f t="shared" si="49"/>
        <v>#DIV/0!</v>
      </c>
    </row>
    <row r="185" spans="1:25" hidden="1" x14ac:dyDescent="0.25">
      <c r="A185" s="344" t="s">
        <v>105</v>
      </c>
      <c r="B185" s="311">
        <v>0</v>
      </c>
      <c r="C185" s="439"/>
      <c r="D185" s="320"/>
      <c r="E185" s="315"/>
      <c r="F185" s="315"/>
      <c r="G185" s="315"/>
      <c r="H185" s="316">
        <f t="shared" si="50"/>
        <v>0</v>
      </c>
      <c r="I185" s="315"/>
      <c r="J185" s="317">
        <f t="shared" si="51"/>
        <v>0</v>
      </c>
      <c r="K185" s="320"/>
      <c r="L185" s="431"/>
      <c r="M185" s="346">
        <f t="shared" si="52"/>
        <v>0</v>
      </c>
      <c r="N185" s="319">
        <f>+[2]INFR!$G185</f>
        <v>0</v>
      </c>
      <c r="O185" s="320"/>
      <c r="P185" s="320"/>
      <c r="Q185" s="278"/>
      <c r="R185" s="320">
        <f t="shared" si="47"/>
        <v>0</v>
      </c>
      <c r="S185" s="320"/>
      <c r="T185" s="320">
        <f t="shared" si="48"/>
        <v>0</v>
      </c>
      <c r="U185" s="320">
        <f t="shared" si="53"/>
        <v>0</v>
      </c>
      <c r="V185" s="410">
        <f t="shared" si="54"/>
        <v>0</v>
      </c>
      <c r="Y185" s="468" t="e">
        <f t="shared" si="49"/>
        <v>#DIV/0!</v>
      </c>
    </row>
    <row r="186" spans="1:25" hidden="1" x14ac:dyDescent="0.25">
      <c r="A186" s="344" t="s">
        <v>119</v>
      </c>
      <c r="B186" s="311">
        <v>0</v>
      </c>
      <c r="C186" s="439"/>
      <c r="D186" s="320"/>
      <c r="E186" s="315"/>
      <c r="F186" s="315"/>
      <c r="G186" s="315"/>
      <c r="H186" s="316">
        <f t="shared" si="50"/>
        <v>0</v>
      </c>
      <c r="I186" s="315"/>
      <c r="J186" s="317">
        <f t="shared" si="51"/>
        <v>0</v>
      </c>
      <c r="K186" s="320"/>
      <c r="L186" s="431"/>
      <c r="M186" s="346">
        <f t="shared" si="52"/>
        <v>0</v>
      </c>
      <c r="N186" s="319">
        <f>+[2]INFR!$G186</f>
        <v>0</v>
      </c>
      <c r="O186" s="320"/>
      <c r="P186" s="320"/>
      <c r="Q186" s="278"/>
      <c r="R186" s="320">
        <f t="shared" si="47"/>
        <v>0</v>
      </c>
      <c r="S186" s="320"/>
      <c r="T186" s="320">
        <f t="shared" si="48"/>
        <v>0</v>
      </c>
      <c r="U186" s="320">
        <f t="shared" si="53"/>
        <v>0</v>
      </c>
      <c r="V186" s="410">
        <f t="shared" si="54"/>
        <v>0</v>
      </c>
      <c r="Y186" s="468" t="e">
        <f t="shared" si="49"/>
        <v>#DIV/0!</v>
      </c>
    </row>
    <row r="187" spans="1:25" hidden="1" x14ac:dyDescent="0.25">
      <c r="A187" s="344" t="s">
        <v>132</v>
      </c>
      <c r="B187" s="311">
        <v>0</v>
      </c>
      <c r="C187" s="439"/>
      <c r="D187" s="320"/>
      <c r="E187" s="315"/>
      <c r="F187" s="315"/>
      <c r="G187" s="315"/>
      <c r="H187" s="316">
        <f t="shared" si="50"/>
        <v>0</v>
      </c>
      <c r="I187" s="315"/>
      <c r="J187" s="317">
        <f t="shared" si="51"/>
        <v>0</v>
      </c>
      <c r="K187" s="320"/>
      <c r="L187" s="431"/>
      <c r="M187" s="346">
        <f t="shared" si="52"/>
        <v>0</v>
      </c>
      <c r="N187" s="319">
        <f>+[2]INFR!$G187</f>
        <v>0</v>
      </c>
      <c r="O187" s="320"/>
      <c r="P187" s="320"/>
      <c r="Q187" s="278"/>
      <c r="R187" s="320">
        <f t="shared" si="47"/>
        <v>0</v>
      </c>
      <c r="S187" s="320"/>
      <c r="T187" s="320">
        <f t="shared" si="48"/>
        <v>0</v>
      </c>
      <c r="U187" s="320">
        <f t="shared" si="53"/>
        <v>0</v>
      </c>
      <c r="V187" s="410">
        <f t="shared" si="54"/>
        <v>0</v>
      </c>
      <c r="Y187" s="468" t="e">
        <f t="shared" si="49"/>
        <v>#DIV/0!</v>
      </c>
    </row>
    <row r="188" spans="1:25" hidden="1" x14ac:dyDescent="0.25">
      <c r="A188" s="344" t="s">
        <v>126</v>
      </c>
      <c r="B188" s="311">
        <v>0</v>
      </c>
      <c r="C188" s="439"/>
      <c r="D188" s="320"/>
      <c r="E188" s="315"/>
      <c r="F188" s="315"/>
      <c r="G188" s="315"/>
      <c r="H188" s="316">
        <f t="shared" si="50"/>
        <v>0</v>
      </c>
      <c r="I188" s="315"/>
      <c r="J188" s="317">
        <f t="shared" si="51"/>
        <v>0</v>
      </c>
      <c r="K188" s="320"/>
      <c r="L188" s="431"/>
      <c r="M188" s="346">
        <f t="shared" si="52"/>
        <v>0</v>
      </c>
      <c r="N188" s="319">
        <f>+[2]INFR!$G188</f>
        <v>0</v>
      </c>
      <c r="O188" s="320"/>
      <c r="P188" s="320"/>
      <c r="Q188" s="278"/>
      <c r="R188" s="320">
        <f t="shared" si="47"/>
        <v>0</v>
      </c>
      <c r="S188" s="320"/>
      <c r="T188" s="320">
        <f t="shared" si="48"/>
        <v>0</v>
      </c>
      <c r="U188" s="320">
        <f t="shared" si="53"/>
        <v>0</v>
      </c>
      <c r="V188" s="410">
        <f t="shared" si="54"/>
        <v>0</v>
      </c>
      <c r="Y188" s="468" t="e">
        <f t="shared" si="49"/>
        <v>#DIV/0!</v>
      </c>
    </row>
    <row r="189" spans="1:25" hidden="1" x14ac:dyDescent="0.25">
      <c r="A189" s="344" t="s">
        <v>127</v>
      </c>
      <c r="B189" s="311">
        <v>0</v>
      </c>
      <c r="C189" s="439"/>
      <c r="D189" s="320"/>
      <c r="E189" s="315"/>
      <c r="F189" s="315"/>
      <c r="G189" s="315"/>
      <c r="H189" s="316">
        <f t="shared" si="50"/>
        <v>0</v>
      </c>
      <c r="I189" s="315"/>
      <c r="J189" s="317">
        <f t="shared" si="51"/>
        <v>0</v>
      </c>
      <c r="K189" s="320"/>
      <c r="L189" s="431"/>
      <c r="M189" s="346">
        <f t="shared" si="52"/>
        <v>0</v>
      </c>
      <c r="N189" s="319">
        <f>+[2]INFR!$G189</f>
        <v>0</v>
      </c>
      <c r="O189" s="320"/>
      <c r="P189" s="320"/>
      <c r="Q189" s="278"/>
      <c r="R189" s="320">
        <f t="shared" si="47"/>
        <v>0</v>
      </c>
      <c r="S189" s="320"/>
      <c r="T189" s="320">
        <f t="shared" si="48"/>
        <v>0</v>
      </c>
      <c r="U189" s="320">
        <f t="shared" si="53"/>
        <v>0</v>
      </c>
      <c r="V189" s="410">
        <f t="shared" si="54"/>
        <v>0</v>
      </c>
      <c r="Y189" s="468" t="e">
        <f t="shared" si="49"/>
        <v>#DIV/0!</v>
      </c>
    </row>
    <row r="190" spans="1:25" hidden="1" x14ac:dyDescent="0.25">
      <c r="A190" s="344" t="s">
        <v>127</v>
      </c>
      <c r="B190" s="311">
        <v>0</v>
      </c>
      <c r="C190" s="439"/>
      <c r="D190" s="320"/>
      <c r="E190" s="315"/>
      <c r="F190" s="315"/>
      <c r="G190" s="315"/>
      <c r="H190" s="316">
        <f t="shared" si="50"/>
        <v>0</v>
      </c>
      <c r="I190" s="315"/>
      <c r="J190" s="317">
        <f t="shared" si="51"/>
        <v>0</v>
      </c>
      <c r="K190" s="320"/>
      <c r="L190" s="431"/>
      <c r="M190" s="346">
        <f t="shared" si="52"/>
        <v>0</v>
      </c>
      <c r="N190" s="319">
        <f>+[2]INFR!$G190</f>
        <v>0</v>
      </c>
      <c r="O190" s="320"/>
      <c r="P190" s="320"/>
      <c r="Q190" s="278"/>
      <c r="R190" s="320">
        <f t="shared" si="47"/>
        <v>0</v>
      </c>
      <c r="S190" s="320"/>
      <c r="T190" s="320">
        <f t="shared" si="48"/>
        <v>0</v>
      </c>
      <c r="U190" s="320">
        <f t="shared" si="53"/>
        <v>0</v>
      </c>
      <c r="V190" s="410">
        <f t="shared" si="54"/>
        <v>0</v>
      </c>
      <c r="Y190" s="468" t="e">
        <f t="shared" si="49"/>
        <v>#DIV/0!</v>
      </c>
    </row>
    <row r="191" spans="1:25" x14ac:dyDescent="0.25">
      <c r="A191" s="344" t="s">
        <v>100</v>
      </c>
      <c r="B191" s="311">
        <v>0</v>
      </c>
      <c r="C191" s="439"/>
      <c r="D191" s="320"/>
      <c r="E191" s="315">
        <v>1000000</v>
      </c>
      <c r="F191" s="315"/>
      <c r="G191" s="315">
        <v>0</v>
      </c>
      <c r="H191" s="316">
        <f t="shared" si="50"/>
        <v>1000000</v>
      </c>
      <c r="I191" s="315"/>
      <c r="J191" s="317">
        <f t="shared" si="51"/>
        <v>1000000</v>
      </c>
      <c r="K191" s="320">
        <v>5000000</v>
      </c>
      <c r="L191" s="431">
        <v>250000</v>
      </c>
      <c r="M191" s="346">
        <f t="shared" si="52"/>
        <v>1000000</v>
      </c>
      <c r="N191" s="319">
        <f>+[2]INFR!$G191</f>
        <v>0</v>
      </c>
      <c r="O191" s="320">
        <v>3700000</v>
      </c>
      <c r="P191" s="320"/>
      <c r="Q191" s="278">
        <v>-282998</v>
      </c>
      <c r="R191" s="320">
        <f t="shared" si="47"/>
        <v>3417002</v>
      </c>
      <c r="S191" s="320"/>
      <c r="T191" s="320">
        <f t="shared" si="48"/>
        <v>3700000</v>
      </c>
      <c r="U191" s="320">
        <f t="shared" si="53"/>
        <v>3918300</v>
      </c>
      <c r="V191" s="410">
        <f t="shared" si="54"/>
        <v>4141643.0999999996</v>
      </c>
      <c r="Y191" s="468">
        <f t="shared" si="49"/>
        <v>7.6485945945945946E-2</v>
      </c>
    </row>
    <row r="192" spans="1:25" hidden="1" x14ac:dyDescent="0.25">
      <c r="A192" s="344" t="s">
        <v>131</v>
      </c>
      <c r="B192" s="311">
        <v>0</v>
      </c>
      <c r="C192" s="439"/>
      <c r="D192" s="320"/>
      <c r="E192" s="315"/>
      <c r="F192" s="315"/>
      <c r="G192" s="315"/>
      <c r="H192" s="316">
        <f t="shared" si="50"/>
        <v>0</v>
      </c>
      <c r="I192" s="315"/>
      <c r="J192" s="317">
        <f t="shared" si="51"/>
        <v>0</v>
      </c>
      <c r="K192" s="320"/>
      <c r="L192" s="431"/>
      <c r="M192" s="346">
        <f t="shared" si="52"/>
        <v>0</v>
      </c>
      <c r="N192" s="319">
        <f>+[2]INFR!$G192</f>
        <v>0</v>
      </c>
      <c r="O192" s="320"/>
      <c r="P192" s="320"/>
      <c r="Q192" s="278"/>
      <c r="R192" s="320">
        <f t="shared" si="47"/>
        <v>0</v>
      </c>
      <c r="S192" s="320"/>
      <c r="T192" s="320">
        <f t="shared" si="48"/>
        <v>0</v>
      </c>
      <c r="U192" s="320">
        <f t="shared" si="53"/>
        <v>0</v>
      </c>
      <c r="V192" s="410">
        <f t="shared" si="54"/>
        <v>0</v>
      </c>
      <c r="Y192" s="468" t="e">
        <f t="shared" si="49"/>
        <v>#DIV/0!</v>
      </c>
    </row>
    <row r="193" spans="1:25" hidden="1" x14ac:dyDescent="0.25">
      <c r="A193" s="344" t="s">
        <v>117</v>
      </c>
      <c r="B193" s="311">
        <v>0</v>
      </c>
      <c r="C193" s="439"/>
      <c r="D193" s="320"/>
      <c r="E193" s="315"/>
      <c r="F193" s="315"/>
      <c r="G193" s="315"/>
      <c r="H193" s="316">
        <f t="shared" si="50"/>
        <v>0</v>
      </c>
      <c r="I193" s="315"/>
      <c r="J193" s="317">
        <f t="shared" si="51"/>
        <v>0</v>
      </c>
      <c r="K193" s="320"/>
      <c r="L193" s="431"/>
      <c r="M193" s="346">
        <f t="shared" si="52"/>
        <v>0</v>
      </c>
      <c r="N193" s="319">
        <f>+[2]INFR!$G193</f>
        <v>0</v>
      </c>
      <c r="O193" s="320"/>
      <c r="P193" s="320"/>
      <c r="Q193" s="278"/>
      <c r="R193" s="320">
        <f t="shared" si="47"/>
        <v>0</v>
      </c>
      <c r="S193" s="320"/>
      <c r="T193" s="320">
        <f t="shared" si="48"/>
        <v>0</v>
      </c>
      <c r="U193" s="320">
        <f t="shared" si="53"/>
        <v>0</v>
      </c>
      <c r="V193" s="410">
        <f t="shared" si="54"/>
        <v>0</v>
      </c>
      <c r="Y193" s="468" t="e">
        <f t="shared" si="49"/>
        <v>#DIV/0!</v>
      </c>
    </row>
    <row r="194" spans="1:25" x14ac:dyDescent="0.25">
      <c r="A194" s="344" t="s">
        <v>130</v>
      </c>
      <c r="B194" s="311">
        <v>1200000</v>
      </c>
      <c r="C194" s="439">
        <v>1200000</v>
      </c>
      <c r="D194" s="320">
        <v>366638.2</v>
      </c>
      <c r="E194" s="315">
        <v>0</v>
      </c>
      <c r="F194" s="315"/>
      <c r="G194" s="315"/>
      <c r="H194" s="316">
        <f t="shared" si="50"/>
        <v>0</v>
      </c>
      <c r="I194" s="315"/>
      <c r="J194" s="317">
        <f t="shared" si="51"/>
        <v>0</v>
      </c>
      <c r="K194" s="320">
        <v>0</v>
      </c>
      <c r="L194" s="431">
        <v>0</v>
      </c>
      <c r="M194" s="346">
        <f t="shared" si="52"/>
        <v>0</v>
      </c>
      <c r="N194" s="319">
        <f>+[2]INFR!$G194</f>
        <v>0</v>
      </c>
      <c r="O194" s="320">
        <v>10000000</v>
      </c>
      <c r="P194" s="320"/>
      <c r="Q194" s="278"/>
      <c r="R194" s="320">
        <f t="shared" si="47"/>
        <v>10000000</v>
      </c>
      <c r="S194" s="320"/>
      <c r="T194" s="320">
        <f t="shared" si="48"/>
        <v>10000000</v>
      </c>
      <c r="U194" s="320">
        <f t="shared" si="53"/>
        <v>10590000</v>
      </c>
      <c r="V194" s="410">
        <f t="shared" si="54"/>
        <v>11193630</v>
      </c>
      <c r="Y194" s="468">
        <f t="shared" si="49"/>
        <v>0</v>
      </c>
    </row>
    <row r="195" spans="1:25" hidden="1" x14ac:dyDescent="0.25">
      <c r="A195" s="344" t="s">
        <v>129</v>
      </c>
      <c r="B195" s="311">
        <v>0</v>
      </c>
      <c r="C195" s="439"/>
      <c r="D195" s="320"/>
      <c r="E195" s="320"/>
      <c r="F195" s="320"/>
      <c r="G195" s="320"/>
      <c r="H195" s="316">
        <f t="shared" si="50"/>
        <v>0</v>
      </c>
      <c r="I195" s="320"/>
      <c r="J195" s="317">
        <f t="shared" si="51"/>
        <v>0</v>
      </c>
      <c r="K195" s="320"/>
      <c r="L195" s="431"/>
      <c r="M195" s="346">
        <f t="shared" si="52"/>
        <v>0</v>
      </c>
      <c r="N195" s="319">
        <f>+[2]INFR!$G195</f>
        <v>0</v>
      </c>
      <c r="O195" s="320"/>
      <c r="P195" s="320"/>
      <c r="Q195" s="278"/>
      <c r="R195" s="320">
        <f t="shared" si="47"/>
        <v>0</v>
      </c>
      <c r="S195" s="320"/>
      <c r="T195" s="320">
        <f t="shared" si="48"/>
        <v>0</v>
      </c>
      <c r="U195" s="320">
        <f t="shared" si="53"/>
        <v>0</v>
      </c>
      <c r="V195" s="410">
        <f t="shared" si="54"/>
        <v>0</v>
      </c>
      <c r="Y195" s="468" t="e">
        <f t="shared" si="49"/>
        <v>#DIV/0!</v>
      </c>
    </row>
    <row r="196" spans="1:25" hidden="1" x14ac:dyDescent="0.25">
      <c r="A196" s="344" t="s">
        <v>134</v>
      </c>
      <c r="B196" s="311">
        <v>0</v>
      </c>
      <c r="C196" s="439"/>
      <c r="D196" s="320"/>
      <c r="E196" s="320"/>
      <c r="F196" s="320"/>
      <c r="G196" s="320"/>
      <c r="H196" s="316">
        <f t="shared" si="50"/>
        <v>0</v>
      </c>
      <c r="I196" s="320"/>
      <c r="J196" s="317">
        <f t="shared" si="51"/>
        <v>0</v>
      </c>
      <c r="K196" s="320"/>
      <c r="L196" s="431"/>
      <c r="M196" s="346">
        <f t="shared" si="52"/>
        <v>0</v>
      </c>
      <c r="N196" s="319">
        <f>+[2]INFR!$G196</f>
        <v>0</v>
      </c>
      <c r="O196" s="320"/>
      <c r="P196" s="320"/>
      <c r="Q196" s="278"/>
      <c r="R196" s="320">
        <f t="shared" si="47"/>
        <v>0</v>
      </c>
      <c r="S196" s="320"/>
      <c r="T196" s="320">
        <f t="shared" si="48"/>
        <v>0</v>
      </c>
      <c r="U196" s="320">
        <f t="shared" si="53"/>
        <v>0</v>
      </c>
      <c r="V196" s="410">
        <f t="shared" si="54"/>
        <v>0</v>
      </c>
      <c r="Y196" s="468" t="e">
        <f t="shared" si="49"/>
        <v>#DIV/0!</v>
      </c>
    </row>
    <row r="197" spans="1:25" hidden="1" x14ac:dyDescent="0.25">
      <c r="A197" s="344" t="s">
        <v>135</v>
      </c>
      <c r="B197" s="311">
        <v>0</v>
      </c>
      <c r="C197" s="439"/>
      <c r="D197" s="320"/>
      <c r="E197" s="320"/>
      <c r="F197" s="320"/>
      <c r="G197" s="320"/>
      <c r="H197" s="316">
        <f t="shared" si="50"/>
        <v>0</v>
      </c>
      <c r="I197" s="320"/>
      <c r="J197" s="317">
        <f t="shared" si="51"/>
        <v>0</v>
      </c>
      <c r="K197" s="320"/>
      <c r="L197" s="431"/>
      <c r="M197" s="346">
        <f t="shared" si="52"/>
        <v>0</v>
      </c>
      <c r="N197" s="319">
        <f>+[2]INFR!$G197</f>
        <v>0</v>
      </c>
      <c r="O197" s="320"/>
      <c r="P197" s="320"/>
      <c r="Q197" s="278"/>
      <c r="R197" s="320">
        <f t="shared" si="47"/>
        <v>0</v>
      </c>
      <c r="S197" s="320"/>
      <c r="T197" s="320">
        <f t="shared" si="48"/>
        <v>0</v>
      </c>
      <c r="U197" s="320">
        <f t="shared" si="53"/>
        <v>0</v>
      </c>
      <c r="V197" s="410">
        <f t="shared" si="54"/>
        <v>0</v>
      </c>
      <c r="Y197" s="468" t="e">
        <f t="shared" si="49"/>
        <v>#DIV/0!</v>
      </c>
    </row>
    <row r="198" spans="1:25" hidden="1" x14ac:dyDescent="0.25">
      <c r="A198" s="344" t="s">
        <v>102</v>
      </c>
      <c r="B198" s="311">
        <v>0</v>
      </c>
      <c r="C198" s="439"/>
      <c r="D198" s="320"/>
      <c r="E198" s="320"/>
      <c r="F198" s="320"/>
      <c r="G198" s="320"/>
      <c r="H198" s="316">
        <f t="shared" si="50"/>
        <v>0</v>
      </c>
      <c r="I198" s="320"/>
      <c r="J198" s="317">
        <f t="shared" si="51"/>
        <v>0</v>
      </c>
      <c r="K198" s="320"/>
      <c r="L198" s="431"/>
      <c r="M198" s="346">
        <f t="shared" si="52"/>
        <v>0</v>
      </c>
      <c r="N198" s="319">
        <f>+[2]INFR!$G198</f>
        <v>0</v>
      </c>
      <c r="O198" s="320"/>
      <c r="P198" s="320"/>
      <c r="Q198" s="278"/>
      <c r="R198" s="320">
        <f t="shared" si="47"/>
        <v>0</v>
      </c>
      <c r="S198" s="320"/>
      <c r="T198" s="320">
        <f t="shared" si="48"/>
        <v>0</v>
      </c>
      <c r="U198" s="320">
        <f t="shared" si="53"/>
        <v>0</v>
      </c>
      <c r="V198" s="410">
        <f t="shared" si="54"/>
        <v>0</v>
      </c>
      <c r="Y198" s="468" t="e">
        <f t="shared" si="49"/>
        <v>#DIV/0!</v>
      </c>
    </row>
    <row r="199" spans="1:25" hidden="1" x14ac:dyDescent="0.25">
      <c r="A199" s="344" t="s">
        <v>133</v>
      </c>
      <c r="B199" s="311">
        <v>0</v>
      </c>
      <c r="C199" s="439"/>
      <c r="D199" s="320"/>
      <c r="E199" s="320"/>
      <c r="F199" s="320"/>
      <c r="G199" s="320"/>
      <c r="H199" s="316">
        <f t="shared" si="50"/>
        <v>0</v>
      </c>
      <c r="I199" s="320"/>
      <c r="J199" s="317">
        <f t="shared" si="51"/>
        <v>0</v>
      </c>
      <c r="K199" s="320"/>
      <c r="L199" s="431"/>
      <c r="M199" s="346">
        <f t="shared" si="52"/>
        <v>0</v>
      </c>
      <c r="N199" s="319">
        <f>+[2]INFR!$G199</f>
        <v>0</v>
      </c>
      <c r="O199" s="320"/>
      <c r="P199" s="320"/>
      <c r="Q199" s="278"/>
      <c r="R199" s="320">
        <f t="shared" si="47"/>
        <v>0</v>
      </c>
      <c r="S199" s="320"/>
      <c r="T199" s="320">
        <f t="shared" si="48"/>
        <v>0</v>
      </c>
      <c r="U199" s="320">
        <f t="shared" si="53"/>
        <v>0</v>
      </c>
      <c r="V199" s="410">
        <f t="shared" si="54"/>
        <v>0</v>
      </c>
      <c r="Y199" s="468" t="e">
        <f t="shared" si="49"/>
        <v>#DIV/0!</v>
      </c>
    </row>
    <row r="200" spans="1:25" x14ac:dyDescent="0.25">
      <c r="A200" s="344" t="s">
        <v>918</v>
      </c>
      <c r="B200" s="311">
        <v>0</v>
      </c>
      <c r="C200" s="439">
        <v>-2000000</v>
      </c>
      <c r="D200" s="320"/>
      <c r="E200" s="320">
        <v>3000000</v>
      </c>
      <c r="F200" s="320"/>
      <c r="G200" s="320">
        <v>0</v>
      </c>
      <c r="H200" s="316">
        <f t="shared" si="50"/>
        <v>3000000</v>
      </c>
      <c r="I200" s="320">
        <v>4000000</v>
      </c>
      <c r="J200" s="317">
        <f t="shared" si="51"/>
        <v>7000000</v>
      </c>
      <c r="K200" s="320">
        <v>2000000</v>
      </c>
      <c r="L200" s="431">
        <v>0</v>
      </c>
      <c r="M200" s="346">
        <f t="shared" si="52"/>
        <v>7000000</v>
      </c>
      <c r="N200" s="319">
        <f>+[2]INFR!$G200</f>
        <v>360912</v>
      </c>
      <c r="O200" s="320">
        <v>16000000</v>
      </c>
      <c r="P200" s="320"/>
      <c r="Q200" s="278">
        <v>-3046624</v>
      </c>
      <c r="R200" s="320">
        <f t="shared" si="47"/>
        <v>12953376</v>
      </c>
      <c r="S200" s="320">
        <f>3000000+2000000</f>
        <v>5000000</v>
      </c>
      <c r="T200" s="320">
        <f t="shared" si="48"/>
        <v>21000000</v>
      </c>
      <c r="U200" s="320">
        <f t="shared" si="53"/>
        <v>16944000</v>
      </c>
      <c r="V200" s="410">
        <f t="shared" si="54"/>
        <v>17909808</v>
      </c>
      <c r="Y200" s="468">
        <f t="shared" si="49"/>
        <v>0.14507733333333334</v>
      </c>
    </row>
    <row r="201" spans="1:25" hidden="1" x14ac:dyDescent="0.25">
      <c r="A201" s="344"/>
      <c r="B201" s="429">
        <v>0</v>
      </c>
      <c r="C201" s="439"/>
      <c r="D201" s="320"/>
      <c r="E201" s="320"/>
      <c r="F201" s="320"/>
      <c r="G201" s="320"/>
      <c r="H201" s="316">
        <f t="shared" si="50"/>
        <v>0</v>
      </c>
      <c r="I201" s="320"/>
      <c r="J201" s="317">
        <f t="shared" si="51"/>
        <v>0</v>
      </c>
      <c r="K201" s="320"/>
      <c r="L201" s="431"/>
      <c r="M201" s="346">
        <f t="shared" si="52"/>
        <v>0</v>
      </c>
      <c r="N201" s="319"/>
      <c r="O201" s="320"/>
      <c r="P201" s="320"/>
      <c r="Q201" s="278"/>
      <c r="R201" s="320">
        <f t="shared" si="47"/>
        <v>0</v>
      </c>
      <c r="S201" s="320"/>
      <c r="T201" s="320">
        <f t="shared" si="48"/>
        <v>0</v>
      </c>
      <c r="U201" s="320">
        <f t="shared" si="53"/>
        <v>0</v>
      </c>
      <c r="V201" s="410">
        <f t="shared" si="54"/>
        <v>0</v>
      </c>
    </row>
    <row r="202" spans="1:25" hidden="1" x14ac:dyDescent="0.25">
      <c r="A202" s="344"/>
      <c r="B202" s="429">
        <v>0</v>
      </c>
      <c r="C202" s="439"/>
      <c r="D202" s="320"/>
      <c r="E202" s="320"/>
      <c r="F202" s="320"/>
      <c r="G202" s="320"/>
      <c r="H202" s="316">
        <f t="shared" si="50"/>
        <v>0</v>
      </c>
      <c r="I202" s="320"/>
      <c r="J202" s="317">
        <f t="shared" si="51"/>
        <v>0</v>
      </c>
      <c r="K202" s="320"/>
      <c r="L202" s="431"/>
      <c r="M202" s="346">
        <f t="shared" si="52"/>
        <v>0</v>
      </c>
      <c r="N202" s="319"/>
      <c r="O202" s="320"/>
      <c r="P202" s="320"/>
      <c r="Q202" s="278"/>
      <c r="R202" s="320">
        <f t="shared" si="47"/>
        <v>0</v>
      </c>
      <c r="S202" s="320"/>
      <c r="T202" s="320">
        <f t="shared" si="48"/>
        <v>0</v>
      </c>
      <c r="U202" s="320">
        <f t="shared" si="53"/>
        <v>0</v>
      </c>
      <c r="V202" s="410">
        <f t="shared" si="54"/>
        <v>0</v>
      </c>
    </row>
    <row r="203" spans="1:25" hidden="1" x14ac:dyDescent="0.25">
      <c r="A203" s="344"/>
      <c r="B203" s="429">
        <v>0</v>
      </c>
      <c r="C203" s="439"/>
      <c r="D203" s="320"/>
      <c r="E203" s="320"/>
      <c r="F203" s="320"/>
      <c r="G203" s="320"/>
      <c r="H203" s="316">
        <f t="shared" si="50"/>
        <v>0</v>
      </c>
      <c r="I203" s="320"/>
      <c r="J203" s="317">
        <f t="shared" si="51"/>
        <v>0</v>
      </c>
      <c r="K203" s="320"/>
      <c r="L203" s="431"/>
      <c r="M203" s="346">
        <f t="shared" si="52"/>
        <v>0</v>
      </c>
      <c r="N203" s="319"/>
      <c r="O203" s="320"/>
      <c r="P203" s="320"/>
      <c r="Q203" s="278"/>
      <c r="R203" s="320">
        <f t="shared" si="47"/>
        <v>0</v>
      </c>
      <c r="S203" s="320"/>
      <c r="T203" s="320">
        <f t="shared" si="48"/>
        <v>0</v>
      </c>
      <c r="U203" s="320">
        <f t="shared" si="53"/>
        <v>0</v>
      </c>
      <c r="V203" s="410">
        <f t="shared" si="54"/>
        <v>0</v>
      </c>
    </row>
    <row r="204" spans="1:25" hidden="1" x14ac:dyDescent="0.25">
      <c r="A204" s="344"/>
      <c r="B204" s="429">
        <v>0</v>
      </c>
      <c r="C204" s="439"/>
      <c r="D204" s="320"/>
      <c r="E204" s="320"/>
      <c r="F204" s="320"/>
      <c r="G204" s="320"/>
      <c r="H204" s="316">
        <f t="shared" si="50"/>
        <v>0</v>
      </c>
      <c r="I204" s="320"/>
      <c r="J204" s="317">
        <f t="shared" si="51"/>
        <v>0</v>
      </c>
      <c r="K204" s="320"/>
      <c r="L204" s="431"/>
      <c r="M204" s="346">
        <f t="shared" si="52"/>
        <v>0</v>
      </c>
      <c r="N204" s="319"/>
      <c r="O204" s="320"/>
      <c r="P204" s="320"/>
      <c r="Q204" s="278"/>
      <c r="R204" s="320">
        <f t="shared" si="47"/>
        <v>0</v>
      </c>
      <c r="S204" s="320"/>
      <c r="T204" s="320">
        <f t="shared" si="48"/>
        <v>0</v>
      </c>
      <c r="U204" s="320">
        <f t="shared" si="53"/>
        <v>0</v>
      </c>
      <c r="V204" s="410">
        <f t="shared" si="54"/>
        <v>0</v>
      </c>
    </row>
    <row r="205" spans="1:25" hidden="1" x14ac:dyDescent="0.25">
      <c r="A205" s="344"/>
      <c r="B205" s="429">
        <v>0</v>
      </c>
      <c r="C205" s="439"/>
      <c r="D205" s="320"/>
      <c r="E205" s="320"/>
      <c r="F205" s="320"/>
      <c r="G205" s="320"/>
      <c r="H205" s="316">
        <f t="shared" si="50"/>
        <v>0</v>
      </c>
      <c r="I205" s="320"/>
      <c r="J205" s="317">
        <f t="shared" si="51"/>
        <v>0</v>
      </c>
      <c r="K205" s="320"/>
      <c r="L205" s="431"/>
      <c r="M205" s="346">
        <f t="shared" si="52"/>
        <v>0</v>
      </c>
      <c r="N205" s="319"/>
      <c r="O205" s="320"/>
      <c r="P205" s="320"/>
      <c r="Q205" s="278"/>
      <c r="R205" s="320">
        <f t="shared" si="47"/>
        <v>0</v>
      </c>
      <c r="S205" s="320"/>
      <c r="T205" s="320">
        <f t="shared" si="48"/>
        <v>0</v>
      </c>
      <c r="U205" s="320">
        <f t="shared" si="53"/>
        <v>0</v>
      </c>
      <c r="V205" s="410">
        <f t="shared" si="54"/>
        <v>0</v>
      </c>
    </row>
    <row r="206" spans="1:25" hidden="1" x14ac:dyDescent="0.25">
      <c r="A206" s="344"/>
      <c r="B206" s="429">
        <v>0</v>
      </c>
      <c r="C206" s="439"/>
      <c r="D206" s="320"/>
      <c r="E206" s="320"/>
      <c r="F206" s="320"/>
      <c r="G206" s="320"/>
      <c r="H206" s="316">
        <f t="shared" si="50"/>
        <v>0</v>
      </c>
      <c r="I206" s="320"/>
      <c r="J206" s="317">
        <f t="shared" si="51"/>
        <v>0</v>
      </c>
      <c r="K206" s="320"/>
      <c r="L206" s="431"/>
      <c r="M206" s="346">
        <f t="shared" si="52"/>
        <v>0</v>
      </c>
      <c r="N206" s="319"/>
      <c r="O206" s="320"/>
      <c r="P206" s="320"/>
      <c r="Q206" s="278"/>
      <c r="R206" s="320">
        <f t="shared" si="47"/>
        <v>0</v>
      </c>
      <c r="S206" s="320"/>
      <c r="T206" s="320">
        <f t="shared" si="48"/>
        <v>0</v>
      </c>
      <c r="U206" s="320">
        <f t="shared" si="53"/>
        <v>0</v>
      </c>
      <c r="V206" s="410">
        <f t="shared" si="54"/>
        <v>0</v>
      </c>
    </row>
    <row r="207" spans="1:25" hidden="1" x14ac:dyDescent="0.25">
      <c r="A207" s="344"/>
      <c r="B207" s="429">
        <v>0</v>
      </c>
      <c r="C207" s="439"/>
      <c r="D207" s="320"/>
      <c r="E207" s="320"/>
      <c r="F207" s="320"/>
      <c r="G207" s="320"/>
      <c r="H207" s="316">
        <f t="shared" si="50"/>
        <v>0</v>
      </c>
      <c r="I207" s="320"/>
      <c r="J207" s="317">
        <f t="shared" si="51"/>
        <v>0</v>
      </c>
      <c r="K207" s="320"/>
      <c r="L207" s="431"/>
      <c r="M207" s="346">
        <f t="shared" si="52"/>
        <v>0</v>
      </c>
      <c r="N207" s="319"/>
      <c r="O207" s="320"/>
      <c r="P207" s="320"/>
      <c r="Q207" s="278"/>
      <c r="R207" s="320">
        <f t="shared" si="47"/>
        <v>0</v>
      </c>
      <c r="S207" s="320"/>
      <c r="T207" s="320">
        <f t="shared" si="48"/>
        <v>0</v>
      </c>
      <c r="U207" s="320">
        <f t="shared" si="53"/>
        <v>0</v>
      </c>
      <c r="V207" s="410">
        <f t="shared" si="54"/>
        <v>0</v>
      </c>
    </row>
    <row r="208" spans="1:25" hidden="1" x14ac:dyDescent="0.25">
      <c r="A208" s="344"/>
      <c r="B208" s="429">
        <v>0</v>
      </c>
      <c r="C208" s="439"/>
      <c r="D208" s="320"/>
      <c r="E208" s="320"/>
      <c r="F208" s="320"/>
      <c r="G208" s="320"/>
      <c r="H208" s="316">
        <f t="shared" si="50"/>
        <v>0</v>
      </c>
      <c r="I208" s="320"/>
      <c r="J208" s="317">
        <f t="shared" si="51"/>
        <v>0</v>
      </c>
      <c r="K208" s="320"/>
      <c r="L208" s="431"/>
      <c r="M208" s="346">
        <f t="shared" si="52"/>
        <v>0</v>
      </c>
      <c r="N208" s="319"/>
      <c r="O208" s="320"/>
      <c r="P208" s="320"/>
      <c r="Q208" s="278"/>
      <c r="R208" s="320">
        <f t="shared" si="47"/>
        <v>0</v>
      </c>
      <c r="S208" s="320"/>
      <c r="T208" s="320">
        <f t="shared" si="48"/>
        <v>0</v>
      </c>
      <c r="U208" s="320">
        <f t="shared" si="53"/>
        <v>0</v>
      </c>
      <c r="V208" s="410">
        <f t="shared" si="54"/>
        <v>0</v>
      </c>
    </row>
    <row r="209" spans="1:22" ht="15.75" thickBot="1" x14ac:dyDescent="0.3">
      <c r="A209" s="372" t="s">
        <v>691</v>
      </c>
      <c r="B209" s="440">
        <v>0</v>
      </c>
      <c r="C209" s="435"/>
      <c r="D209" s="332"/>
      <c r="E209" s="332"/>
      <c r="F209" s="332"/>
      <c r="G209" s="332"/>
      <c r="H209" s="329"/>
      <c r="I209" s="332"/>
      <c r="J209" s="330">
        <f t="shared" si="51"/>
        <v>0</v>
      </c>
      <c r="K209" s="332"/>
      <c r="L209" s="436"/>
      <c r="M209" s="351">
        <f t="shared" si="52"/>
        <v>0</v>
      </c>
      <c r="N209" s="331"/>
      <c r="O209" s="332">
        <v>0</v>
      </c>
      <c r="P209" s="332"/>
      <c r="Q209" s="279"/>
      <c r="R209" s="332">
        <f t="shared" si="47"/>
        <v>0</v>
      </c>
      <c r="S209" s="332"/>
      <c r="T209" s="332">
        <f t="shared" si="48"/>
        <v>0</v>
      </c>
      <c r="U209" s="332"/>
      <c r="V209" s="411"/>
    </row>
    <row r="210" spans="1:22" ht="15.75" thickTop="1" x14ac:dyDescent="0.25">
      <c r="A210" s="333" t="s">
        <v>141</v>
      </c>
      <c r="B210" s="437">
        <f t="shared" ref="B210:V210" si="55">SUM(B161:B209)</f>
        <v>88278649.670000002</v>
      </c>
      <c r="C210" s="437">
        <f t="shared" si="55"/>
        <v>-19282000</v>
      </c>
      <c r="D210" s="437">
        <f t="shared" si="55"/>
        <v>22747676.690000001</v>
      </c>
      <c r="E210" s="437">
        <f t="shared" si="55"/>
        <v>97087337.680000007</v>
      </c>
      <c r="F210" s="437">
        <f t="shared" si="55"/>
        <v>11391946</v>
      </c>
      <c r="G210" s="437">
        <f t="shared" si="55"/>
        <v>34799969.880000003</v>
      </c>
      <c r="H210" s="352">
        <f t="shared" si="55"/>
        <v>73679313.799999997</v>
      </c>
      <c r="I210" s="437">
        <f t="shared" si="55"/>
        <v>-18641328</v>
      </c>
      <c r="J210" s="352">
        <f t="shared" si="55"/>
        <v>55037985.799999997</v>
      </c>
      <c r="K210" s="437">
        <f t="shared" si="55"/>
        <v>119476015.84</v>
      </c>
      <c r="L210" s="437">
        <f t="shared" si="55"/>
        <v>119124238.33535999</v>
      </c>
      <c r="M210" s="352">
        <f t="shared" si="55"/>
        <v>89837955.680000007</v>
      </c>
      <c r="N210" s="352">
        <f t="shared" si="55"/>
        <v>51377268</v>
      </c>
      <c r="O210" s="352">
        <f t="shared" si="55"/>
        <v>120404000</v>
      </c>
      <c r="P210" s="352"/>
      <c r="Q210" s="352">
        <f t="shared" si="55"/>
        <v>-32848125</v>
      </c>
      <c r="R210" s="352">
        <f t="shared" si="55"/>
        <v>87555875</v>
      </c>
      <c r="S210" s="352">
        <f t="shared" si="55"/>
        <v>2600000</v>
      </c>
      <c r="T210" s="352">
        <f t="shared" si="55"/>
        <v>123004000</v>
      </c>
      <c r="U210" s="352">
        <f t="shared" si="55"/>
        <v>129929885.29763621</v>
      </c>
      <c r="V210" s="352">
        <f t="shared" si="55"/>
        <v>116990494.23710135</v>
      </c>
    </row>
    <row r="212" spans="1:22" x14ac:dyDescent="0.25">
      <c r="A212" s="373" t="s">
        <v>172</v>
      </c>
      <c r="B212" s="447">
        <f t="shared" ref="B212:V212" si="56">+B31+B138+B153+B158+B210</f>
        <v>130753932.21727182</v>
      </c>
      <c r="C212" s="447">
        <f t="shared" si="56"/>
        <v>-16382000</v>
      </c>
      <c r="D212" s="447">
        <f t="shared" si="56"/>
        <v>46679384.450000003</v>
      </c>
      <c r="E212" s="447">
        <f t="shared" si="56"/>
        <v>139300725.81453466</v>
      </c>
      <c r="F212" s="447">
        <f t="shared" si="56"/>
        <v>11391946</v>
      </c>
      <c r="G212" s="447">
        <f t="shared" si="56"/>
        <v>56381181.050000004</v>
      </c>
      <c r="H212" s="376">
        <f t="shared" si="56"/>
        <v>94311490.764534652</v>
      </c>
      <c r="I212" s="447">
        <f t="shared" si="56"/>
        <v>0</v>
      </c>
      <c r="J212" s="377">
        <f t="shared" si="56"/>
        <v>94311490.764534652</v>
      </c>
      <c r="K212" s="447">
        <f t="shared" si="56"/>
        <v>163925311.5812614</v>
      </c>
      <c r="L212" s="447">
        <f t="shared" si="56"/>
        <v>165927999.92648447</v>
      </c>
      <c r="M212" s="377">
        <f t="shared" si="56"/>
        <v>150692671.81453466</v>
      </c>
      <c r="N212" s="377">
        <f t="shared" si="56"/>
        <v>77644518.609999999</v>
      </c>
      <c r="O212" s="377">
        <f t="shared" si="56"/>
        <v>167317988.48629743</v>
      </c>
      <c r="P212" s="377"/>
      <c r="Q212" s="377">
        <f t="shared" si="56"/>
        <v>-44762683</v>
      </c>
      <c r="R212" s="377">
        <f t="shared" si="56"/>
        <v>122555305.48629743</v>
      </c>
      <c r="S212" s="377">
        <f t="shared" si="56"/>
        <v>-198185</v>
      </c>
      <c r="T212" s="377">
        <f t="shared" si="56"/>
        <v>167119803.48629743</v>
      </c>
      <c r="U212" s="377">
        <f t="shared" si="56"/>
        <v>179611799.10462517</v>
      </c>
      <c r="V212" s="377">
        <f t="shared" si="56"/>
        <v>169504277.13108867</v>
      </c>
    </row>
    <row r="214" spans="1:22" ht="15.75" thickBot="1" x14ac:dyDescent="0.3">
      <c r="A214" s="285" t="s">
        <v>626</v>
      </c>
      <c r="B214" s="477"/>
      <c r="C214" s="477"/>
      <c r="D214" s="477"/>
      <c r="E214" s="477"/>
      <c r="F214" s="477"/>
      <c r="G214" s="477"/>
      <c r="H214" s="379"/>
      <c r="I214" s="477"/>
      <c r="J214" s="380"/>
      <c r="K214" s="477"/>
      <c r="L214" s="477"/>
    </row>
    <row r="215" spans="1:22" ht="15.75" thickTop="1" x14ac:dyDescent="0.25">
      <c r="A215" s="353" t="s">
        <v>627</v>
      </c>
      <c r="B215" s="450">
        <v>0</v>
      </c>
      <c r="C215" s="451"/>
      <c r="D215" s="387"/>
      <c r="E215" s="387"/>
      <c r="F215" s="387"/>
      <c r="G215" s="387"/>
      <c r="H215" s="384">
        <f>+E215+F215-G215</f>
        <v>0</v>
      </c>
      <c r="I215" s="387"/>
      <c r="J215" s="385">
        <f>SUM(H215:I215)</f>
        <v>0</v>
      </c>
      <c r="K215" s="387"/>
      <c r="L215" s="452"/>
      <c r="M215" s="387">
        <f>+G215+J215</f>
        <v>0</v>
      </c>
      <c r="N215" s="387">
        <f>+[2]INFR!$G$215</f>
        <v>0</v>
      </c>
      <c r="O215" s="309"/>
      <c r="P215" s="309"/>
      <c r="Q215" s="275"/>
      <c r="R215" s="309">
        <f t="shared" ref="R215:R278" si="57">SUM(O215:Q215)</f>
        <v>0</v>
      </c>
      <c r="S215" s="309"/>
      <c r="T215" s="309">
        <f t="shared" ref="T215:T278" si="58">+O215+P215+S215</f>
        <v>0</v>
      </c>
      <c r="U215" s="416"/>
      <c r="V215" s="417"/>
    </row>
    <row r="216" spans="1:22" hidden="1" x14ac:dyDescent="0.25">
      <c r="A216" s="310" t="s">
        <v>628</v>
      </c>
      <c r="B216" s="454">
        <v>0</v>
      </c>
      <c r="C216" s="455"/>
      <c r="D216" s="394"/>
      <c r="E216" s="394"/>
      <c r="F216" s="394"/>
      <c r="G216" s="394"/>
      <c r="H216" s="391">
        <f>+E216+F216-G216</f>
        <v>0</v>
      </c>
      <c r="I216" s="394"/>
      <c r="J216" s="392">
        <f>SUM(H216:I216)</f>
        <v>0</v>
      </c>
      <c r="K216" s="394"/>
      <c r="L216" s="456"/>
      <c r="M216" s="394">
        <f>+G216+J216</f>
        <v>0</v>
      </c>
      <c r="N216" s="394"/>
      <c r="O216" s="320"/>
      <c r="P216" s="320"/>
      <c r="Q216" s="278"/>
      <c r="R216" s="320">
        <f t="shared" si="57"/>
        <v>0</v>
      </c>
      <c r="S216" s="320"/>
      <c r="T216" s="320">
        <f t="shared" si="58"/>
        <v>0</v>
      </c>
      <c r="U216" s="418"/>
      <c r="V216" s="419"/>
    </row>
    <row r="217" spans="1:22" hidden="1" x14ac:dyDescent="0.25">
      <c r="A217" s="310" t="s">
        <v>698</v>
      </c>
      <c r="B217" s="454">
        <v>0</v>
      </c>
      <c r="C217" s="455"/>
      <c r="D217" s="394"/>
      <c r="E217" s="394"/>
      <c r="F217" s="394"/>
      <c r="G217" s="394"/>
      <c r="H217" s="391">
        <f t="shared" ref="H217:H280" si="59">+E217+F217-G217</f>
        <v>0</v>
      </c>
      <c r="I217" s="394"/>
      <c r="J217" s="392">
        <f t="shared" ref="J217:J280" si="60">SUM(H217:I217)</f>
        <v>0</v>
      </c>
      <c r="K217" s="394"/>
      <c r="L217" s="456"/>
      <c r="M217" s="394">
        <f t="shared" ref="M217:M280" si="61">+G217+J217</f>
        <v>0</v>
      </c>
      <c r="N217" s="394"/>
      <c r="O217" s="320"/>
      <c r="P217" s="320"/>
      <c r="Q217" s="278"/>
      <c r="R217" s="320">
        <f t="shared" si="57"/>
        <v>0</v>
      </c>
      <c r="S217" s="320"/>
      <c r="T217" s="320">
        <f t="shared" si="58"/>
        <v>0</v>
      </c>
      <c r="U217" s="418"/>
      <c r="V217" s="419"/>
    </row>
    <row r="218" spans="1:22" hidden="1" x14ac:dyDescent="0.25">
      <c r="A218" s="310" t="s">
        <v>667</v>
      </c>
      <c r="B218" s="454">
        <v>0</v>
      </c>
      <c r="C218" s="455"/>
      <c r="D218" s="394"/>
      <c r="E218" s="394"/>
      <c r="F218" s="394"/>
      <c r="G218" s="394"/>
      <c r="H218" s="391">
        <f t="shared" si="59"/>
        <v>0</v>
      </c>
      <c r="I218" s="394"/>
      <c r="J218" s="392">
        <f t="shared" si="60"/>
        <v>0</v>
      </c>
      <c r="K218" s="394"/>
      <c r="L218" s="456"/>
      <c r="M218" s="394">
        <f t="shared" si="61"/>
        <v>0</v>
      </c>
      <c r="N218" s="394"/>
      <c r="O218" s="320"/>
      <c r="P218" s="320"/>
      <c r="Q218" s="278"/>
      <c r="R218" s="320">
        <f t="shared" si="57"/>
        <v>0</v>
      </c>
      <c r="S218" s="320"/>
      <c r="T218" s="320">
        <f t="shared" si="58"/>
        <v>0</v>
      </c>
      <c r="U218" s="418"/>
      <c r="V218" s="419"/>
    </row>
    <row r="219" spans="1:22" hidden="1" x14ac:dyDescent="0.25">
      <c r="A219" s="310" t="s">
        <v>685</v>
      </c>
      <c r="B219" s="454">
        <v>3000000</v>
      </c>
      <c r="C219" s="455"/>
      <c r="D219" s="394">
        <v>0</v>
      </c>
      <c r="E219" s="394">
        <v>0</v>
      </c>
      <c r="F219" s="394"/>
      <c r="G219" s="394"/>
      <c r="H219" s="391">
        <f t="shared" si="59"/>
        <v>0</v>
      </c>
      <c r="I219" s="394"/>
      <c r="J219" s="392">
        <f t="shared" si="60"/>
        <v>0</v>
      </c>
      <c r="K219" s="394"/>
      <c r="L219" s="456"/>
      <c r="M219" s="394">
        <f t="shared" si="61"/>
        <v>0</v>
      </c>
      <c r="N219" s="394"/>
      <c r="O219" s="320"/>
      <c r="P219" s="320"/>
      <c r="Q219" s="278"/>
      <c r="R219" s="320">
        <f t="shared" si="57"/>
        <v>0</v>
      </c>
      <c r="S219" s="320"/>
      <c r="T219" s="320">
        <f t="shared" si="58"/>
        <v>0</v>
      </c>
      <c r="U219" s="418"/>
      <c r="V219" s="419"/>
    </row>
    <row r="220" spans="1:22" hidden="1" x14ac:dyDescent="0.25">
      <c r="A220" s="310" t="s">
        <v>683</v>
      </c>
      <c r="B220" s="454">
        <v>0</v>
      </c>
      <c r="C220" s="455"/>
      <c r="D220" s="394"/>
      <c r="E220" s="394"/>
      <c r="F220" s="394"/>
      <c r="G220" s="394"/>
      <c r="H220" s="391">
        <f t="shared" si="59"/>
        <v>0</v>
      </c>
      <c r="I220" s="394"/>
      <c r="J220" s="392">
        <f t="shared" si="60"/>
        <v>0</v>
      </c>
      <c r="K220" s="394"/>
      <c r="L220" s="456"/>
      <c r="M220" s="394">
        <f t="shared" si="61"/>
        <v>0</v>
      </c>
      <c r="N220" s="394"/>
      <c r="O220" s="320"/>
      <c r="P220" s="320"/>
      <c r="Q220" s="278"/>
      <c r="R220" s="320">
        <f t="shared" si="57"/>
        <v>0</v>
      </c>
      <c r="S220" s="320"/>
      <c r="T220" s="320">
        <f t="shared" si="58"/>
        <v>0</v>
      </c>
      <c r="U220" s="418"/>
      <c r="V220" s="419"/>
    </row>
    <row r="221" spans="1:22" x14ac:dyDescent="0.25">
      <c r="A221" s="310" t="s">
        <v>637</v>
      </c>
      <c r="B221" s="454">
        <v>20000000</v>
      </c>
      <c r="C221" s="455">
        <v>-4482000</v>
      </c>
      <c r="D221" s="394">
        <v>20000000</v>
      </c>
      <c r="E221" s="394">
        <v>5000000</v>
      </c>
      <c r="F221" s="394"/>
      <c r="G221" s="394">
        <v>5000000</v>
      </c>
      <c r="H221" s="391">
        <f>+E221+F221-G221</f>
        <v>0</v>
      </c>
      <c r="I221" s="394"/>
      <c r="J221" s="392">
        <f t="shared" si="60"/>
        <v>0</v>
      </c>
      <c r="K221" s="394">
        <v>25000000</v>
      </c>
      <c r="L221" s="456">
        <v>30000000</v>
      </c>
      <c r="M221" s="394">
        <f t="shared" si="61"/>
        <v>5000000</v>
      </c>
      <c r="N221" s="394">
        <f>+[2]INFR!$G221</f>
        <v>5000000</v>
      </c>
      <c r="O221" s="320">
        <v>18000000</v>
      </c>
      <c r="P221" s="320"/>
      <c r="Q221" s="278">
        <v>-18000000</v>
      </c>
      <c r="R221" s="320">
        <f t="shared" si="57"/>
        <v>0</v>
      </c>
      <c r="S221" s="320"/>
      <c r="T221" s="320">
        <f t="shared" si="58"/>
        <v>18000000</v>
      </c>
      <c r="U221" s="418">
        <f>+WORKINGS!G18</f>
        <v>25000000</v>
      </c>
      <c r="V221" s="419">
        <v>25000000</v>
      </c>
    </row>
    <row r="222" spans="1:22" ht="15" hidden="1" customHeight="1" x14ac:dyDescent="0.25">
      <c r="A222" s="310" t="s">
        <v>684</v>
      </c>
      <c r="B222" s="454">
        <v>0</v>
      </c>
      <c r="C222" s="455"/>
      <c r="D222" s="394"/>
      <c r="E222" s="394"/>
      <c r="F222" s="394"/>
      <c r="G222" s="394"/>
      <c r="H222" s="391">
        <f t="shared" si="59"/>
        <v>0</v>
      </c>
      <c r="I222" s="394"/>
      <c r="J222" s="392">
        <f t="shared" si="60"/>
        <v>0</v>
      </c>
      <c r="K222" s="394"/>
      <c r="L222" s="456"/>
      <c r="M222" s="394">
        <f t="shared" si="61"/>
        <v>0</v>
      </c>
      <c r="N222" s="394"/>
      <c r="O222" s="320"/>
      <c r="P222" s="320"/>
      <c r="Q222" s="278"/>
      <c r="R222" s="320">
        <f t="shared" si="57"/>
        <v>0</v>
      </c>
      <c r="S222" s="320"/>
      <c r="T222" s="320">
        <f t="shared" si="58"/>
        <v>0</v>
      </c>
      <c r="U222" s="418">
        <f t="shared" ref="U222:U285" si="62">+O222*1.059</f>
        <v>0</v>
      </c>
      <c r="V222" s="419">
        <f t="shared" ref="V222:V285" si="63">+U222*1.057</f>
        <v>0</v>
      </c>
    </row>
    <row r="223" spans="1:22" ht="15" hidden="1" customHeight="1" x14ac:dyDescent="0.25">
      <c r="A223" s="310" t="s">
        <v>663</v>
      </c>
      <c r="B223" s="454">
        <v>0</v>
      </c>
      <c r="C223" s="455"/>
      <c r="D223" s="394"/>
      <c r="E223" s="394"/>
      <c r="F223" s="394"/>
      <c r="G223" s="394"/>
      <c r="H223" s="391">
        <f t="shared" si="59"/>
        <v>0</v>
      </c>
      <c r="I223" s="394"/>
      <c r="J223" s="392">
        <f t="shared" si="60"/>
        <v>0</v>
      </c>
      <c r="K223" s="394"/>
      <c r="L223" s="456"/>
      <c r="M223" s="394">
        <f t="shared" si="61"/>
        <v>0</v>
      </c>
      <c r="N223" s="394"/>
      <c r="O223" s="320"/>
      <c r="P223" s="320"/>
      <c r="Q223" s="278"/>
      <c r="R223" s="320">
        <f t="shared" si="57"/>
        <v>0</v>
      </c>
      <c r="S223" s="320"/>
      <c r="T223" s="320">
        <f t="shared" si="58"/>
        <v>0</v>
      </c>
      <c r="U223" s="418">
        <f t="shared" si="62"/>
        <v>0</v>
      </c>
      <c r="V223" s="419">
        <f t="shared" si="63"/>
        <v>0</v>
      </c>
    </row>
    <row r="224" spans="1:22" ht="15" hidden="1" customHeight="1" x14ac:dyDescent="0.25">
      <c r="A224" s="310" t="s">
        <v>640</v>
      </c>
      <c r="B224" s="454">
        <v>0</v>
      </c>
      <c r="C224" s="455"/>
      <c r="D224" s="394"/>
      <c r="E224" s="394"/>
      <c r="F224" s="394"/>
      <c r="G224" s="394"/>
      <c r="H224" s="391">
        <f t="shared" si="59"/>
        <v>0</v>
      </c>
      <c r="I224" s="394"/>
      <c r="J224" s="392">
        <f t="shared" si="60"/>
        <v>0</v>
      </c>
      <c r="K224" s="394"/>
      <c r="L224" s="456"/>
      <c r="M224" s="394">
        <f t="shared" si="61"/>
        <v>0</v>
      </c>
      <c r="N224" s="394"/>
      <c r="O224" s="320"/>
      <c r="P224" s="320"/>
      <c r="Q224" s="278"/>
      <c r="R224" s="320">
        <f t="shared" si="57"/>
        <v>0</v>
      </c>
      <c r="S224" s="320"/>
      <c r="T224" s="320">
        <f t="shared" si="58"/>
        <v>0</v>
      </c>
      <c r="U224" s="418">
        <f t="shared" si="62"/>
        <v>0</v>
      </c>
      <c r="V224" s="419">
        <f t="shared" si="63"/>
        <v>0</v>
      </c>
    </row>
    <row r="225" spans="1:22" ht="15" hidden="1" customHeight="1" x14ac:dyDescent="0.25">
      <c r="A225" s="310" t="s">
        <v>634</v>
      </c>
      <c r="B225" s="454">
        <v>0</v>
      </c>
      <c r="C225" s="455"/>
      <c r="D225" s="394"/>
      <c r="E225" s="394"/>
      <c r="F225" s="394"/>
      <c r="G225" s="394"/>
      <c r="H225" s="391">
        <f t="shared" si="59"/>
        <v>0</v>
      </c>
      <c r="I225" s="394"/>
      <c r="J225" s="392">
        <f t="shared" si="60"/>
        <v>0</v>
      </c>
      <c r="K225" s="394"/>
      <c r="L225" s="456"/>
      <c r="M225" s="394">
        <f t="shared" si="61"/>
        <v>0</v>
      </c>
      <c r="N225" s="394"/>
      <c r="O225" s="320"/>
      <c r="P225" s="320"/>
      <c r="Q225" s="278"/>
      <c r="R225" s="320">
        <f t="shared" si="57"/>
        <v>0</v>
      </c>
      <c r="S225" s="320"/>
      <c r="T225" s="320">
        <f t="shared" si="58"/>
        <v>0</v>
      </c>
      <c r="U225" s="418">
        <f t="shared" si="62"/>
        <v>0</v>
      </c>
      <c r="V225" s="419">
        <f t="shared" si="63"/>
        <v>0</v>
      </c>
    </row>
    <row r="226" spans="1:22" ht="15" hidden="1" customHeight="1" x14ac:dyDescent="0.25">
      <c r="A226" s="310" t="s">
        <v>635</v>
      </c>
      <c r="B226" s="454">
        <v>0</v>
      </c>
      <c r="C226" s="455"/>
      <c r="D226" s="394"/>
      <c r="E226" s="394"/>
      <c r="F226" s="394"/>
      <c r="G226" s="394"/>
      <c r="H226" s="391">
        <f t="shared" si="59"/>
        <v>0</v>
      </c>
      <c r="I226" s="394"/>
      <c r="J226" s="392">
        <f t="shared" si="60"/>
        <v>0</v>
      </c>
      <c r="K226" s="394"/>
      <c r="L226" s="456"/>
      <c r="M226" s="394">
        <f t="shared" si="61"/>
        <v>0</v>
      </c>
      <c r="N226" s="394"/>
      <c r="O226" s="320"/>
      <c r="P226" s="320"/>
      <c r="Q226" s="278"/>
      <c r="R226" s="320">
        <f t="shared" si="57"/>
        <v>0</v>
      </c>
      <c r="S226" s="320"/>
      <c r="T226" s="320">
        <f t="shared" si="58"/>
        <v>0</v>
      </c>
      <c r="U226" s="418">
        <f t="shared" si="62"/>
        <v>0</v>
      </c>
      <c r="V226" s="419">
        <f t="shared" si="63"/>
        <v>0</v>
      </c>
    </row>
    <row r="227" spans="1:22" ht="15" hidden="1" customHeight="1" x14ac:dyDescent="0.25">
      <c r="A227" s="310" t="s">
        <v>636</v>
      </c>
      <c r="B227" s="454">
        <v>0</v>
      </c>
      <c r="C227" s="455"/>
      <c r="D227" s="394"/>
      <c r="E227" s="394"/>
      <c r="F227" s="394"/>
      <c r="G227" s="394"/>
      <c r="H227" s="391">
        <f t="shared" si="59"/>
        <v>0</v>
      </c>
      <c r="I227" s="394"/>
      <c r="J227" s="392">
        <f t="shared" si="60"/>
        <v>0</v>
      </c>
      <c r="K227" s="394"/>
      <c r="L227" s="456"/>
      <c r="M227" s="394">
        <f t="shared" si="61"/>
        <v>0</v>
      </c>
      <c r="N227" s="394"/>
      <c r="O227" s="320"/>
      <c r="P227" s="320"/>
      <c r="Q227" s="278"/>
      <c r="R227" s="320">
        <f t="shared" si="57"/>
        <v>0</v>
      </c>
      <c r="S227" s="320"/>
      <c r="T227" s="320">
        <f t="shared" si="58"/>
        <v>0</v>
      </c>
      <c r="U227" s="418">
        <f t="shared" si="62"/>
        <v>0</v>
      </c>
      <c r="V227" s="419">
        <f t="shared" si="63"/>
        <v>0</v>
      </c>
    </row>
    <row r="228" spans="1:22" ht="15" hidden="1" customHeight="1" x14ac:dyDescent="0.25">
      <c r="A228" s="310" t="s">
        <v>638</v>
      </c>
      <c r="B228" s="454">
        <v>0</v>
      </c>
      <c r="C228" s="455"/>
      <c r="D228" s="394"/>
      <c r="E228" s="394"/>
      <c r="F228" s="394"/>
      <c r="G228" s="394"/>
      <c r="H228" s="391">
        <f t="shared" si="59"/>
        <v>0</v>
      </c>
      <c r="I228" s="394"/>
      <c r="J228" s="392">
        <f t="shared" si="60"/>
        <v>0</v>
      </c>
      <c r="K228" s="394"/>
      <c r="L228" s="456"/>
      <c r="M228" s="394">
        <f t="shared" si="61"/>
        <v>0</v>
      </c>
      <c r="N228" s="394"/>
      <c r="O228" s="320"/>
      <c r="P228" s="320"/>
      <c r="Q228" s="278"/>
      <c r="R228" s="320">
        <f t="shared" si="57"/>
        <v>0</v>
      </c>
      <c r="S228" s="320"/>
      <c r="T228" s="320">
        <f t="shared" si="58"/>
        <v>0</v>
      </c>
      <c r="U228" s="418">
        <f t="shared" si="62"/>
        <v>0</v>
      </c>
      <c r="V228" s="419">
        <f t="shared" si="63"/>
        <v>0</v>
      </c>
    </row>
    <row r="229" spans="1:22" ht="15" hidden="1" customHeight="1" x14ac:dyDescent="0.25">
      <c r="A229" s="310" t="s">
        <v>642</v>
      </c>
      <c r="B229" s="454">
        <v>0</v>
      </c>
      <c r="C229" s="455"/>
      <c r="D229" s="394"/>
      <c r="E229" s="394"/>
      <c r="F229" s="394"/>
      <c r="G229" s="394"/>
      <c r="H229" s="391">
        <f t="shared" si="59"/>
        <v>0</v>
      </c>
      <c r="I229" s="394"/>
      <c r="J229" s="392">
        <f t="shared" si="60"/>
        <v>0</v>
      </c>
      <c r="K229" s="394"/>
      <c r="L229" s="456"/>
      <c r="M229" s="394">
        <f t="shared" si="61"/>
        <v>0</v>
      </c>
      <c r="N229" s="394"/>
      <c r="O229" s="320"/>
      <c r="P229" s="320"/>
      <c r="Q229" s="278"/>
      <c r="R229" s="320">
        <f t="shared" si="57"/>
        <v>0</v>
      </c>
      <c r="S229" s="320"/>
      <c r="T229" s="320">
        <f t="shared" si="58"/>
        <v>0</v>
      </c>
      <c r="U229" s="418">
        <f t="shared" si="62"/>
        <v>0</v>
      </c>
      <c r="V229" s="419">
        <f t="shared" si="63"/>
        <v>0</v>
      </c>
    </row>
    <row r="230" spans="1:22" ht="15" hidden="1" customHeight="1" x14ac:dyDescent="0.25">
      <c r="A230" s="310" t="s">
        <v>644</v>
      </c>
      <c r="B230" s="454">
        <v>0</v>
      </c>
      <c r="C230" s="455"/>
      <c r="D230" s="394"/>
      <c r="E230" s="394"/>
      <c r="F230" s="394"/>
      <c r="G230" s="394"/>
      <c r="H230" s="391">
        <f t="shared" si="59"/>
        <v>0</v>
      </c>
      <c r="I230" s="394"/>
      <c r="J230" s="392">
        <f t="shared" si="60"/>
        <v>0</v>
      </c>
      <c r="K230" s="394"/>
      <c r="L230" s="456"/>
      <c r="M230" s="394">
        <f t="shared" si="61"/>
        <v>0</v>
      </c>
      <c r="N230" s="394"/>
      <c r="O230" s="320"/>
      <c r="P230" s="320"/>
      <c r="Q230" s="278"/>
      <c r="R230" s="320">
        <f t="shared" si="57"/>
        <v>0</v>
      </c>
      <c r="S230" s="320"/>
      <c r="T230" s="320">
        <f t="shared" si="58"/>
        <v>0</v>
      </c>
      <c r="U230" s="418">
        <f t="shared" si="62"/>
        <v>0</v>
      </c>
      <c r="V230" s="419">
        <f t="shared" si="63"/>
        <v>0</v>
      </c>
    </row>
    <row r="231" spans="1:22" ht="15" customHeight="1" x14ac:dyDescent="0.25">
      <c r="A231" s="310" t="s">
        <v>675</v>
      </c>
      <c r="B231" s="454">
        <v>0</v>
      </c>
      <c r="C231" s="455"/>
      <c r="D231" s="394"/>
      <c r="E231" s="394"/>
      <c r="F231" s="394"/>
      <c r="G231" s="394"/>
      <c r="H231" s="391">
        <f t="shared" si="59"/>
        <v>0</v>
      </c>
      <c r="I231" s="394"/>
      <c r="J231" s="392">
        <f t="shared" si="60"/>
        <v>0</v>
      </c>
      <c r="K231" s="394"/>
      <c r="L231" s="456"/>
      <c r="M231" s="394">
        <f t="shared" si="61"/>
        <v>0</v>
      </c>
      <c r="N231" s="394">
        <f>+[2]INFR!$G231</f>
        <v>0</v>
      </c>
      <c r="O231" s="320">
        <v>1036000</v>
      </c>
      <c r="P231" s="320"/>
      <c r="Q231" s="278"/>
      <c r="R231" s="320">
        <f t="shared" si="57"/>
        <v>1036000</v>
      </c>
      <c r="S231" s="320"/>
      <c r="T231" s="320">
        <f t="shared" si="58"/>
        <v>1036000</v>
      </c>
      <c r="U231" s="418">
        <f>+WORKINGS!G12</f>
        <v>0</v>
      </c>
      <c r="V231" s="419">
        <f t="shared" si="63"/>
        <v>0</v>
      </c>
    </row>
    <row r="232" spans="1:22" ht="15" hidden="1" customHeight="1" x14ac:dyDescent="0.25">
      <c r="A232" s="310" t="s">
        <v>645</v>
      </c>
      <c r="B232" s="454">
        <v>0</v>
      </c>
      <c r="C232" s="455"/>
      <c r="D232" s="394"/>
      <c r="E232" s="394"/>
      <c r="F232" s="394"/>
      <c r="G232" s="394"/>
      <c r="H232" s="391">
        <f t="shared" si="59"/>
        <v>0</v>
      </c>
      <c r="I232" s="394"/>
      <c r="J232" s="392">
        <f t="shared" si="60"/>
        <v>0</v>
      </c>
      <c r="K232" s="394"/>
      <c r="L232" s="456"/>
      <c r="M232" s="394">
        <f t="shared" si="61"/>
        <v>0</v>
      </c>
      <c r="N232" s="394">
        <f>+[2]INFR!$G232</f>
        <v>0</v>
      </c>
      <c r="O232" s="320"/>
      <c r="P232" s="320"/>
      <c r="Q232" s="278"/>
      <c r="R232" s="320">
        <f t="shared" si="57"/>
        <v>0</v>
      </c>
      <c r="S232" s="320"/>
      <c r="T232" s="320">
        <f t="shared" si="58"/>
        <v>0</v>
      </c>
      <c r="U232" s="418">
        <f t="shared" si="62"/>
        <v>0</v>
      </c>
      <c r="V232" s="419">
        <f t="shared" si="63"/>
        <v>0</v>
      </c>
    </row>
    <row r="233" spans="1:22" ht="15" hidden="1" customHeight="1" x14ac:dyDescent="0.25">
      <c r="A233" s="310" t="s">
        <v>646</v>
      </c>
      <c r="B233" s="454">
        <v>0</v>
      </c>
      <c r="C233" s="455"/>
      <c r="D233" s="394"/>
      <c r="E233" s="394"/>
      <c r="F233" s="394"/>
      <c r="G233" s="394"/>
      <c r="H233" s="391">
        <f t="shared" si="59"/>
        <v>0</v>
      </c>
      <c r="I233" s="394"/>
      <c r="J233" s="392">
        <f t="shared" si="60"/>
        <v>0</v>
      </c>
      <c r="K233" s="394"/>
      <c r="L233" s="456"/>
      <c r="M233" s="394">
        <f t="shared" si="61"/>
        <v>0</v>
      </c>
      <c r="N233" s="394">
        <f>+[2]INFR!$G233</f>
        <v>0</v>
      </c>
      <c r="O233" s="320"/>
      <c r="P233" s="320"/>
      <c r="Q233" s="278"/>
      <c r="R233" s="320">
        <f t="shared" si="57"/>
        <v>0</v>
      </c>
      <c r="S233" s="320"/>
      <c r="T233" s="320">
        <f t="shared" si="58"/>
        <v>0</v>
      </c>
      <c r="U233" s="418">
        <f t="shared" si="62"/>
        <v>0</v>
      </c>
      <c r="V233" s="419">
        <f t="shared" si="63"/>
        <v>0</v>
      </c>
    </row>
    <row r="234" spans="1:22" ht="15" hidden="1" customHeight="1" x14ac:dyDescent="0.25">
      <c r="A234" s="310" t="s">
        <v>647</v>
      </c>
      <c r="B234" s="454">
        <v>0</v>
      </c>
      <c r="C234" s="455"/>
      <c r="D234" s="394"/>
      <c r="E234" s="394"/>
      <c r="F234" s="394"/>
      <c r="G234" s="394"/>
      <c r="H234" s="391">
        <f t="shared" si="59"/>
        <v>0</v>
      </c>
      <c r="I234" s="394"/>
      <c r="J234" s="392">
        <f t="shared" si="60"/>
        <v>0</v>
      </c>
      <c r="K234" s="394"/>
      <c r="L234" s="456"/>
      <c r="M234" s="394">
        <f t="shared" si="61"/>
        <v>0</v>
      </c>
      <c r="N234" s="394">
        <f>+[2]INFR!$G234</f>
        <v>0</v>
      </c>
      <c r="O234" s="320"/>
      <c r="P234" s="320"/>
      <c r="Q234" s="278"/>
      <c r="R234" s="320">
        <f t="shared" si="57"/>
        <v>0</v>
      </c>
      <c r="S234" s="320"/>
      <c r="T234" s="320">
        <f t="shared" si="58"/>
        <v>0</v>
      </c>
      <c r="U234" s="418">
        <f t="shared" si="62"/>
        <v>0</v>
      </c>
      <c r="V234" s="419">
        <f t="shared" si="63"/>
        <v>0</v>
      </c>
    </row>
    <row r="235" spans="1:22" ht="15" hidden="1" customHeight="1" x14ac:dyDescent="0.25">
      <c r="A235" s="310" t="s">
        <v>647</v>
      </c>
      <c r="B235" s="454">
        <v>0</v>
      </c>
      <c r="C235" s="455"/>
      <c r="D235" s="394"/>
      <c r="E235" s="394"/>
      <c r="F235" s="394"/>
      <c r="G235" s="394"/>
      <c r="H235" s="391">
        <f t="shared" si="59"/>
        <v>0</v>
      </c>
      <c r="I235" s="394"/>
      <c r="J235" s="392">
        <f t="shared" si="60"/>
        <v>0</v>
      </c>
      <c r="K235" s="394"/>
      <c r="L235" s="456"/>
      <c r="M235" s="394">
        <f t="shared" si="61"/>
        <v>0</v>
      </c>
      <c r="N235" s="394">
        <f>+[2]INFR!$G235</f>
        <v>0</v>
      </c>
      <c r="O235" s="320"/>
      <c r="P235" s="320"/>
      <c r="Q235" s="278"/>
      <c r="R235" s="320">
        <f t="shared" si="57"/>
        <v>0</v>
      </c>
      <c r="S235" s="320"/>
      <c r="T235" s="320">
        <f t="shared" si="58"/>
        <v>0</v>
      </c>
      <c r="U235" s="418">
        <f t="shared" si="62"/>
        <v>0</v>
      </c>
      <c r="V235" s="419">
        <f t="shared" si="63"/>
        <v>0</v>
      </c>
    </row>
    <row r="236" spans="1:22" ht="15" hidden="1" customHeight="1" x14ac:dyDescent="0.25">
      <c r="A236" s="310" t="s">
        <v>674</v>
      </c>
      <c r="B236" s="454">
        <v>0</v>
      </c>
      <c r="C236" s="455"/>
      <c r="D236" s="394"/>
      <c r="E236" s="394"/>
      <c r="F236" s="394"/>
      <c r="G236" s="394"/>
      <c r="H236" s="391">
        <f t="shared" si="59"/>
        <v>0</v>
      </c>
      <c r="I236" s="394"/>
      <c r="J236" s="392">
        <f t="shared" si="60"/>
        <v>0</v>
      </c>
      <c r="K236" s="394"/>
      <c r="L236" s="456"/>
      <c r="M236" s="394">
        <f t="shared" si="61"/>
        <v>0</v>
      </c>
      <c r="N236" s="394">
        <f>+[2]INFR!$G236</f>
        <v>0</v>
      </c>
      <c r="O236" s="320"/>
      <c r="P236" s="320"/>
      <c r="Q236" s="278"/>
      <c r="R236" s="320">
        <f t="shared" si="57"/>
        <v>0</v>
      </c>
      <c r="S236" s="320"/>
      <c r="T236" s="320">
        <f t="shared" si="58"/>
        <v>0</v>
      </c>
      <c r="U236" s="418">
        <f t="shared" si="62"/>
        <v>0</v>
      </c>
      <c r="V236" s="419">
        <f t="shared" si="63"/>
        <v>0</v>
      </c>
    </row>
    <row r="237" spans="1:22" ht="15" hidden="1" customHeight="1" x14ac:dyDescent="0.25">
      <c r="A237" s="310" t="s">
        <v>648</v>
      </c>
      <c r="B237" s="454">
        <v>0</v>
      </c>
      <c r="C237" s="455"/>
      <c r="D237" s="394"/>
      <c r="E237" s="394"/>
      <c r="F237" s="394"/>
      <c r="G237" s="394"/>
      <c r="H237" s="391">
        <f t="shared" si="59"/>
        <v>0</v>
      </c>
      <c r="I237" s="394"/>
      <c r="J237" s="392">
        <f t="shared" si="60"/>
        <v>0</v>
      </c>
      <c r="K237" s="394"/>
      <c r="L237" s="456"/>
      <c r="M237" s="394">
        <f t="shared" si="61"/>
        <v>0</v>
      </c>
      <c r="N237" s="394">
        <f>+[2]INFR!$G237</f>
        <v>0</v>
      </c>
      <c r="O237" s="320"/>
      <c r="P237" s="320"/>
      <c r="Q237" s="278"/>
      <c r="R237" s="320">
        <f t="shared" si="57"/>
        <v>0</v>
      </c>
      <c r="S237" s="320"/>
      <c r="T237" s="320">
        <f t="shared" si="58"/>
        <v>0</v>
      </c>
      <c r="U237" s="418">
        <f t="shared" si="62"/>
        <v>0</v>
      </c>
      <c r="V237" s="419">
        <f t="shared" si="63"/>
        <v>0</v>
      </c>
    </row>
    <row r="238" spans="1:22" ht="15" hidden="1" customHeight="1" x14ac:dyDescent="0.25">
      <c r="A238" s="310" t="s">
        <v>639</v>
      </c>
      <c r="B238" s="454">
        <v>0</v>
      </c>
      <c r="C238" s="455"/>
      <c r="D238" s="394"/>
      <c r="E238" s="394"/>
      <c r="F238" s="394"/>
      <c r="G238" s="394"/>
      <c r="H238" s="391">
        <f t="shared" si="59"/>
        <v>0</v>
      </c>
      <c r="I238" s="394"/>
      <c r="J238" s="392">
        <f t="shared" si="60"/>
        <v>0</v>
      </c>
      <c r="K238" s="394"/>
      <c r="L238" s="456"/>
      <c r="M238" s="394">
        <f t="shared" si="61"/>
        <v>0</v>
      </c>
      <c r="N238" s="394">
        <f>+[2]INFR!$G238</f>
        <v>0</v>
      </c>
      <c r="O238" s="320"/>
      <c r="P238" s="320"/>
      <c r="Q238" s="278"/>
      <c r="R238" s="320">
        <f t="shared" si="57"/>
        <v>0</v>
      </c>
      <c r="S238" s="320"/>
      <c r="T238" s="320">
        <f t="shared" si="58"/>
        <v>0</v>
      </c>
      <c r="U238" s="418">
        <f t="shared" si="62"/>
        <v>0</v>
      </c>
      <c r="V238" s="419">
        <f t="shared" si="63"/>
        <v>0</v>
      </c>
    </row>
    <row r="239" spans="1:22" ht="15" hidden="1" customHeight="1" x14ac:dyDescent="0.25">
      <c r="A239" s="310" t="s">
        <v>657</v>
      </c>
      <c r="B239" s="454">
        <v>0</v>
      </c>
      <c r="C239" s="455"/>
      <c r="D239" s="394"/>
      <c r="E239" s="394"/>
      <c r="F239" s="394"/>
      <c r="G239" s="394"/>
      <c r="H239" s="391">
        <f t="shared" si="59"/>
        <v>0</v>
      </c>
      <c r="I239" s="394"/>
      <c r="J239" s="392">
        <f t="shared" si="60"/>
        <v>0</v>
      </c>
      <c r="K239" s="394"/>
      <c r="L239" s="456"/>
      <c r="M239" s="394">
        <f t="shared" si="61"/>
        <v>0</v>
      </c>
      <c r="N239" s="394">
        <f>+[2]INFR!$G239</f>
        <v>0</v>
      </c>
      <c r="O239" s="320"/>
      <c r="P239" s="320"/>
      <c r="Q239" s="278"/>
      <c r="R239" s="320">
        <f t="shared" si="57"/>
        <v>0</v>
      </c>
      <c r="S239" s="320"/>
      <c r="T239" s="320">
        <f t="shared" si="58"/>
        <v>0</v>
      </c>
      <c r="U239" s="418">
        <f t="shared" si="62"/>
        <v>0</v>
      </c>
      <c r="V239" s="419">
        <f t="shared" si="63"/>
        <v>0</v>
      </c>
    </row>
    <row r="240" spans="1:22" ht="15" hidden="1" customHeight="1" x14ac:dyDescent="0.25">
      <c r="A240" s="310" t="s">
        <v>657</v>
      </c>
      <c r="B240" s="454">
        <v>0</v>
      </c>
      <c r="C240" s="455"/>
      <c r="D240" s="394"/>
      <c r="E240" s="394"/>
      <c r="F240" s="394"/>
      <c r="G240" s="394"/>
      <c r="H240" s="391">
        <f t="shared" si="59"/>
        <v>0</v>
      </c>
      <c r="I240" s="394"/>
      <c r="J240" s="392">
        <f t="shared" si="60"/>
        <v>0</v>
      </c>
      <c r="K240" s="394"/>
      <c r="L240" s="456"/>
      <c r="M240" s="394">
        <f t="shared" si="61"/>
        <v>0</v>
      </c>
      <c r="N240" s="394">
        <f>+[2]INFR!$G240</f>
        <v>0</v>
      </c>
      <c r="O240" s="320"/>
      <c r="P240" s="320"/>
      <c r="Q240" s="278"/>
      <c r="R240" s="320">
        <f t="shared" si="57"/>
        <v>0</v>
      </c>
      <c r="S240" s="320"/>
      <c r="T240" s="320">
        <f t="shared" si="58"/>
        <v>0</v>
      </c>
      <c r="U240" s="418">
        <f t="shared" si="62"/>
        <v>0</v>
      </c>
      <c r="V240" s="419">
        <f t="shared" si="63"/>
        <v>0</v>
      </c>
    </row>
    <row r="241" spans="1:22" x14ac:dyDescent="0.25">
      <c r="A241" s="310" t="s">
        <v>630</v>
      </c>
      <c r="B241" s="454">
        <v>16718661.73</v>
      </c>
      <c r="C241" s="455">
        <f>1000000</f>
        <v>1000000</v>
      </c>
      <c r="D241" s="394"/>
      <c r="E241" s="394">
        <v>20000000</v>
      </c>
      <c r="F241" s="394"/>
      <c r="G241" s="394">
        <v>1031559.44</v>
      </c>
      <c r="H241" s="391">
        <f t="shared" si="59"/>
        <v>18968440.559999999</v>
      </c>
      <c r="I241" s="394"/>
      <c r="J241" s="392">
        <f t="shared" si="60"/>
        <v>18968440.559999999</v>
      </c>
      <c r="K241" s="394">
        <f>+E241*1.054</f>
        <v>21080000</v>
      </c>
      <c r="L241" s="456">
        <f>+K241*1.054</f>
        <v>22218320</v>
      </c>
      <c r="M241" s="394">
        <f t="shared" si="61"/>
        <v>20000000</v>
      </c>
      <c r="N241" s="394">
        <f>+[2]INFR!$G241</f>
        <v>1881216</v>
      </c>
      <c r="O241" s="320">
        <f>10000000+7000000</f>
        <v>17000000</v>
      </c>
      <c r="P241" s="320"/>
      <c r="Q241" s="278">
        <v>-4481948</v>
      </c>
      <c r="R241" s="320">
        <f t="shared" si="57"/>
        <v>12518052</v>
      </c>
      <c r="S241" s="320"/>
      <c r="T241" s="320">
        <f t="shared" si="58"/>
        <v>17000000</v>
      </c>
      <c r="U241" s="418">
        <f t="shared" si="62"/>
        <v>18003000</v>
      </c>
      <c r="V241" s="419">
        <f t="shared" si="63"/>
        <v>19029171</v>
      </c>
    </row>
    <row r="242" spans="1:22" hidden="1" x14ac:dyDescent="0.25">
      <c r="A242" s="310" t="s">
        <v>632</v>
      </c>
      <c r="B242" s="454">
        <v>0</v>
      </c>
      <c r="C242" s="455"/>
      <c r="D242" s="394"/>
      <c r="E242" s="394"/>
      <c r="F242" s="394"/>
      <c r="G242" s="394"/>
      <c r="H242" s="391">
        <f t="shared" si="59"/>
        <v>0</v>
      </c>
      <c r="I242" s="394"/>
      <c r="J242" s="392">
        <f t="shared" si="60"/>
        <v>0</v>
      </c>
      <c r="K242" s="394"/>
      <c r="L242" s="456"/>
      <c r="M242" s="394">
        <f t="shared" si="61"/>
        <v>0</v>
      </c>
      <c r="N242" s="394">
        <f>+[2]INFR!$G242</f>
        <v>0</v>
      </c>
      <c r="O242" s="320"/>
      <c r="P242" s="320"/>
      <c r="Q242" s="278"/>
      <c r="R242" s="320">
        <f t="shared" si="57"/>
        <v>0</v>
      </c>
      <c r="S242" s="320"/>
      <c r="T242" s="320">
        <f t="shared" si="58"/>
        <v>0</v>
      </c>
      <c r="U242" s="418">
        <f t="shared" si="62"/>
        <v>0</v>
      </c>
      <c r="V242" s="419">
        <f t="shared" si="63"/>
        <v>0</v>
      </c>
    </row>
    <row r="243" spans="1:22" hidden="1" x14ac:dyDescent="0.25">
      <c r="A243" s="310" t="s">
        <v>699</v>
      </c>
      <c r="B243" s="454">
        <v>0</v>
      </c>
      <c r="C243" s="455"/>
      <c r="D243" s="394"/>
      <c r="E243" s="394"/>
      <c r="F243" s="394"/>
      <c r="G243" s="394"/>
      <c r="H243" s="391">
        <f t="shared" si="59"/>
        <v>0</v>
      </c>
      <c r="I243" s="394"/>
      <c r="J243" s="392">
        <f t="shared" si="60"/>
        <v>0</v>
      </c>
      <c r="K243" s="394"/>
      <c r="L243" s="456"/>
      <c r="M243" s="394">
        <f t="shared" si="61"/>
        <v>0</v>
      </c>
      <c r="N243" s="394">
        <f>+[2]INFR!$G243</f>
        <v>0</v>
      </c>
      <c r="O243" s="320"/>
      <c r="P243" s="320"/>
      <c r="Q243" s="278"/>
      <c r="R243" s="320">
        <f t="shared" si="57"/>
        <v>0</v>
      </c>
      <c r="S243" s="320"/>
      <c r="T243" s="320">
        <f t="shared" si="58"/>
        <v>0</v>
      </c>
      <c r="U243" s="418">
        <f t="shared" si="62"/>
        <v>0</v>
      </c>
      <c r="V243" s="419">
        <f t="shared" si="63"/>
        <v>0</v>
      </c>
    </row>
    <row r="244" spans="1:22" hidden="1" x14ac:dyDescent="0.25">
      <c r="A244" s="310" t="s">
        <v>700</v>
      </c>
      <c r="B244" s="454">
        <v>0</v>
      </c>
      <c r="C244" s="455"/>
      <c r="D244" s="394"/>
      <c r="E244" s="394"/>
      <c r="F244" s="394"/>
      <c r="G244" s="394"/>
      <c r="H244" s="391">
        <f t="shared" si="59"/>
        <v>0</v>
      </c>
      <c r="I244" s="394"/>
      <c r="J244" s="392">
        <f t="shared" si="60"/>
        <v>0</v>
      </c>
      <c r="K244" s="394"/>
      <c r="L244" s="456"/>
      <c r="M244" s="394">
        <f t="shared" si="61"/>
        <v>0</v>
      </c>
      <c r="N244" s="394">
        <f>+[2]INFR!$G244</f>
        <v>0</v>
      </c>
      <c r="O244" s="320"/>
      <c r="P244" s="320"/>
      <c r="Q244" s="278"/>
      <c r="R244" s="320">
        <f t="shared" si="57"/>
        <v>0</v>
      </c>
      <c r="S244" s="320"/>
      <c r="T244" s="320">
        <f t="shared" si="58"/>
        <v>0</v>
      </c>
      <c r="U244" s="418">
        <f t="shared" si="62"/>
        <v>0</v>
      </c>
      <c r="V244" s="419">
        <f t="shared" si="63"/>
        <v>0</v>
      </c>
    </row>
    <row r="245" spans="1:22" hidden="1" x14ac:dyDescent="0.25">
      <c r="A245" s="310" t="s">
        <v>649</v>
      </c>
      <c r="B245" s="454">
        <v>0</v>
      </c>
      <c r="C245" s="455"/>
      <c r="D245" s="394"/>
      <c r="E245" s="394"/>
      <c r="F245" s="394"/>
      <c r="G245" s="394"/>
      <c r="H245" s="391">
        <f t="shared" si="59"/>
        <v>0</v>
      </c>
      <c r="I245" s="394"/>
      <c r="J245" s="392">
        <f t="shared" si="60"/>
        <v>0</v>
      </c>
      <c r="K245" s="394"/>
      <c r="L245" s="456"/>
      <c r="M245" s="394">
        <f t="shared" si="61"/>
        <v>0</v>
      </c>
      <c r="N245" s="394">
        <f>+[2]INFR!$G245</f>
        <v>0</v>
      </c>
      <c r="O245" s="320"/>
      <c r="P245" s="320"/>
      <c r="Q245" s="278"/>
      <c r="R245" s="320">
        <f t="shared" si="57"/>
        <v>0</v>
      </c>
      <c r="S245" s="320"/>
      <c r="T245" s="320">
        <f t="shared" si="58"/>
        <v>0</v>
      </c>
      <c r="U245" s="418">
        <f t="shared" si="62"/>
        <v>0</v>
      </c>
      <c r="V245" s="419">
        <f t="shared" si="63"/>
        <v>0</v>
      </c>
    </row>
    <row r="246" spans="1:22" hidden="1" x14ac:dyDescent="0.25">
      <c r="A246" s="310" t="s">
        <v>650</v>
      </c>
      <c r="B246" s="454">
        <v>0</v>
      </c>
      <c r="C246" s="455"/>
      <c r="D246" s="394"/>
      <c r="E246" s="394"/>
      <c r="F246" s="394"/>
      <c r="G246" s="394"/>
      <c r="H246" s="391">
        <f t="shared" si="59"/>
        <v>0</v>
      </c>
      <c r="I246" s="394"/>
      <c r="J246" s="392">
        <f t="shared" si="60"/>
        <v>0</v>
      </c>
      <c r="K246" s="394"/>
      <c r="L246" s="456"/>
      <c r="M246" s="394">
        <f t="shared" si="61"/>
        <v>0</v>
      </c>
      <c r="N246" s="394">
        <f>+[2]INFR!$G246</f>
        <v>0</v>
      </c>
      <c r="O246" s="320"/>
      <c r="P246" s="320"/>
      <c r="Q246" s="278"/>
      <c r="R246" s="320">
        <f t="shared" si="57"/>
        <v>0</v>
      </c>
      <c r="S246" s="320"/>
      <c r="T246" s="320">
        <f t="shared" si="58"/>
        <v>0</v>
      </c>
      <c r="U246" s="418">
        <f t="shared" si="62"/>
        <v>0</v>
      </c>
      <c r="V246" s="419">
        <f t="shared" si="63"/>
        <v>0</v>
      </c>
    </row>
    <row r="247" spans="1:22" hidden="1" x14ac:dyDescent="0.25">
      <c r="A247" s="310" t="s">
        <v>653</v>
      </c>
      <c r="B247" s="454">
        <v>0</v>
      </c>
      <c r="C247" s="455"/>
      <c r="D247" s="394"/>
      <c r="E247" s="394"/>
      <c r="F247" s="394"/>
      <c r="G247" s="394"/>
      <c r="H247" s="391">
        <f t="shared" si="59"/>
        <v>0</v>
      </c>
      <c r="I247" s="394"/>
      <c r="J247" s="392">
        <f t="shared" si="60"/>
        <v>0</v>
      </c>
      <c r="K247" s="394"/>
      <c r="L247" s="456"/>
      <c r="M247" s="394">
        <f t="shared" si="61"/>
        <v>0</v>
      </c>
      <c r="N247" s="394">
        <f>+[2]INFR!$G247</f>
        <v>0</v>
      </c>
      <c r="O247" s="320"/>
      <c r="P247" s="320"/>
      <c r="Q247" s="278"/>
      <c r="R247" s="320">
        <f t="shared" si="57"/>
        <v>0</v>
      </c>
      <c r="S247" s="320"/>
      <c r="T247" s="320">
        <f t="shared" si="58"/>
        <v>0</v>
      </c>
      <c r="U247" s="418">
        <f t="shared" si="62"/>
        <v>0</v>
      </c>
      <c r="V247" s="419">
        <f t="shared" si="63"/>
        <v>0</v>
      </c>
    </row>
    <row r="248" spans="1:22" hidden="1" x14ac:dyDescent="0.25">
      <c r="A248" s="310" t="s">
        <v>34</v>
      </c>
      <c r="B248" s="454">
        <v>0</v>
      </c>
      <c r="C248" s="455"/>
      <c r="D248" s="394"/>
      <c r="E248" s="394"/>
      <c r="F248" s="394"/>
      <c r="G248" s="394"/>
      <c r="H248" s="391">
        <f t="shared" si="59"/>
        <v>0</v>
      </c>
      <c r="I248" s="394"/>
      <c r="J248" s="392">
        <f t="shared" si="60"/>
        <v>0</v>
      </c>
      <c r="K248" s="394"/>
      <c r="L248" s="456"/>
      <c r="M248" s="394">
        <f t="shared" si="61"/>
        <v>0</v>
      </c>
      <c r="N248" s="394">
        <f>+[2]INFR!$G248</f>
        <v>0</v>
      </c>
      <c r="O248" s="320"/>
      <c r="P248" s="320"/>
      <c r="Q248" s="278"/>
      <c r="R248" s="320">
        <f t="shared" si="57"/>
        <v>0</v>
      </c>
      <c r="S248" s="320"/>
      <c r="T248" s="320">
        <f t="shared" si="58"/>
        <v>0</v>
      </c>
      <c r="U248" s="418">
        <f t="shared" si="62"/>
        <v>0</v>
      </c>
      <c r="V248" s="419">
        <f t="shared" si="63"/>
        <v>0</v>
      </c>
    </row>
    <row r="249" spans="1:22" hidden="1" x14ac:dyDescent="0.25">
      <c r="A249" s="310" t="s">
        <v>643</v>
      </c>
      <c r="B249" s="454">
        <v>0</v>
      </c>
      <c r="C249" s="455"/>
      <c r="D249" s="394"/>
      <c r="E249" s="394"/>
      <c r="F249" s="394"/>
      <c r="G249" s="394"/>
      <c r="H249" s="391">
        <f t="shared" si="59"/>
        <v>0</v>
      </c>
      <c r="I249" s="394"/>
      <c r="J249" s="392">
        <f t="shared" si="60"/>
        <v>0</v>
      </c>
      <c r="K249" s="394"/>
      <c r="L249" s="456"/>
      <c r="M249" s="394">
        <f t="shared" si="61"/>
        <v>0</v>
      </c>
      <c r="N249" s="394">
        <f>+[2]INFR!$G249</f>
        <v>0</v>
      </c>
      <c r="O249" s="320"/>
      <c r="P249" s="320"/>
      <c r="Q249" s="278"/>
      <c r="R249" s="320">
        <f t="shared" si="57"/>
        <v>0</v>
      </c>
      <c r="S249" s="320"/>
      <c r="T249" s="320">
        <f t="shared" si="58"/>
        <v>0</v>
      </c>
      <c r="U249" s="418">
        <f t="shared" si="62"/>
        <v>0</v>
      </c>
      <c r="V249" s="419">
        <f t="shared" si="63"/>
        <v>0</v>
      </c>
    </row>
    <row r="250" spans="1:22" hidden="1" x14ac:dyDescent="0.25">
      <c r="A250" s="310" t="s">
        <v>631</v>
      </c>
      <c r="B250" s="454">
        <v>0</v>
      </c>
      <c r="C250" s="455"/>
      <c r="D250" s="394"/>
      <c r="E250" s="394"/>
      <c r="F250" s="394"/>
      <c r="G250" s="394"/>
      <c r="H250" s="391">
        <f t="shared" si="59"/>
        <v>0</v>
      </c>
      <c r="I250" s="394"/>
      <c r="J250" s="392">
        <f t="shared" si="60"/>
        <v>0</v>
      </c>
      <c r="K250" s="394"/>
      <c r="L250" s="456"/>
      <c r="M250" s="394">
        <f t="shared" si="61"/>
        <v>0</v>
      </c>
      <c r="N250" s="394">
        <f>+[2]INFR!$G250</f>
        <v>0</v>
      </c>
      <c r="O250" s="320"/>
      <c r="P250" s="320"/>
      <c r="Q250" s="278"/>
      <c r="R250" s="320">
        <f t="shared" si="57"/>
        <v>0</v>
      </c>
      <c r="S250" s="320"/>
      <c r="T250" s="320">
        <f t="shared" si="58"/>
        <v>0</v>
      </c>
      <c r="U250" s="418">
        <f t="shared" si="62"/>
        <v>0</v>
      </c>
      <c r="V250" s="419">
        <f t="shared" si="63"/>
        <v>0</v>
      </c>
    </row>
    <row r="251" spans="1:22" hidden="1" x14ac:dyDescent="0.25">
      <c r="A251" s="310" t="s">
        <v>90</v>
      </c>
      <c r="B251" s="454">
        <v>0</v>
      </c>
      <c r="C251" s="455"/>
      <c r="D251" s="394"/>
      <c r="E251" s="394"/>
      <c r="F251" s="394"/>
      <c r="G251" s="394"/>
      <c r="H251" s="391">
        <f t="shared" si="59"/>
        <v>0</v>
      </c>
      <c r="I251" s="394"/>
      <c r="J251" s="392">
        <f t="shared" si="60"/>
        <v>0</v>
      </c>
      <c r="K251" s="394"/>
      <c r="L251" s="456"/>
      <c r="M251" s="394">
        <f t="shared" si="61"/>
        <v>0</v>
      </c>
      <c r="N251" s="394">
        <f>+[2]INFR!$G251</f>
        <v>0</v>
      </c>
      <c r="O251" s="320"/>
      <c r="P251" s="320"/>
      <c r="Q251" s="278"/>
      <c r="R251" s="320">
        <f t="shared" si="57"/>
        <v>0</v>
      </c>
      <c r="S251" s="320"/>
      <c r="T251" s="320">
        <f t="shared" si="58"/>
        <v>0</v>
      </c>
      <c r="U251" s="418">
        <f t="shared" si="62"/>
        <v>0</v>
      </c>
      <c r="V251" s="419">
        <f t="shared" si="63"/>
        <v>0</v>
      </c>
    </row>
    <row r="252" spans="1:22" hidden="1" x14ac:dyDescent="0.25">
      <c r="A252" s="310" t="s">
        <v>641</v>
      </c>
      <c r="B252" s="454">
        <v>0</v>
      </c>
      <c r="C252" s="455"/>
      <c r="D252" s="394"/>
      <c r="E252" s="394"/>
      <c r="F252" s="394"/>
      <c r="G252" s="394"/>
      <c r="H252" s="391">
        <f t="shared" si="59"/>
        <v>0</v>
      </c>
      <c r="I252" s="394"/>
      <c r="J252" s="392">
        <f t="shared" si="60"/>
        <v>0</v>
      </c>
      <c r="K252" s="394"/>
      <c r="L252" s="456"/>
      <c r="M252" s="394">
        <f t="shared" si="61"/>
        <v>0</v>
      </c>
      <c r="N252" s="394">
        <f>+[2]INFR!$G252</f>
        <v>0</v>
      </c>
      <c r="O252" s="320"/>
      <c r="P252" s="320"/>
      <c r="Q252" s="278"/>
      <c r="R252" s="320">
        <f t="shared" si="57"/>
        <v>0</v>
      </c>
      <c r="S252" s="320"/>
      <c r="T252" s="320">
        <f t="shared" si="58"/>
        <v>0</v>
      </c>
      <c r="U252" s="418">
        <f t="shared" si="62"/>
        <v>0</v>
      </c>
      <c r="V252" s="419">
        <f t="shared" si="63"/>
        <v>0</v>
      </c>
    </row>
    <row r="253" spans="1:22" hidden="1" x14ac:dyDescent="0.25">
      <c r="A253" s="310" t="s">
        <v>641</v>
      </c>
      <c r="B253" s="454">
        <v>0</v>
      </c>
      <c r="C253" s="455"/>
      <c r="D253" s="394"/>
      <c r="E253" s="394"/>
      <c r="F253" s="394"/>
      <c r="G253" s="394"/>
      <c r="H253" s="391">
        <f t="shared" si="59"/>
        <v>0</v>
      </c>
      <c r="I253" s="394"/>
      <c r="J253" s="392">
        <f t="shared" si="60"/>
        <v>0</v>
      </c>
      <c r="K253" s="394"/>
      <c r="L253" s="456"/>
      <c r="M253" s="394">
        <f t="shared" si="61"/>
        <v>0</v>
      </c>
      <c r="N253" s="394">
        <f>+[2]INFR!$G253</f>
        <v>0</v>
      </c>
      <c r="O253" s="320"/>
      <c r="P253" s="320"/>
      <c r="Q253" s="278"/>
      <c r="R253" s="320">
        <f t="shared" si="57"/>
        <v>0</v>
      </c>
      <c r="S253" s="320"/>
      <c r="T253" s="320">
        <f t="shared" si="58"/>
        <v>0</v>
      </c>
      <c r="U253" s="418">
        <f t="shared" si="62"/>
        <v>0</v>
      </c>
      <c r="V253" s="419">
        <f t="shared" si="63"/>
        <v>0</v>
      </c>
    </row>
    <row r="254" spans="1:22" hidden="1" x14ac:dyDescent="0.25">
      <c r="A254" s="310" t="s">
        <v>652</v>
      </c>
      <c r="B254" s="454">
        <v>0</v>
      </c>
      <c r="C254" s="455"/>
      <c r="D254" s="394"/>
      <c r="E254" s="394"/>
      <c r="F254" s="394"/>
      <c r="G254" s="394"/>
      <c r="H254" s="391">
        <f t="shared" si="59"/>
        <v>0</v>
      </c>
      <c r="I254" s="394"/>
      <c r="J254" s="392">
        <f t="shared" si="60"/>
        <v>0</v>
      </c>
      <c r="K254" s="394"/>
      <c r="L254" s="456"/>
      <c r="M254" s="394">
        <f t="shared" si="61"/>
        <v>0</v>
      </c>
      <c r="N254" s="394">
        <f>+[2]INFR!$G254</f>
        <v>0</v>
      </c>
      <c r="O254" s="320"/>
      <c r="P254" s="320"/>
      <c r="Q254" s="278"/>
      <c r="R254" s="320">
        <f t="shared" si="57"/>
        <v>0</v>
      </c>
      <c r="S254" s="320"/>
      <c r="T254" s="320">
        <f t="shared" si="58"/>
        <v>0</v>
      </c>
      <c r="U254" s="418">
        <f t="shared" si="62"/>
        <v>0</v>
      </c>
      <c r="V254" s="419">
        <f t="shared" si="63"/>
        <v>0</v>
      </c>
    </row>
    <row r="255" spans="1:22" x14ac:dyDescent="0.25">
      <c r="A255" s="310" t="s">
        <v>659</v>
      </c>
      <c r="B255" s="454">
        <v>44591000</v>
      </c>
      <c r="C255" s="455"/>
      <c r="D255" s="394">
        <v>37378000</v>
      </c>
      <c r="E255" s="394">
        <v>50594000</v>
      </c>
      <c r="F255" s="394"/>
      <c r="G255" s="394">
        <v>30000000</v>
      </c>
      <c r="H255" s="391">
        <f t="shared" si="59"/>
        <v>20594000</v>
      </c>
      <c r="I255" s="394"/>
      <c r="J255" s="392">
        <f t="shared" si="60"/>
        <v>20594000</v>
      </c>
      <c r="K255" s="394">
        <v>53198000</v>
      </c>
      <c r="L255" s="456">
        <v>55524000</v>
      </c>
      <c r="M255" s="394">
        <f t="shared" si="61"/>
        <v>50594000</v>
      </c>
      <c r="N255" s="394">
        <f>+[2]INFR!$G255</f>
        <v>30000000</v>
      </c>
      <c r="O255" s="320">
        <v>52704000</v>
      </c>
      <c r="P255" s="320"/>
      <c r="Q255" s="278">
        <v>-33393000</v>
      </c>
      <c r="R255" s="320">
        <f t="shared" si="57"/>
        <v>19311000</v>
      </c>
      <c r="S255" s="320"/>
      <c r="T255" s="320">
        <f t="shared" si="58"/>
        <v>52704000</v>
      </c>
      <c r="U255" s="418">
        <f>+WORKINGS!G16</f>
        <v>54762000</v>
      </c>
      <c r="V255" s="419">
        <f>+WORKINGS!H16</f>
        <v>57848000</v>
      </c>
    </row>
    <row r="256" spans="1:22" hidden="1" x14ac:dyDescent="0.25">
      <c r="A256" s="310" t="s">
        <v>658</v>
      </c>
      <c r="B256" s="454">
        <v>0</v>
      </c>
      <c r="C256" s="455"/>
      <c r="D256" s="394"/>
      <c r="E256" s="394"/>
      <c r="F256" s="394"/>
      <c r="G256" s="394"/>
      <c r="H256" s="391">
        <f t="shared" si="59"/>
        <v>0</v>
      </c>
      <c r="I256" s="394"/>
      <c r="J256" s="392">
        <f t="shared" si="60"/>
        <v>0</v>
      </c>
      <c r="K256" s="394"/>
      <c r="L256" s="456"/>
      <c r="M256" s="394">
        <f t="shared" si="61"/>
        <v>0</v>
      </c>
      <c r="N256" s="394">
        <f>+[2]INFR!$G256</f>
        <v>0</v>
      </c>
      <c r="O256" s="320"/>
      <c r="P256" s="320"/>
      <c r="Q256" s="278"/>
      <c r="R256" s="320">
        <f t="shared" si="57"/>
        <v>0</v>
      </c>
      <c r="S256" s="320"/>
      <c r="T256" s="320">
        <f t="shared" si="58"/>
        <v>0</v>
      </c>
      <c r="U256" s="418">
        <f t="shared" si="62"/>
        <v>0</v>
      </c>
      <c r="V256" s="419">
        <f t="shared" si="63"/>
        <v>0</v>
      </c>
    </row>
    <row r="257" spans="1:22" hidden="1" x14ac:dyDescent="0.25">
      <c r="A257" s="310" t="s">
        <v>51</v>
      </c>
      <c r="B257" s="454">
        <v>0</v>
      </c>
      <c r="C257" s="455"/>
      <c r="D257" s="394"/>
      <c r="E257" s="394"/>
      <c r="F257" s="394"/>
      <c r="G257" s="394"/>
      <c r="H257" s="391">
        <f t="shared" si="59"/>
        <v>0</v>
      </c>
      <c r="I257" s="394"/>
      <c r="J257" s="392">
        <f t="shared" si="60"/>
        <v>0</v>
      </c>
      <c r="K257" s="394"/>
      <c r="L257" s="456"/>
      <c r="M257" s="394">
        <f t="shared" si="61"/>
        <v>0</v>
      </c>
      <c r="N257" s="394">
        <f>+[2]INFR!$G257</f>
        <v>0</v>
      </c>
      <c r="O257" s="320"/>
      <c r="P257" s="320"/>
      <c r="Q257" s="278"/>
      <c r="R257" s="320">
        <f t="shared" si="57"/>
        <v>0</v>
      </c>
      <c r="S257" s="320"/>
      <c r="T257" s="320">
        <f t="shared" si="58"/>
        <v>0</v>
      </c>
      <c r="U257" s="418">
        <f t="shared" si="62"/>
        <v>0</v>
      </c>
      <c r="V257" s="419">
        <f t="shared" si="63"/>
        <v>0</v>
      </c>
    </row>
    <row r="258" spans="1:22" hidden="1" x14ac:dyDescent="0.25">
      <c r="A258" s="310" t="s">
        <v>655</v>
      </c>
      <c r="B258" s="454">
        <v>0</v>
      </c>
      <c r="C258" s="455"/>
      <c r="D258" s="394"/>
      <c r="E258" s="394"/>
      <c r="F258" s="394"/>
      <c r="G258" s="394"/>
      <c r="H258" s="391">
        <f t="shared" si="59"/>
        <v>0</v>
      </c>
      <c r="I258" s="394"/>
      <c r="J258" s="392">
        <f t="shared" si="60"/>
        <v>0</v>
      </c>
      <c r="K258" s="394"/>
      <c r="L258" s="456"/>
      <c r="M258" s="394">
        <f t="shared" si="61"/>
        <v>0</v>
      </c>
      <c r="N258" s="394">
        <f>+[2]INFR!$G258</f>
        <v>0</v>
      </c>
      <c r="O258" s="320"/>
      <c r="P258" s="320"/>
      <c r="Q258" s="278"/>
      <c r="R258" s="320">
        <f t="shared" si="57"/>
        <v>0</v>
      </c>
      <c r="S258" s="320"/>
      <c r="T258" s="320">
        <f t="shared" si="58"/>
        <v>0</v>
      </c>
      <c r="U258" s="418">
        <f t="shared" si="62"/>
        <v>0</v>
      </c>
      <c r="V258" s="419">
        <f t="shared" si="63"/>
        <v>0</v>
      </c>
    </row>
    <row r="259" spans="1:22" hidden="1" x14ac:dyDescent="0.25">
      <c r="A259" s="310" t="s">
        <v>660</v>
      </c>
      <c r="B259" s="454">
        <v>0</v>
      </c>
      <c r="C259" s="455"/>
      <c r="D259" s="394"/>
      <c r="E259" s="394"/>
      <c r="F259" s="394"/>
      <c r="G259" s="394"/>
      <c r="H259" s="391">
        <f t="shared" si="59"/>
        <v>0</v>
      </c>
      <c r="I259" s="394"/>
      <c r="J259" s="392">
        <f t="shared" si="60"/>
        <v>0</v>
      </c>
      <c r="K259" s="394"/>
      <c r="L259" s="456"/>
      <c r="M259" s="394">
        <f t="shared" si="61"/>
        <v>0</v>
      </c>
      <c r="N259" s="394">
        <f>+[2]INFR!$G259</f>
        <v>0</v>
      </c>
      <c r="O259" s="320"/>
      <c r="P259" s="320"/>
      <c r="Q259" s="278"/>
      <c r="R259" s="320">
        <f t="shared" si="57"/>
        <v>0</v>
      </c>
      <c r="S259" s="320"/>
      <c r="T259" s="320">
        <f t="shared" si="58"/>
        <v>0</v>
      </c>
      <c r="U259" s="418">
        <f t="shared" si="62"/>
        <v>0</v>
      </c>
      <c r="V259" s="419">
        <f t="shared" si="63"/>
        <v>0</v>
      </c>
    </row>
    <row r="260" spans="1:22" hidden="1" x14ac:dyDescent="0.25">
      <c r="A260" s="310" t="s">
        <v>654</v>
      </c>
      <c r="B260" s="454">
        <v>0</v>
      </c>
      <c r="C260" s="455"/>
      <c r="D260" s="394"/>
      <c r="E260" s="394"/>
      <c r="F260" s="394"/>
      <c r="G260" s="394"/>
      <c r="H260" s="391">
        <f t="shared" si="59"/>
        <v>0</v>
      </c>
      <c r="I260" s="394"/>
      <c r="J260" s="392">
        <f t="shared" si="60"/>
        <v>0</v>
      </c>
      <c r="K260" s="394"/>
      <c r="L260" s="456"/>
      <c r="M260" s="394">
        <f t="shared" si="61"/>
        <v>0</v>
      </c>
      <c r="N260" s="394">
        <f>+[2]INFR!$G260</f>
        <v>0</v>
      </c>
      <c r="O260" s="320"/>
      <c r="P260" s="320"/>
      <c r="Q260" s="278"/>
      <c r="R260" s="320">
        <f t="shared" si="57"/>
        <v>0</v>
      </c>
      <c r="S260" s="320"/>
      <c r="T260" s="320">
        <f t="shared" si="58"/>
        <v>0</v>
      </c>
      <c r="U260" s="418">
        <f t="shared" si="62"/>
        <v>0</v>
      </c>
      <c r="V260" s="419">
        <f t="shared" si="63"/>
        <v>0</v>
      </c>
    </row>
    <row r="261" spans="1:22" hidden="1" x14ac:dyDescent="0.25">
      <c r="A261" s="310" t="s">
        <v>696</v>
      </c>
      <c r="B261" s="454">
        <v>0</v>
      </c>
      <c r="C261" s="455"/>
      <c r="D261" s="394"/>
      <c r="E261" s="394"/>
      <c r="F261" s="394"/>
      <c r="G261" s="394"/>
      <c r="H261" s="391">
        <f t="shared" si="59"/>
        <v>0</v>
      </c>
      <c r="I261" s="394"/>
      <c r="J261" s="392">
        <f t="shared" si="60"/>
        <v>0</v>
      </c>
      <c r="K261" s="394"/>
      <c r="L261" s="456"/>
      <c r="M261" s="394">
        <f t="shared" si="61"/>
        <v>0</v>
      </c>
      <c r="N261" s="394">
        <f>+[2]INFR!$G261</f>
        <v>0</v>
      </c>
      <c r="O261" s="320"/>
      <c r="P261" s="320"/>
      <c r="Q261" s="278"/>
      <c r="R261" s="320">
        <f t="shared" si="57"/>
        <v>0</v>
      </c>
      <c r="S261" s="320"/>
      <c r="T261" s="320">
        <f t="shared" si="58"/>
        <v>0</v>
      </c>
      <c r="U261" s="418">
        <f t="shared" si="62"/>
        <v>0</v>
      </c>
      <c r="V261" s="419">
        <f t="shared" si="63"/>
        <v>0</v>
      </c>
    </row>
    <row r="262" spans="1:22" hidden="1" x14ac:dyDescent="0.25">
      <c r="A262" s="310" t="s">
        <v>665</v>
      </c>
      <c r="B262" s="454">
        <v>0</v>
      </c>
      <c r="C262" s="455"/>
      <c r="D262" s="394"/>
      <c r="E262" s="394"/>
      <c r="F262" s="394"/>
      <c r="G262" s="394"/>
      <c r="H262" s="391">
        <f t="shared" si="59"/>
        <v>0</v>
      </c>
      <c r="I262" s="394"/>
      <c r="J262" s="392">
        <f t="shared" si="60"/>
        <v>0</v>
      </c>
      <c r="K262" s="394"/>
      <c r="L262" s="456"/>
      <c r="M262" s="394">
        <f t="shared" si="61"/>
        <v>0</v>
      </c>
      <c r="N262" s="394">
        <f>+[2]INFR!$G262</f>
        <v>0</v>
      </c>
      <c r="O262" s="320"/>
      <c r="P262" s="320"/>
      <c r="Q262" s="278"/>
      <c r="R262" s="320">
        <f t="shared" si="57"/>
        <v>0</v>
      </c>
      <c r="S262" s="320"/>
      <c r="T262" s="320">
        <f t="shared" si="58"/>
        <v>0</v>
      </c>
      <c r="U262" s="418">
        <f t="shared" si="62"/>
        <v>0</v>
      </c>
      <c r="V262" s="419">
        <f t="shared" si="63"/>
        <v>0</v>
      </c>
    </row>
    <row r="263" spans="1:22" hidden="1" x14ac:dyDescent="0.25">
      <c r="A263" s="310" t="s">
        <v>666</v>
      </c>
      <c r="B263" s="454">
        <v>0</v>
      </c>
      <c r="C263" s="455"/>
      <c r="D263" s="394"/>
      <c r="E263" s="394"/>
      <c r="F263" s="394"/>
      <c r="G263" s="394"/>
      <c r="H263" s="391">
        <f t="shared" si="59"/>
        <v>0</v>
      </c>
      <c r="I263" s="394"/>
      <c r="J263" s="392">
        <f t="shared" si="60"/>
        <v>0</v>
      </c>
      <c r="K263" s="394"/>
      <c r="L263" s="456"/>
      <c r="M263" s="394">
        <f t="shared" si="61"/>
        <v>0</v>
      </c>
      <c r="N263" s="394">
        <f>+[2]INFR!$G263</f>
        <v>0</v>
      </c>
      <c r="O263" s="320"/>
      <c r="P263" s="320"/>
      <c r="Q263" s="278"/>
      <c r="R263" s="320">
        <f t="shared" si="57"/>
        <v>0</v>
      </c>
      <c r="S263" s="320"/>
      <c r="T263" s="320">
        <f t="shared" si="58"/>
        <v>0</v>
      </c>
      <c r="U263" s="418">
        <f t="shared" si="62"/>
        <v>0</v>
      </c>
      <c r="V263" s="419">
        <f t="shared" si="63"/>
        <v>0</v>
      </c>
    </row>
    <row r="264" spans="1:22" hidden="1" x14ac:dyDescent="0.25">
      <c r="A264" s="310" t="s">
        <v>661</v>
      </c>
      <c r="B264" s="454">
        <v>0</v>
      </c>
      <c r="C264" s="455"/>
      <c r="D264" s="394"/>
      <c r="E264" s="394"/>
      <c r="F264" s="394"/>
      <c r="G264" s="394"/>
      <c r="H264" s="391">
        <f t="shared" si="59"/>
        <v>0</v>
      </c>
      <c r="I264" s="394"/>
      <c r="J264" s="392">
        <f t="shared" si="60"/>
        <v>0</v>
      </c>
      <c r="K264" s="394"/>
      <c r="L264" s="456"/>
      <c r="M264" s="394">
        <f t="shared" si="61"/>
        <v>0</v>
      </c>
      <c r="N264" s="394">
        <f>+[2]INFR!$G264</f>
        <v>0</v>
      </c>
      <c r="O264" s="320"/>
      <c r="P264" s="320"/>
      <c r="Q264" s="278"/>
      <c r="R264" s="320">
        <f t="shared" si="57"/>
        <v>0</v>
      </c>
      <c r="S264" s="320"/>
      <c r="T264" s="320">
        <f t="shared" si="58"/>
        <v>0</v>
      </c>
      <c r="U264" s="418">
        <f t="shared" si="62"/>
        <v>0</v>
      </c>
      <c r="V264" s="419">
        <f t="shared" si="63"/>
        <v>0</v>
      </c>
    </row>
    <row r="265" spans="1:22" hidden="1" x14ac:dyDescent="0.25">
      <c r="A265" s="310" t="s">
        <v>662</v>
      </c>
      <c r="B265" s="454">
        <v>0</v>
      </c>
      <c r="C265" s="455"/>
      <c r="D265" s="394"/>
      <c r="E265" s="394"/>
      <c r="F265" s="394"/>
      <c r="G265" s="394"/>
      <c r="H265" s="391">
        <f t="shared" si="59"/>
        <v>0</v>
      </c>
      <c r="I265" s="394"/>
      <c r="J265" s="392">
        <f t="shared" si="60"/>
        <v>0</v>
      </c>
      <c r="K265" s="394"/>
      <c r="L265" s="456"/>
      <c r="M265" s="394">
        <f t="shared" si="61"/>
        <v>0</v>
      </c>
      <c r="N265" s="394">
        <f>+[2]INFR!$G265</f>
        <v>0</v>
      </c>
      <c r="O265" s="320"/>
      <c r="P265" s="320"/>
      <c r="Q265" s="278"/>
      <c r="R265" s="320">
        <f t="shared" si="57"/>
        <v>0</v>
      </c>
      <c r="S265" s="320"/>
      <c r="T265" s="320">
        <f t="shared" si="58"/>
        <v>0</v>
      </c>
      <c r="U265" s="418">
        <f t="shared" si="62"/>
        <v>0</v>
      </c>
      <c r="V265" s="419">
        <f t="shared" si="63"/>
        <v>0</v>
      </c>
    </row>
    <row r="266" spans="1:22" hidden="1" x14ac:dyDescent="0.25">
      <c r="A266" s="310" t="s">
        <v>679</v>
      </c>
      <c r="B266" s="454">
        <v>0</v>
      </c>
      <c r="C266" s="455"/>
      <c r="D266" s="394"/>
      <c r="E266" s="394"/>
      <c r="F266" s="394"/>
      <c r="G266" s="394"/>
      <c r="H266" s="391">
        <f t="shared" si="59"/>
        <v>0</v>
      </c>
      <c r="I266" s="394"/>
      <c r="J266" s="392">
        <f t="shared" si="60"/>
        <v>0</v>
      </c>
      <c r="K266" s="394"/>
      <c r="L266" s="456"/>
      <c r="M266" s="394">
        <f t="shared" si="61"/>
        <v>0</v>
      </c>
      <c r="N266" s="394">
        <f>+[2]INFR!$G266</f>
        <v>0</v>
      </c>
      <c r="O266" s="320"/>
      <c r="P266" s="320"/>
      <c r="Q266" s="278"/>
      <c r="R266" s="320">
        <f t="shared" si="57"/>
        <v>0</v>
      </c>
      <c r="S266" s="320"/>
      <c r="T266" s="320">
        <f t="shared" si="58"/>
        <v>0</v>
      </c>
      <c r="U266" s="418">
        <f t="shared" si="62"/>
        <v>0</v>
      </c>
      <c r="V266" s="419">
        <f t="shared" si="63"/>
        <v>0</v>
      </c>
    </row>
    <row r="267" spans="1:22" hidden="1" x14ac:dyDescent="0.25">
      <c r="A267" s="310" t="s">
        <v>664</v>
      </c>
      <c r="B267" s="454">
        <v>0</v>
      </c>
      <c r="C267" s="455"/>
      <c r="D267" s="394"/>
      <c r="E267" s="394"/>
      <c r="F267" s="394"/>
      <c r="G267" s="394"/>
      <c r="H267" s="391">
        <f t="shared" si="59"/>
        <v>0</v>
      </c>
      <c r="I267" s="394"/>
      <c r="J267" s="392">
        <f t="shared" si="60"/>
        <v>0</v>
      </c>
      <c r="K267" s="394"/>
      <c r="L267" s="456"/>
      <c r="M267" s="394">
        <f t="shared" si="61"/>
        <v>0</v>
      </c>
      <c r="N267" s="394">
        <f>+[2]INFR!$G267</f>
        <v>0</v>
      </c>
      <c r="O267" s="320"/>
      <c r="P267" s="320"/>
      <c r="Q267" s="278"/>
      <c r="R267" s="320">
        <f t="shared" si="57"/>
        <v>0</v>
      </c>
      <c r="S267" s="320"/>
      <c r="T267" s="320">
        <f t="shared" si="58"/>
        <v>0</v>
      </c>
      <c r="U267" s="418">
        <f t="shared" si="62"/>
        <v>0</v>
      </c>
      <c r="V267" s="419">
        <f t="shared" si="63"/>
        <v>0</v>
      </c>
    </row>
    <row r="268" spans="1:22" hidden="1" x14ac:dyDescent="0.25">
      <c r="A268" s="310" t="s">
        <v>59</v>
      </c>
      <c r="B268" s="454">
        <v>0</v>
      </c>
      <c r="C268" s="455"/>
      <c r="D268" s="394"/>
      <c r="E268" s="394"/>
      <c r="F268" s="394"/>
      <c r="G268" s="394"/>
      <c r="H268" s="391">
        <f t="shared" si="59"/>
        <v>0</v>
      </c>
      <c r="I268" s="394"/>
      <c r="J268" s="392">
        <f t="shared" si="60"/>
        <v>0</v>
      </c>
      <c r="K268" s="394"/>
      <c r="L268" s="456"/>
      <c r="M268" s="394">
        <f t="shared" si="61"/>
        <v>0</v>
      </c>
      <c r="N268" s="394">
        <f>+[2]INFR!$G268</f>
        <v>0</v>
      </c>
      <c r="O268" s="320"/>
      <c r="P268" s="320"/>
      <c r="Q268" s="278"/>
      <c r="R268" s="320">
        <f t="shared" si="57"/>
        <v>0</v>
      </c>
      <c r="S268" s="320"/>
      <c r="T268" s="320">
        <f t="shared" si="58"/>
        <v>0</v>
      </c>
      <c r="U268" s="418">
        <f t="shared" si="62"/>
        <v>0</v>
      </c>
      <c r="V268" s="419">
        <f t="shared" si="63"/>
        <v>0</v>
      </c>
    </row>
    <row r="269" spans="1:22" hidden="1" x14ac:dyDescent="0.25">
      <c r="A269" s="310" t="s">
        <v>668</v>
      </c>
      <c r="B269" s="454">
        <v>0</v>
      </c>
      <c r="C269" s="455"/>
      <c r="D269" s="394"/>
      <c r="E269" s="394"/>
      <c r="F269" s="394"/>
      <c r="G269" s="394"/>
      <c r="H269" s="391">
        <f t="shared" si="59"/>
        <v>0</v>
      </c>
      <c r="I269" s="394"/>
      <c r="J269" s="392">
        <f t="shared" si="60"/>
        <v>0</v>
      </c>
      <c r="K269" s="394"/>
      <c r="L269" s="456"/>
      <c r="M269" s="394">
        <f t="shared" si="61"/>
        <v>0</v>
      </c>
      <c r="N269" s="394">
        <f>+[2]INFR!$G269</f>
        <v>0</v>
      </c>
      <c r="O269" s="320"/>
      <c r="P269" s="320"/>
      <c r="Q269" s="278"/>
      <c r="R269" s="320">
        <f t="shared" si="57"/>
        <v>0</v>
      </c>
      <c r="S269" s="320"/>
      <c r="T269" s="320">
        <f t="shared" si="58"/>
        <v>0</v>
      </c>
      <c r="U269" s="418">
        <f t="shared" si="62"/>
        <v>0</v>
      </c>
      <c r="V269" s="419">
        <f t="shared" si="63"/>
        <v>0</v>
      </c>
    </row>
    <row r="270" spans="1:22" hidden="1" x14ac:dyDescent="0.25">
      <c r="A270" s="310" t="s">
        <v>669</v>
      </c>
      <c r="B270" s="454">
        <v>0</v>
      </c>
      <c r="C270" s="455"/>
      <c r="D270" s="394"/>
      <c r="E270" s="394"/>
      <c r="F270" s="394"/>
      <c r="G270" s="394"/>
      <c r="H270" s="391">
        <f t="shared" si="59"/>
        <v>0</v>
      </c>
      <c r="I270" s="394"/>
      <c r="J270" s="392">
        <f t="shared" si="60"/>
        <v>0</v>
      </c>
      <c r="K270" s="394"/>
      <c r="L270" s="456"/>
      <c r="M270" s="394">
        <f t="shared" si="61"/>
        <v>0</v>
      </c>
      <c r="N270" s="394">
        <f>+[2]INFR!$G270</f>
        <v>0</v>
      </c>
      <c r="O270" s="320"/>
      <c r="P270" s="320"/>
      <c r="Q270" s="278"/>
      <c r="R270" s="320">
        <f t="shared" si="57"/>
        <v>0</v>
      </c>
      <c r="S270" s="320"/>
      <c r="T270" s="320">
        <f t="shared" si="58"/>
        <v>0</v>
      </c>
      <c r="U270" s="418">
        <f t="shared" si="62"/>
        <v>0</v>
      </c>
      <c r="V270" s="419">
        <f t="shared" si="63"/>
        <v>0</v>
      </c>
    </row>
    <row r="271" spans="1:22" hidden="1" x14ac:dyDescent="0.25">
      <c r="A271" s="310" t="s">
        <v>677</v>
      </c>
      <c r="B271" s="454">
        <v>0</v>
      </c>
      <c r="C271" s="455"/>
      <c r="D271" s="394"/>
      <c r="E271" s="394"/>
      <c r="F271" s="394"/>
      <c r="G271" s="394"/>
      <c r="H271" s="391">
        <f t="shared" si="59"/>
        <v>0</v>
      </c>
      <c r="I271" s="394"/>
      <c r="J271" s="392">
        <f t="shared" si="60"/>
        <v>0</v>
      </c>
      <c r="K271" s="394"/>
      <c r="L271" s="456"/>
      <c r="M271" s="394">
        <f t="shared" si="61"/>
        <v>0</v>
      </c>
      <c r="N271" s="394">
        <f>+[2]INFR!$G271</f>
        <v>0</v>
      </c>
      <c r="O271" s="320"/>
      <c r="P271" s="320"/>
      <c r="Q271" s="278"/>
      <c r="R271" s="320">
        <f t="shared" si="57"/>
        <v>0</v>
      </c>
      <c r="S271" s="320"/>
      <c r="T271" s="320">
        <f t="shared" si="58"/>
        <v>0</v>
      </c>
      <c r="U271" s="418">
        <f t="shared" si="62"/>
        <v>0</v>
      </c>
      <c r="V271" s="419">
        <f t="shared" si="63"/>
        <v>0</v>
      </c>
    </row>
    <row r="272" spans="1:22" hidden="1" x14ac:dyDescent="0.25">
      <c r="A272" s="310" t="s">
        <v>670</v>
      </c>
      <c r="B272" s="454">
        <v>0</v>
      </c>
      <c r="C272" s="455"/>
      <c r="D272" s="394"/>
      <c r="E272" s="394"/>
      <c r="F272" s="394"/>
      <c r="G272" s="394"/>
      <c r="H272" s="391">
        <f t="shared" si="59"/>
        <v>0</v>
      </c>
      <c r="I272" s="394"/>
      <c r="J272" s="392">
        <f t="shared" si="60"/>
        <v>0</v>
      </c>
      <c r="K272" s="394"/>
      <c r="L272" s="456"/>
      <c r="M272" s="394">
        <f t="shared" si="61"/>
        <v>0</v>
      </c>
      <c r="N272" s="394">
        <f>+[2]INFR!$G272</f>
        <v>0</v>
      </c>
      <c r="O272" s="320"/>
      <c r="P272" s="320"/>
      <c r="Q272" s="278"/>
      <c r="R272" s="320">
        <f t="shared" si="57"/>
        <v>0</v>
      </c>
      <c r="S272" s="320"/>
      <c r="T272" s="320">
        <f t="shared" si="58"/>
        <v>0</v>
      </c>
      <c r="U272" s="418">
        <f t="shared" si="62"/>
        <v>0</v>
      </c>
      <c r="V272" s="419">
        <f t="shared" si="63"/>
        <v>0</v>
      </c>
    </row>
    <row r="273" spans="1:22" hidden="1" x14ac:dyDescent="0.25">
      <c r="A273" s="310" t="s">
        <v>671</v>
      </c>
      <c r="B273" s="454">
        <v>0</v>
      </c>
      <c r="C273" s="455"/>
      <c r="D273" s="394"/>
      <c r="E273" s="394"/>
      <c r="F273" s="394"/>
      <c r="G273" s="394"/>
      <c r="H273" s="391">
        <f t="shared" si="59"/>
        <v>0</v>
      </c>
      <c r="I273" s="394"/>
      <c r="J273" s="392">
        <f t="shared" si="60"/>
        <v>0</v>
      </c>
      <c r="K273" s="394"/>
      <c r="L273" s="456"/>
      <c r="M273" s="394">
        <f t="shared" si="61"/>
        <v>0</v>
      </c>
      <c r="N273" s="394">
        <f>+[2]INFR!$G273</f>
        <v>0</v>
      </c>
      <c r="O273" s="320"/>
      <c r="P273" s="320"/>
      <c r="Q273" s="278"/>
      <c r="R273" s="320">
        <f t="shared" si="57"/>
        <v>0</v>
      </c>
      <c r="S273" s="320"/>
      <c r="T273" s="320">
        <f t="shared" si="58"/>
        <v>0</v>
      </c>
      <c r="U273" s="418">
        <f t="shared" si="62"/>
        <v>0</v>
      </c>
      <c r="V273" s="419">
        <f t="shared" si="63"/>
        <v>0</v>
      </c>
    </row>
    <row r="274" spans="1:22" hidden="1" x14ac:dyDescent="0.25">
      <c r="A274" s="310" t="s">
        <v>672</v>
      </c>
      <c r="B274" s="454">
        <v>0</v>
      </c>
      <c r="C274" s="455"/>
      <c r="D274" s="394"/>
      <c r="E274" s="394"/>
      <c r="F274" s="394"/>
      <c r="G274" s="394"/>
      <c r="H274" s="391">
        <f t="shared" si="59"/>
        <v>0</v>
      </c>
      <c r="I274" s="394"/>
      <c r="J274" s="392">
        <f t="shared" si="60"/>
        <v>0</v>
      </c>
      <c r="K274" s="394"/>
      <c r="L274" s="456"/>
      <c r="M274" s="394">
        <f t="shared" si="61"/>
        <v>0</v>
      </c>
      <c r="N274" s="394">
        <f>+[2]INFR!$G274</f>
        <v>0</v>
      </c>
      <c r="O274" s="320"/>
      <c r="P274" s="320"/>
      <c r="Q274" s="278"/>
      <c r="R274" s="320">
        <f t="shared" si="57"/>
        <v>0</v>
      </c>
      <c r="S274" s="320"/>
      <c r="T274" s="320">
        <f t="shared" si="58"/>
        <v>0</v>
      </c>
      <c r="U274" s="418">
        <f t="shared" si="62"/>
        <v>0</v>
      </c>
      <c r="V274" s="419">
        <f t="shared" si="63"/>
        <v>0</v>
      </c>
    </row>
    <row r="275" spans="1:22" hidden="1" x14ac:dyDescent="0.25">
      <c r="A275" s="310" t="s">
        <v>633</v>
      </c>
      <c r="B275" s="454">
        <v>0</v>
      </c>
      <c r="C275" s="455"/>
      <c r="D275" s="394"/>
      <c r="E275" s="394"/>
      <c r="F275" s="394"/>
      <c r="G275" s="394"/>
      <c r="H275" s="391">
        <f t="shared" si="59"/>
        <v>0</v>
      </c>
      <c r="I275" s="394"/>
      <c r="J275" s="392">
        <f t="shared" si="60"/>
        <v>0</v>
      </c>
      <c r="K275" s="394"/>
      <c r="L275" s="456"/>
      <c r="M275" s="394">
        <f t="shared" si="61"/>
        <v>0</v>
      </c>
      <c r="N275" s="394">
        <f>+[2]INFR!$G275</f>
        <v>0</v>
      </c>
      <c r="O275" s="320"/>
      <c r="P275" s="320"/>
      <c r="Q275" s="278"/>
      <c r="R275" s="320">
        <f t="shared" si="57"/>
        <v>0</v>
      </c>
      <c r="S275" s="320"/>
      <c r="T275" s="320">
        <f t="shared" si="58"/>
        <v>0</v>
      </c>
      <c r="U275" s="418">
        <f t="shared" si="62"/>
        <v>0</v>
      </c>
      <c r="V275" s="419">
        <f t="shared" si="63"/>
        <v>0</v>
      </c>
    </row>
    <row r="276" spans="1:22" hidden="1" x14ac:dyDescent="0.25">
      <c r="A276" s="310" t="s">
        <v>673</v>
      </c>
      <c r="B276" s="454">
        <v>0</v>
      </c>
      <c r="C276" s="455"/>
      <c r="D276" s="394"/>
      <c r="E276" s="394"/>
      <c r="F276" s="394"/>
      <c r="G276" s="394"/>
      <c r="H276" s="391">
        <f t="shared" si="59"/>
        <v>0</v>
      </c>
      <c r="I276" s="394"/>
      <c r="J276" s="392">
        <f t="shared" si="60"/>
        <v>0</v>
      </c>
      <c r="K276" s="394"/>
      <c r="L276" s="456"/>
      <c r="M276" s="394">
        <f t="shared" si="61"/>
        <v>0</v>
      </c>
      <c r="N276" s="394">
        <f>+[2]INFR!$G276</f>
        <v>0</v>
      </c>
      <c r="O276" s="320"/>
      <c r="P276" s="320"/>
      <c r="Q276" s="278"/>
      <c r="R276" s="320">
        <f t="shared" si="57"/>
        <v>0</v>
      </c>
      <c r="S276" s="320"/>
      <c r="T276" s="320">
        <f t="shared" si="58"/>
        <v>0</v>
      </c>
      <c r="U276" s="418">
        <f t="shared" si="62"/>
        <v>0</v>
      </c>
      <c r="V276" s="419">
        <f t="shared" si="63"/>
        <v>0</v>
      </c>
    </row>
    <row r="277" spans="1:22" hidden="1" x14ac:dyDescent="0.25">
      <c r="A277" s="310" t="s">
        <v>676</v>
      </c>
      <c r="B277" s="454">
        <v>0</v>
      </c>
      <c r="C277" s="455"/>
      <c r="D277" s="394"/>
      <c r="E277" s="394"/>
      <c r="F277" s="394"/>
      <c r="G277" s="394"/>
      <c r="H277" s="391">
        <f t="shared" si="59"/>
        <v>0</v>
      </c>
      <c r="I277" s="394"/>
      <c r="J277" s="392">
        <f t="shared" si="60"/>
        <v>0</v>
      </c>
      <c r="K277" s="394"/>
      <c r="L277" s="456"/>
      <c r="M277" s="394">
        <f t="shared" si="61"/>
        <v>0</v>
      </c>
      <c r="N277" s="394">
        <f>+[2]INFR!$G277</f>
        <v>0</v>
      </c>
      <c r="O277" s="320"/>
      <c r="P277" s="320"/>
      <c r="Q277" s="278"/>
      <c r="R277" s="320">
        <f t="shared" si="57"/>
        <v>0</v>
      </c>
      <c r="S277" s="320"/>
      <c r="T277" s="320">
        <f t="shared" si="58"/>
        <v>0</v>
      </c>
      <c r="U277" s="418">
        <f t="shared" si="62"/>
        <v>0</v>
      </c>
      <c r="V277" s="419">
        <f t="shared" si="63"/>
        <v>0</v>
      </c>
    </row>
    <row r="278" spans="1:22" hidden="1" x14ac:dyDescent="0.25">
      <c r="A278" s="310" t="s">
        <v>678</v>
      </c>
      <c r="B278" s="454">
        <v>0</v>
      </c>
      <c r="C278" s="455"/>
      <c r="D278" s="394"/>
      <c r="E278" s="394"/>
      <c r="F278" s="394"/>
      <c r="G278" s="394"/>
      <c r="H278" s="391">
        <f t="shared" si="59"/>
        <v>0</v>
      </c>
      <c r="I278" s="394"/>
      <c r="J278" s="392">
        <f t="shared" si="60"/>
        <v>0</v>
      </c>
      <c r="K278" s="394"/>
      <c r="L278" s="456"/>
      <c r="M278" s="394">
        <f t="shared" si="61"/>
        <v>0</v>
      </c>
      <c r="N278" s="394">
        <f>+[2]INFR!$G278</f>
        <v>0</v>
      </c>
      <c r="O278" s="320"/>
      <c r="P278" s="320"/>
      <c r="Q278" s="278"/>
      <c r="R278" s="320">
        <f t="shared" si="57"/>
        <v>0</v>
      </c>
      <c r="S278" s="320"/>
      <c r="T278" s="320">
        <f t="shared" si="58"/>
        <v>0</v>
      </c>
      <c r="U278" s="418">
        <f t="shared" si="62"/>
        <v>0</v>
      </c>
      <c r="V278" s="419">
        <f t="shared" si="63"/>
        <v>0</v>
      </c>
    </row>
    <row r="279" spans="1:22" hidden="1" x14ac:dyDescent="0.25">
      <c r="A279" s="310" t="s">
        <v>651</v>
      </c>
      <c r="B279" s="454">
        <v>0</v>
      </c>
      <c r="C279" s="455"/>
      <c r="D279" s="394"/>
      <c r="E279" s="394"/>
      <c r="F279" s="394"/>
      <c r="G279" s="394"/>
      <c r="H279" s="391">
        <f t="shared" si="59"/>
        <v>0</v>
      </c>
      <c r="I279" s="394"/>
      <c r="J279" s="392">
        <f t="shared" si="60"/>
        <v>0</v>
      </c>
      <c r="K279" s="394"/>
      <c r="L279" s="456"/>
      <c r="M279" s="394">
        <f t="shared" si="61"/>
        <v>0</v>
      </c>
      <c r="N279" s="394">
        <f>+[2]INFR!$G279</f>
        <v>0</v>
      </c>
      <c r="O279" s="320"/>
      <c r="P279" s="320"/>
      <c r="Q279" s="278"/>
      <c r="R279" s="320">
        <f t="shared" ref="R279:R288" si="64">SUM(O279:Q279)</f>
        <v>0</v>
      </c>
      <c r="S279" s="320"/>
      <c r="T279" s="320">
        <f t="shared" ref="T279:T288" si="65">+O279+P279+S279</f>
        <v>0</v>
      </c>
      <c r="U279" s="418">
        <f t="shared" si="62"/>
        <v>0</v>
      </c>
      <c r="V279" s="419">
        <f t="shared" si="63"/>
        <v>0</v>
      </c>
    </row>
    <row r="280" spans="1:22" hidden="1" x14ac:dyDescent="0.25">
      <c r="A280" s="310" t="s">
        <v>32</v>
      </c>
      <c r="B280" s="454">
        <v>0</v>
      </c>
      <c r="C280" s="455"/>
      <c r="D280" s="394"/>
      <c r="E280" s="394"/>
      <c r="F280" s="394"/>
      <c r="G280" s="394"/>
      <c r="H280" s="391">
        <f t="shared" si="59"/>
        <v>0</v>
      </c>
      <c r="I280" s="394"/>
      <c r="J280" s="392">
        <f t="shared" si="60"/>
        <v>0</v>
      </c>
      <c r="K280" s="394"/>
      <c r="L280" s="456"/>
      <c r="M280" s="394">
        <f t="shared" si="61"/>
        <v>0</v>
      </c>
      <c r="N280" s="394">
        <f>+[2]INFR!$G280</f>
        <v>0</v>
      </c>
      <c r="O280" s="320"/>
      <c r="P280" s="320"/>
      <c r="Q280" s="278"/>
      <c r="R280" s="320">
        <f t="shared" si="64"/>
        <v>0</v>
      </c>
      <c r="S280" s="320"/>
      <c r="T280" s="320">
        <f t="shared" si="65"/>
        <v>0</v>
      </c>
      <c r="U280" s="418">
        <f t="shared" si="62"/>
        <v>0</v>
      </c>
      <c r="V280" s="419">
        <f t="shared" si="63"/>
        <v>0</v>
      </c>
    </row>
    <row r="281" spans="1:22" hidden="1" x14ac:dyDescent="0.25">
      <c r="A281" s="310" t="s">
        <v>72</v>
      </c>
      <c r="B281" s="454">
        <v>0</v>
      </c>
      <c r="C281" s="455"/>
      <c r="D281" s="394"/>
      <c r="E281" s="394"/>
      <c r="F281" s="394"/>
      <c r="G281" s="394"/>
      <c r="H281" s="391">
        <f t="shared" ref="H281:H287" si="66">+E281+F281-G281</f>
        <v>0</v>
      </c>
      <c r="I281" s="394"/>
      <c r="J281" s="392">
        <f t="shared" ref="J281:J288" si="67">SUM(H281:I281)</f>
        <v>0</v>
      </c>
      <c r="K281" s="394"/>
      <c r="L281" s="456"/>
      <c r="M281" s="394">
        <f t="shared" ref="M281:M288" si="68">+G281+J281</f>
        <v>0</v>
      </c>
      <c r="N281" s="394">
        <f>+[2]INFR!$G281</f>
        <v>0</v>
      </c>
      <c r="O281" s="320"/>
      <c r="P281" s="320"/>
      <c r="Q281" s="278"/>
      <c r="R281" s="320">
        <f t="shared" si="64"/>
        <v>0</v>
      </c>
      <c r="S281" s="320"/>
      <c r="T281" s="320">
        <f t="shared" si="65"/>
        <v>0</v>
      </c>
      <c r="U281" s="418">
        <f t="shared" si="62"/>
        <v>0</v>
      </c>
      <c r="V281" s="419">
        <f t="shared" si="63"/>
        <v>0</v>
      </c>
    </row>
    <row r="282" spans="1:22" x14ac:dyDescent="0.25">
      <c r="A282" s="310" t="s">
        <v>682</v>
      </c>
      <c r="B282" s="454">
        <v>150000</v>
      </c>
      <c r="C282" s="455"/>
      <c r="D282" s="394">
        <v>108526.3</v>
      </c>
      <c r="E282" s="394">
        <f>+B282*1.056</f>
        <v>158400</v>
      </c>
      <c r="F282" s="394"/>
      <c r="G282" s="394">
        <v>36637.83</v>
      </c>
      <c r="H282" s="391">
        <f t="shared" si="66"/>
        <v>121762.17</v>
      </c>
      <c r="I282" s="394"/>
      <c r="J282" s="392">
        <f t="shared" si="67"/>
        <v>121762.17</v>
      </c>
      <c r="K282" s="394">
        <f>+E282*1.054</f>
        <v>166953.60000000001</v>
      </c>
      <c r="L282" s="456">
        <f>+K282*1.054</f>
        <v>175969.0944</v>
      </c>
      <c r="M282" s="394">
        <f t="shared" si="68"/>
        <v>158400</v>
      </c>
      <c r="N282" s="394">
        <f>+[2]INFR!$G282</f>
        <v>45854</v>
      </c>
      <c r="O282" s="320">
        <v>200000</v>
      </c>
      <c r="P282" s="320"/>
      <c r="Q282" s="278">
        <v>-35127</v>
      </c>
      <c r="R282" s="320">
        <f t="shared" si="64"/>
        <v>164873</v>
      </c>
      <c r="S282" s="320"/>
      <c r="T282" s="320">
        <f t="shared" si="65"/>
        <v>200000</v>
      </c>
      <c r="U282" s="418">
        <f t="shared" si="62"/>
        <v>211800</v>
      </c>
      <c r="V282" s="419">
        <f t="shared" si="63"/>
        <v>223872.59999999998</v>
      </c>
    </row>
    <row r="283" spans="1:22" hidden="1" x14ac:dyDescent="0.25">
      <c r="A283" s="310" t="s">
        <v>656</v>
      </c>
      <c r="B283" s="454">
        <v>0</v>
      </c>
      <c r="C283" s="455"/>
      <c r="D283" s="394"/>
      <c r="E283" s="394"/>
      <c r="F283" s="394"/>
      <c r="G283" s="394"/>
      <c r="H283" s="391">
        <f t="shared" si="66"/>
        <v>0</v>
      </c>
      <c r="I283" s="394"/>
      <c r="J283" s="392">
        <f t="shared" si="67"/>
        <v>0</v>
      </c>
      <c r="K283" s="394"/>
      <c r="L283" s="456"/>
      <c r="M283" s="394">
        <f t="shared" si="68"/>
        <v>0</v>
      </c>
      <c r="N283" s="394"/>
      <c r="O283" s="320"/>
      <c r="P283" s="320"/>
      <c r="Q283" s="278"/>
      <c r="R283" s="320">
        <f t="shared" si="64"/>
        <v>0</v>
      </c>
      <c r="S283" s="320"/>
      <c r="T283" s="320">
        <f t="shared" si="65"/>
        <v>0</v>
      </c>
      <c r="U283" s="418">
        <f t="shared" si="62"/>
        <v>0</v>
      </c>
      <c r="V283" s="419">
        <f t="shared" si="63"/>
        <v>0</v>
      </c>
    </row>
    <row r="284" spans="1:22" hidden="1" x14ac:dyDescent="0.25">
      <c r="A284" s="310" t="s">
        <v>681</v>
      </c>
      <c r="B284" s="454">
        <v>0</v>
      </c>
      <c r="C284" s="455"/>
      <c r="D284" s="394"/>
      <c r="E284" s="394"/>
      <c r="F284" s="394"/>
      <c r="G284" s="394"/>
      <c r="H284" s="391">
        <f t="shared" si="66"/>
        <v>0</v>
      </c>
      <c r="I284" s="394"/>
      <c r="J284" s="392">
        <f t="shared" si="67"/>
        <v>0</v>
      </c>
      <c r="K284" s="394"/>
      <c r="L284" s="456"/>
      <c r="M284" s="394">
        <f t="shared" si="68"/>
        <v>0</v>
      </c>
      <c r="N284" s="394"/>
      <c r="O284" s="320"/>
      <c r="P284" s="320"/>
      <c r="Q284" s="278"/>
      <c r="R284" s="320">
        <f t="shared" si="64"/>
        <v>0</v>
      </c>
      <c r="S284" s="320"/>
      <c r="T284" s="320">
        <f t="shared" si="65"/>
        <v>0</v>
      </c>
      <c r="U284" s="418">
        <f t="shared" si="62"/>
        <v>0</v>
      </c>
      <c r="V284" s="419">
        <f t="shared" si="63"/>
        <v>0</v>
      </c>
    </row>
    <row r="285" spans="1:22" hidden="1" x14ac:dyDescent="0.25">
      <c r="A285" s="310" t="s">
        <v>629</v>
      </c>
      <c r="B285" s="454">
        <v>0</v>
      </c>
      <c r="C285" s="455"/>
      <c r="D285" s="394"/>
      <c r="E285" s="394"/>
      <c r="F285" s="394"/>
      <c r="G285" s="394"/>
      <c r="H285" s="391">
        <f t="shared" si="66"/>
        <v>0</v>
      </c>
      <c r="I285" s="394"/>
      <c r="J285" s="392">
        <f t="shared" si="67"/>
        <v>0</v>
      </c>
      <c r="K285" s="394"/>
      <c r="L285" s="456"/>
      <c r="M285" s="394">
        <f t="shared" si="68"/>
        <v>0</v>
      </c>
      <c r="N285" s="394"/>
      <c r="O285" s="320"/>
      <c r="P285" s="320"/>
      <c r="Q285" s="278"/>
      <c r="R285" s="320">
        <f t="shared" si="64"/>
        <v>0</v>
      </c>
      <c r="S285" s="320"/>
      <c r="T285" s="320">
        <f t="shared" si="65"/>
        <v>0</v>
      </c>
      <c r="U285" s="418">
        <f t="shared" si="62"/>
        <v>0</v>
      </c>
      <c r="V285" s="419">
        <f t="shared" si="63"/>
        <v>0</v>
      </c>
    </row>
    <row r="286" spans="1:22" hidden="1" x14ac:dyDescent="0.25">
      <c r="A286" s="310" t="s">
        <v>629</v>
      </c>
      <c r="B286" s="454">
        <v>0</v>
      </c>
      <c r="C286" s="455"/>
      <c r="D286" s="394"/>
      <c r="E286" s="394"/>
      <c r="F286" s="394"/>
      <c r="G286" s="394"/>
      <c r="H286" s="391">
        <f t="shared" si="66"/>
        <v>0</v>
      </c>
      <c r="I286" s="394"/>
      <c r="J286" s="392">
        <f t="shared" si="67"/>
        <v>0</v>
      </c>
      <c r="K286" s="394"/>
      <c r="L286" s="456"/>
      <c r="M286" s="394">
        <f t="shared" si="68"/>
        <v>0</v>
      </c>
      <c r="N286" s="394"/>
      <c r="O286" s="320"/>
      <c r="P286" s="320"/>
      <c r="Q286" s="278"/>
      <c r="R286" s="320">
        <f t="shared" si="64"/>
        <v>0</v>
      </c>
      <c r="S286" s="320"/>
      <c r="T286" s="320">
        <f t="shared" si="65"/>
        <v>0</v>
      </c>
      <c r="U286" s="418">
        <f t="shared" ref="U286:U287" si="69">+O286*1.059</f>
        <v>0</v>
      </c>
      <c r="V286" s="419">
        <f t="shared" ref="V286:V287" si="70">+U286*1.057</f>
        <v>0</v>
      </c>
    </row>
    <row r="287" spans="1:22" hidden="1" x14ac:dyDescent="0.25">
      <c r="A287" s="310" t="s">
        <v>680</v>
      </c>
      <c r="B287" s="454">
        <v>0</v>
      </c>
      <c r="C287" s="455"/>
      <c r="D287" s="394"/>
      <c r="E287" s="394"/>
      <c r="F287" s="394"/>
      <c r="G287" s="394"/>
      <c r="H287" s="391">
        <f t="shared" si="66"/>
        <v>0</v>
      </c>
      <c r="I287" s="394"/>
      <c r="J287" s="392">
        <f t="shared" si="67"/>
        <v>0</v>
      </c>
      <c r="K287" s="394"/>
      <c r="L287" s="456"/>
      <c r="M287" s="394">
        <f t="shared" si="68"/>
        <v>0</v>
      </c>
      <c r="N287" s="394"/>
      <c r="O287" s="320"/>
      <c r="P287" s="320"/>
      <c r="Q287" s="278"/>
      <c r="R287" s="320">
        <f t="shared" si="64"/>
        <v>0</v>
      </c>
      <c r="S287" s="320"/>
      <c r="T287" s="320">
        <f t="shared" si="65"/>
        <v>0</v>
      </c>
      <c r="U287" s="418">
        <f t="shared" si="69"/>
        <v>0</v>
      </c>
      <c r="V287" s="419">
        <f t="shared" si="70"/>
        <v>0</v>
      </c>
    </row>
    <row r="288" spans="1:22" ht="15.75" thickBot="1" x14ac:dyDescent="0.3">
      <c r="A288" s="324" t="s">
        <v>918</v>
      </c>
      <c r="B288" s="481">
        <v>0</v>
      </c>
      <c r="C288" s="461"/>
      <c r="D288" s="401"/>
      <c r="E288" s="401"/>
      <c r="F288" s="401"/>
      <c r="G288" s="401"/>
      <c r="H288" s="398"/>
      <c r="I288" s="401"/>
      <c r="J288" s="399">
        <f t="shared" si="67"/>
        <v>0</v>
      </c>
      <c r="K288" s="401"/>
      <c r="L288" s="462"/>
      <c r="M288" s="401">
        <f t="shared" si="68"/>
        <v>0</v>
      </c>
      <c r="N288" s="401">
        <v>0</v>
      </c>
      <c r="O288" s="332"/>
      <c r="P288" s="332"/>
      <c r="Q288" s="279"/>
      <c r="R288" s="332">
        <f t="shared" si="64"/>
        <v>0</v>
      </c>
      <c r="S288" s="332"/>
      <c r="T288" s="332">
        <f t="shared" si="65"/>
        <v>0</v>
      </c>
      <c r="U288" s="420"/>
      <c r="V288" s="421"/>
    </row>
    <row r="289" spans="1:23" ht="15.75" thickTop="1" x14ac:dyDescent="0.25">
      <c r="A289" s="298" t="s">
        <v>686</v>
      </c>
      <c r="B289" s="464">
        <f t="shared" ref="B289:V289" si="71">SUM(B215:B288)</f>
        <v>84459661.730000004</v>
      </c>
      <c r="C289" s="448">
        <f t="shared" si="71"/>
        <v>-3482000</v>
      </c>
      <c r="D289" s="464">
        <f t="shared" si="71"/>
        <v>57486526.299999997</v>
      </c>
      <c r="E289" s="464">
        <f t="shared" si="71"/>
        <v>75752400</v>
      </c>
      <c r="F289" s="464">
        <f t="shared" si="71"/>
        <v>0</v>
      </c>
      <c r="G289" s="464">
        <f t="shared" si="71"/>
        <v>36068197.269999996</v>
      </c>
      <c r="H289" s="404">
        <f t="shared" si="71"/>
        <v>39684202.730000004</v>
      </c>
      <c r="I289" s="464">
        <f t="shared" si="71"/>
        <v>0</v>
      </c>
      <c r="J289" s="404">
        <f t="shared" si="71"/>
        <v>39684202.730000004</v>
      </c>
      <c r="K289" s="464">
        <f t="shared" si="71"/>
        <v>99444953.599999994</v>
      </c>
      <c r="L289" s="464">
        <f t="shared" si="71"/>
        <v>107918289.0944</v>
      </c>
      <c r="M289" s="486">
        <f t="shared" si="71"/>
        <v>75752400</v>
      </c>
      <c r="N289" s="486">
        <f t="shared" si="71"/>
        <v>36927070</v>
      </c>
      <c r="O289" s="486">
        <f t="shared" si="71"/>
        <v>88940000</v>
      </c>
      <c r="P289" s="486"/>
      <c r="Q289" s="486">
        <f t="shared" si="71"/>
        <v>-55910075</v>
      </c>
      <c r="R289" s="486">
        <f t="shared" si="71"/>
        <v>33029925</v>
      </c>
      <c r="S289" s="486">
        <f t="shared" si="71"/>
        <v>0</v>
      </c>
      <c r="T289" s="486">
        <f t="shared" si="71"/>
        <v>88940000</v>
      </c>
      <c r="U289" s="486">
        <f t="shared" si="71"/>
        <v>97976800</v>
      </c>
      <c r="V289" s="486">
        <f t="shared" si="71"/>
        <v>102101043.59999999</v>
      </c>
    </row>
    <row r="291" spans="1:23" ht="15.75" thickBot="1" x14ac:dyDescent="0.3">
      <c r="A291" s="373" t="s">
        <v>687</v>
      </c>
      <c r="B291" s="465">
        <f t="shared" ref="B291:V291" si="72">+B289-B212</f>
        <v>-46294270.487271816</v>
      </c>
      <c r="C291" s="465">
        <f t="shared" si="72"/>
        <v>12900000</v>
      </c>
      <c r="D291" s="465">
        <f t="shared" si="72"/>
        <v>10807141.849999994</v>
      </c>
      <c r="E291" s="465">
        <f t="shared" si="72"/>
        <v>-63548325.814534664</v>
      </c>
      <c r="F291" s="465">
        <f t="shared" si="72"/>
        <v>-11391946</v>
      </c>
      <c r="G291" s="465">
        <f t="shared" si="72"/>
        <v>-20312983.780000009</v>
      </c>
      <c r="H291" s="407">
        <f t="shared" si="72"/>
        <v>-54627288.034534648</v>
      </c>
      <c r="I291" s="465">
        <f t="shared" si="72"/>
        <v>0</v>
      </c>
      <c r="J291" s="408">
        <f t="shared" si="72"/>
        <v>-54627288.034534648</v>
      </c>
      <c r="K291" s="465">
        <f t="shared" si="72"/>
        <v>-64480357.981261402</v>
      </c>
      <c r="L291" s="465">
        <f t="shared" si="72"/>
        <v>-58009710.832084462</v>
      </c>
      <c r="M291" s="487">
        <f t="shared" si="72"/>
        <v>-74940271.814534664</v>
      </c>
      <c r="N291" s="487">
        <f t="shared" si="72"/>
        <v>-40717448.609999999</v>
      </c>
      <c r="O291" s="487">
        <f t="shared" si="72"/>
        <v>-78377988.486297429</v>
      </c>
      <c r="P291" s="487"/>
      <c r="Q291" s="487">
        <f t="shared" si="72"/>
        <v>-11147392</v>
      </c>
      <c r="R291" s="487">
        <f t="shared" si="72"/>
        <v>-89525380.486297429</v>
      </c>
      <c r="S291" s="487">
        <f t="shared" si="72"/>
        <v>198185</v>
      </c>
      <c r="T291" s="487">
        <f t="shared" si="72"/>
        <v>-78179803.486297429</v>
      </c>
      <c r="U291" s="487">
        <f t="shared" si="72"/>
        <v>-81634999.104625165</v>
      </c>
      <c r="V291" s="487">
        <f t="shared" si="72"/>
        <v>-67403233.53108868</v>
      </c>
      <c r="W291" s="467"/>
    </row>
    <row r="292" spans="1:23" ht="15.75" thickTop="1" x14ac:dyDescent="0.25"/>
    <row r="294" spans="1:23" x14ac:dyDescent="0.25">
      <c r="E294" s="477"/>
    </row>
    <row r="295" spans="1:23" x14ac:dyDescent="0.25">
      <c r="E295" s="477"/>
    </row>
    <row r="296" spans="1:23" x14ac:dyDescent="0.25">
      <c r="E296" s="489"/>
    </row>
  </sheetData>
  <pageMargins left="0.70866141732283472" right="0.70866141732283472" top="0.74803149606299213" bottom="0.74803149606299213" header="0.31496062992125984" footer="0.31496062992125984"/>
  <pageSetup paperSize="9"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92"/>
  <sheetViews>
    <sheetView view="pageBreakPreview" zoomScaleNormal="100" zoomScaleSheetLayoutView="100" workbookViewId="0">
      <selection activeCell="S73" sqref="S73"/>
    </sheetView>
  </sheetViews>
  <sheetFormatPr defaultRowHeight="15" x14ac:dyDescent="0.25"/>
  <cols>
    <col min="1" max="1" width="41" style="290" bestFit="1" customWidth="1"/>
    <col min="2" max="3" width="15" style="286" hidden="1" customWidth="1"/>
    <col min="4" max="4" width="14.7109375" style="286" hidden="1" customWidth="1"/>
    <col min="5" max="7" width="15" style="286" hidden="1" customWidth="1"/>
    <col min="8" max="8" width="15" style="288" hidden="1" customWidth="1"/>
    <col min="9" max="9" width="15" style="286" hidden="1" customWidth="1"/>
    <col min="10" max="10" width="15" style="289" hidden="1" customWidth="1"/>
    <col min="11" max="12" width="15" style="286" hidden="1" customWidth="1"/>
    <col min="13" max="14" width="15" style="290" hidden="1" customWidth="1"/>
    <col min="15" max="15" width="15" style="291" bestFit="1" customWidth="1"/>
    <col min="16" max="20" width="15" style="291" customWidth="1"/>
    <col min="21" max="21" width="15.85546875" style="290" customWidth="1"/>
    <col min="22" max="22" width="16.28515625" style="290" customWidth="1"/>
    <col min="23" max="23" width="2.140625" style="290" customWidth="1"/>
    <col min="24" max="16384" width="9.140625" style="290"/>
  </cols>
  <sheetData>
    <row r="1" spans="1:25" x14ac:dyDescent="0.25">
      <c r="A1" s="285" t="s">
        <v>693</v>
      </c>
    </row>
    <row r="2" spans="1:25" x14ac:dyDescent="0.25">
      <c r="A2" s="285" t="s">
        <v>927</v>
      </c>
    </row>
    <row r="3" spans="1:25" x14ac:dyDescent="0.25">
      <c r="A3" s="285" t="s">
        <v>868</v>
      </c>
    </row>
    <row r="4" spans="1:25" ht="15.75" thickBot="1" x14ac:dyDescent="0.3"/>
    <row r="5" spans="1:25" ht="46.5" thickTop="1" thickBot="1" x14ac:dyDescent="0.3">
      <c r="A5" s="292" t="s">
        <v>167</v>
      </c>
      <c r="B5" s="293" t="s">
        <v>171</v>
      </c>
      <c r="C5" s="293" t="s">
        <v>169</v>
      </c>
      <c r="D5" s="295" t="s">
        <v>170</v>
      </c>
      <c r="E5" s="295" t="s">
        <v>854</v>
      </c>
      <c r="F5" s="295" t="s">
        <v>855</v>
      </c>
      <c r="G5" s="295" t="s">
        <v>856</v>
      </c>
      <c r="H5" s="296" t="s">
        <v>857</v>
      </c>
      <c r="I5" s="295" t="s">
        <v>858</v>
      </c>
      <c r="J5" s="297" t="s">
        <v>859</v>
      </c>
      <c r="K5" s="295" t="s">
        <v>692</v>
      </c>
      <c r="L5" s="295" t="s">
        <v>694</v>
      </c>
      <c r="M5" s="297" t="s">
        <v>859</v>
      </c>
      <c r="N5" s="297" t="s">
        <v>917</v>
      </c>
      <c r="O5" s="297" t="s">
        <v>941</v>
      </c>
      <c r="P5" s="297" t="s">
        <v>855</v>
      </c>
      <c r="Q5" s="297" t="s">
        <v>942</v>
      </c>
      <c r="R5" s="297" t="s">
        <v>943</v>
      </c>
      <c r="S5" s="297" t="s">
        <v>944</v>
      </c>
      <c r="T5" s="297" t="s">
        <v>945</v>
      </c>
      <c r="U5" s="297" t="s">
        <v>946</v>
      </c>
      <c r="V5" s="297" t="s">
        <v>947</v>
      </c>
    </row>
    <row r="6" spans="1:25" ht="15.75" thickTop="1" x14ac:dyDescent="0.25"/>
    <row r="7" spans="1:25" ht="15.75" thickBot="1" x14ac:dyDescent="0.3">
      <c r="A7" s="298" t="s">
        <v>142</v>
      </c>
    </row>
    <row r="8" spans="1:25" ht="15.75" thickTop="1" x14ac:dyDescent="0.25">
      <c r="A8" s="299" t="s">
        <v>143</v>
      </c>
      <c r="B8" s="300">
        <v>3744997.6001697606</v>
      </c>
      <c r="C8" s="301"/>
      <c r="D8" s="304">
        <v>6506062.1900000004</v>
      </c>
      <c r="E8" s="303">
        <f>+'New Employees'!D359*1.07</f>
        <v>4384311.9209000263</v>
      </c>
      <c r="F8" s="304"/>
      <c r="G8" s="304">
        <v>1664566.77</v>
      </c>
      <c r="H8" s="305">
        <f>E8+F8-G8</f>
        <v>2719745.1509000263</v>
      </c>
      <c r="I8" s="304">
        <v>-500000</v>
      </c>
      <c r="J8" s="306">
        <f>SUM(H8:I8)</f>
        <v>2219745.1509000263</v>
      </c>
      <c r="K8" s="304">
        <f t="shared" ref="K8:K29" si="0">+E8*1.05</f>
        <v>4603527.5169450277</v>
      </c>
      <c r="L8" s="307">
        <f t="shared" ref="L8:L29" si="1">+K8*1.05</f>
        <v>4833703.8927922789</v>
      </c>
      <c r="M8" s="469">
        <f>+G8+J8</f>
        <v>3884311.9209000263</v>
      </c>
      <c r="N8" s="469">
        <f>+'[2]STR+DEV'!$G$8</f>
        <v>2685948</v>
      </c>
      <c r="O8" s="309">
        <f>4024391+1298148.56</f>
        <v>5322539.5600000005</v>
      </c>
      <c r="P8" s="309"/>
      <c r="Q8" s="275">
        <v>-2300568</v>
      </c>
      <c r="R8" s="309">
        <f>SUM(O8:Q8)</f>
        <v>3021971.5600000005</v>
      </c>
      <c r="S8" s="309"/>
      <c r="T8" s="309">
        <f>+O8+P8+S8</f>
        <v>5322539.5600000005</v>
      </c>
      <c r="U8" s="309">
        <f>+O8*1.059</f>
        <v>5636569.3940400006</v>
      </c>
      <c r="V8" s="409">
        <f>+U8*1.057</f>
        <v>5957853.8495002799</v>
      </c>
      <c r="Y8" s="468">
        <f>-Q8/T8</f>
        <v>0.43223126367894948</v>
      </c>
    </row>
    <row r="9" spans="1:25" x14ac:dyDescent="0.25">
      <c r="A9" s="310" t="s">
        <v>144</v>
      </c>
      <c r="B9" s="311">
        <v>180234.39132659999</v>
      </c>
      <c r="C9" s="312"/>
      <c r="D9" s="315">
        <v>384900.44</v>
      </c>
      <c r="E9" s="314">
        <f>+'New Employees'!E359*1.07</f>
        <v>224281.17277932723</v>
      </c>
      <c r="F9" s="315"/>
      <c r="G9" s="315">
        <v>161641.35999999999</v>
      </c>
      <c r="H9" s="316">
        <f t="shared" ref="H9:H29" si="2">E9+F9-G9</f>
        <v>62639.812779327243</v>
      </c>
      <c r="I9" s="315"/>
      <c r="J9" s="317">
        <f>SUM(H9:I9)</f>
        <v>62639.812779327243</v>
      </c>
      <c r="K9" s="315">
        <f t="shared" si="0"/>
        <v>235495.23141829361</v>
      </c>
      <c r="L9" s="318">
        <f t="shared" si="1"/>
        <v>247269.99298920829</v>
      </c>
      <c r="M9" s="470">
        <f>+G9+J9</f>
        <v>224281.17277932723</v>
      </c>
      <c r="N9" s="470">
        <f>+'[2]STR+DEV'!$G9</f>
        <v>230185</v>
      </c>
      <c r="O9" s="320">
        <v>228002</v>
      </c>
      <c r="P9" s="320"/>
      <c r="Q9" s="278">
        <v>-174414</v>
      </c>
      <c r="R9" s="320">
        <f>SUM(O9:Q9)</f>
        <v>53588</v>
      </c>
      <c r="S9" s="320"/>
      <c r="T9" s="320">
        <f>+O9+P9+S9</f>
        <v>228002</v>
      </c>
      <c r="U9" s="320">
        <f>+O9*1.059</f>
        <v>241454.11799999999</v>
      </c>
      <c r="V9" s="410">
        <f>+U9*1.057</f>
        <v>255217.00272599998</v>
      </c>
      <c r="Y9" s="468">
        <f t="shared" ref="Y9:Y25" si="3">-Q9/T9</f>
        <v>0.76496697397391256</v>
      </c>
    </row>
    <row r="10" spans="1:25" hidden="1" x14ac:dyDescent="0.25">
      <c r="A10" s="310" t="s">
        <v>145</v>
      </c>
      <c r="B10" s="311">
        <v>0</v>
      </c>
      <c r="C10" s="312"/>
      <c r="D10" s="483"/>
      <c r="E10" s="322"/>
      <c r="F10" s="323"/>
      <c r="G10" s="323"/>
      <c r="H10" s="316">
        <f t="shared" si="2"/>
        <v>0</v>
      </c>
      <c r="I10" s="323"/>
      <c r="J10" s="317">
        <f t="shared" ref="J10:J30" si="4">SUM(H10:I10)</f>
        <v>0</v>
      </c>
      <c r="K10" s="315">
        <f t="shared" si="0"/>
        <v>0</v>
      </c>
      <c r="L10" s="318">
        <f t="shared" si="1"/>
        <v>0</v>
      </c>
      <c r="M10" s="470">
        <f t="shared" ref="M10:M29" si="5">+G10+J10</f>
        <v>0</v>
      </c>
      <c r="N10" s="470"/>
      <c r="O10" s="320">
        <f t="shared" ref="O10:O29" si="6">+M10*1.043</f>
        <v>0</v>
      </c>
      <c r="P10" s="320"/>
      <c r="Q10" s="278"/>
      <c r="R10" s="320"/>
      <c r="S10" s="320"/>
      <c r="T10" s="320"/>
      <c r="U10" s="320">
        <f>+O10*1.059</f>
        <v>0</v>
      </c>
      <c r="V10" s="410">
        <f>+U10*1.057</f>
        <v>0</v>
      </c>
      <c r="Y10" s="468" t="e">
        <f t="shared" si="3"/>
        <v>#DIV/0!</v>
      </c>
    </row>
    <row r="11" spans="1:25" x14ac:dyDescent="0.25">
      <c r="A11" s="310" t="s">
        <v>146</v>
      </c>
      <c r="B11" s="311">
        <v>82082.139181802951</v>
      </c>
      <c r="C11" s="312"/>
      <c r="D11" s="483">
        <v>148404.72</v>
      </c>
      <c r="E11" s="322">
        <f>+'New Employees'!P359*1.07</f>
        <v>96094.507855343021</v>
      </c>
      <c r="F11" s="323"/>
      <c r="G11" s="323">
        <v>42637.760000000002</v>
      </c>
      <c r="H11" s="316">
        <f t="shared" si="2"/>
        <v>53456.747855343019</v>
      </c>
      <c r="I11" s="323"/>
      <c r="J11" s="317">
        <f t="shared" si="4"/>
        <v>53456.747855343019</v>
      </c>
      <c r="K11" s="315">
        <f t="shared" si="0"/>
        <v>100899.23324811018</v>
      </c>
      <c r="L11" s="318">
        <f t="shared" si="1"/>
        <v>105944.1949105157</v>
      </c>
      <c r="M11" s="470">
        <f t="shared" si="5"/>
        <v>96094.507855343021</v>
      </c>
      <c r="N11" s="470">
        <f>+'[2]STR+DEV'!$G11</f>
        <v>42637.760000000002</v>
      </c>
      <c r="O11" s="320">
        <v>100041</v>
      </c>
      <c r="P11" s="320"/>
      <c r="Q11" s="278">
        <v>0</v>
      </c>
      <c r="R11" s="320">
        <f t="shared" ref="R11:R30" si="7">SUM(O11:Q11)</f>
        <v>100041</v>
      </c>
      <c r="S11" s="320"/>
      <c r="T11" s="320">
        <f t="shared" ref="T11:T30" si="8">+O11+P11+S11</f>
        <v>100041</v>
      </c>
      <c r="U11" s="320">
        <f t="shared" ref="U11:U29" si="9">+O11*1.059</f>
        <v>105943.41899999999</v>
      </c>
      <c r="V11" s="410">
        <f t="shared" ref="V11:V29" si="10">+U11*1.057</f>
        <v>111982.19388299999</v>
      </c>
      <c r="Y11" s="468">
        <f t="shared" si="3"/>
        <v>0</v>
      </c>
    </row>
    <row r="12" spans="1:25" x14ac:dyDescent="0.25">
      <c r="A12" s="310" t="s">
        <v>147</v>
      </c>
      <c r="B12" s="311">
        <v>509084.48016000004</v>
      </c>
      <c r="C12" s="312"/>
      <c r="D12" s="483">
        <v>324352</v>
      </c>
      <c r="E12" s="322">
        <f>+'New Employees'!G359*1.07</f>
        <v>635507.12606640009</v>
      </c>
      <c r="F12" s="323"/>
      <c r="G12" s="323">
        <v>85014.21</v>
      </c>
      <c r="H12" s="316">
        <f t="shared" si="2"/>
        <v>550492.91606640012</v>
      </c>
      <c r="I12" s="323">
        <v>-200000</v>
      </c>
      <c r="J12" s="317">
        <f t="shared" si="4"/>
        <v>350492.91606640012</v>
      </c>
      <c r="K12" s="315">
        <f t="shared" si="0"/>
        <v>667282.48236972012</v>
      </c>
      <c r="L12" s="318">
        <f t="shared" si="1"/>
        <v>700646.60648820619</v>
      </c>
      <c r="M12" s="470">
        <f t="shared" si="5"/>
        <v>435507.12606640015</v>
      </c>
      <c r="N12" s="470">
        <f>+'[2]STR+DEV'!$G12</f>
        <v>138515</v>
      </c>
      <c r="O12" s="320">
        <v>421323</v>
      </c>
      <c r="P12" s="320"/>
      <c r="Q12" s="278">
        <v>-134285</v>
      </c>
      <c r="R12" s="320">
        <f t="shared" si="7"/>
        <v>287038</v>
      </c>
      <c r="S12" s="320"/>
      <c r="T12" s="320">
        <f t="shared" si="8"/>
        <v>421323</v>
      </c>
      <c r="U12" s="320">
        <f t="shared" si="9"/>
        <v>446181.05699999997</v>
      </c>
      <c r="V12" s="410">
        <f t="shared" si="10"/>
        <v>471613.37724899995</v>
      </c>
      <c r="Y12" s="468">
        <f t="shared" si="3"/>
        <v>0.31872221549737373</v>
      </c>
    </row>
    <row r="13" spans="1:25" hidden="1" x14ac:dyDescent="0.25">
      <c r="A13" s="310" t="s">
        <v>148</v>
      </c>
      <c r="B13" s="311">
        <v>0</v>
      </c>
      <c r="C13" s="312"/>
      <c r="D13" s="483"/>
      <c r="E13" s="322"/>
      <c r="F13" s="323"/>
      <c r="G13" s="323"/>
      <c r="H13" s="316">
        <f t="shared" si="2"/>
        <v>0</v>
      </c>
      <c r="I13" s="323"/>
      <c r="J13" s="317">
        <f t="shared" si="4"/>
        <v>0</v>
      </c>
      <c r="K13" s="315">
        <f t="shared" si="0"/>
        <v>0</v>
      </c>
      <c r="L13" s="318">
        <f t="shared" si="1"/>
        <v>0</v>
      </c>
      <c r="M13" s="470">
        <f t="shared" si="5"/>
        <v>0</v>
      </c>
      <c r="N13" s="470">
        <f>+'[2]STR+DEV'!$G13</f>
        <v>0</v>
      </c>
      <c r="O13" s="320">
        <f t="shared" si="6"/>
        <v>0</v>
      </c>
      <c r="P13" s="320"/>
      <c r="Q13" s="278"/>
      <c r="R13" s="320">
        <f t="shared" si="7"/>
        <v>0</v>
      </c>
      <c r="S13" s="320"/>
      <c r="T13" s="320">
        <f t="shared" si="8"/>
        <v>0</v>
      </c>
      <c r="U13" s="320">
        <f t="shared" si="9"/>
        <v>0</v>
      </c>
      <c r="V13" s="410">
        <f t="shared" si="10"/>
        <v>0</v>
      </c>
      <c r="Y13" s="468" t="e">
        <f t="shared" si="3"/>
        <v>#DIV/0!</v>
      </c>
    </row>
    <row r="14" spans="1:25" x14ac:dyDescent="0.25">
      <c r="A14" s="310" t="s">
        <v>149</v>
      </c>
      <c r="B14" s="311">
        <v>482833.91482076398</v>
      </c>
      <c r="C14" s="312"/>
      <c r="D14" s="483">
        <v>452230.65</v>
      </c>
      <c r="E14" s="322">
        <f>+'New Employees'!I359*1.07</f>
        <v>587853.05652601179</v>
      </c>
      <c r="F14" s="323"/>
      <c r="G14" s="323">
        <v>312682.23999999999</v>
      </c>
      <c r="H14" s="316">
        <f t="shared" si="2"/>
        <v>275170.8165260118</v>
      </c>
      <c r="I14" s="323"/>
      <c r="J14" s="317">
        <f t="shared" si="4"/>
        <v>275170.8165260118</v>
      </c>
      <c r="K14" s="315">
        <f t="shared" si="0"/>
        <v>617245.70935231238</v>
      </c>
      <c r="L14" s="318">
        <f t="shared" si="1"/>
        <v>648107.99481992808</v>
      </c>
      <c r="M14" s="470">
        <f t="shared" si="5"/>
        <v>587853.05652601179</v>
      </c>
      <c r="N14" s="470">
        <f>+'[2]STR+DEV'!$G14</f>
        <v>490229</v>
      </c>
      <c r="O14" s="320">
        <f>+M14*1.08</f>
        <v>634881.30104809278</v>
      </c>
      <c r="P14" s="320"/>
      <c r="Q14" s="278">
        <v>-449350</v>
      </c>
      <c r="R14" s="320">
        <f t="shared" si="7"/>
        <v>185531.30104809278</v>
      </c>
      <c r="S14" s="320"/>
      <c r="T14" s="320">
        <f t="shared" si="8"/>
        <v>634881.30104809278</v>
      </c>
      <c r="U14" s="320">
        <f t="shared" si="9"/>
        <v>672339.29780993017</v>
      </c>
      <c r="V14" s="410">
        <f t="shared" si="10"/>
        <v>710662.63778509619</v>
      </c>
      <c r="Y14" s="468">
        <f t="shared" si="3"/>
        <v>0.70777009695858306</v>
      </c>
    </row>
    <row r="15" spans="1:25" x14ac:dyDescent="0.25">
      <c r="A15" s="310" t="s">
        <v>150</v>
      </c>
      <c r="B15" s="311">
        <v>48013.896000000001</v>
      </c>
      <c r="C15" s="312"/>
      <c r="D15" s="483">
        <v>97946.29</v>
      </c>
      <c r="E15" s="322">
        <f>+'New Employees'!J359*1.07</f>
        <v>58714.135679999999</v>
      </c>
      <c r="F15" s="323"/>
      <c r="G15" s="323">
        <v>9609.34</v>
      </c>
      <c r="H15" s="316">
        <f t="shared" si="2"/>
        <v>49104.795679999996</v>
      </c>
      <c r="I15" s="323"/>
      <c r="J15" s="317">
        <f t="shared" si="4"/>
        <v>49104.795679999996</v>
      </c>
      <c r="K15" s="315">
        <f t="shared" si="0"/>
        <v>61649.842464000001</v>
      </c>
      <c r="L15" s="318">
        <f t="shared" si="1"/>
        <v>64732.334587200006</v>
      </c>
      <c r="M15" s="470">
        <f t="shared" si="5"/>
        <v>58714.135679999992</v>
      </c>
      <c r="N15" s="470">
        <f>+'[2]STR+DEV'!$G15</f>
        <v>15075</v>
      </c>
      <c r="O15" s="320">
        <f>+M15*1.08</f>
        <v>63411.266534399998</v>
      </c>
      <c r="P15" s="320"/>
      <c r="Q15" s="278">
        <v>-17271</v>
      </c>
      <c r="R15" s="320">
        <f t="shared" si="7"/>
        <v>46140.266534399998</v>
      </c>
      <c r="S15" s="320"/>
      <c r="T15" s="320">
        <f t="shared" si="8"/>
        <v>63411.266534399998</v>
      </c>
      <c r="U15" s="320">
        <f t="shared" si="9"/>
        <v>67152.531259929601</v>
      </c>
      <c r="V15" s="410">
        <f t="shared" si="10"/>
        <v>70980.225541745589</v>
      </c>
      <c r="Y15" s="468">
        <f t="shared" si="3"/>
        <v>0.27236484845529224</v>
      </c>
    </row>
    <row r="16" spans="1:25" x14ac:dyDescent="0.25">
      <c r="A16" s="310" t="s">
        <v>151</v>
      </c>
      <c r="B16" s="311">
        <v>426476.34574077599</v>
      </c>
      <c r="C16" s="312"/>
      <c r="D16" s="483">
        <v>223065.96</v>
      </c>
      <c r="E16" s="322">
        <f>+'New Employees'!K359*1.07</f>
        <v>512904.36325038772</v>
      </c>
      <c r="F16" s="323"/>
      <c r="G16" s="323">
        <v>51848.11</v>
      </c>
      <c r="H16" s="316">
        <f t="shared" si="2"/>
        <v>461056.25325038773</v>
      </c>
      <c r="I16" s="323"/>
      <c r="J16" s="317">
        <f t="shared" si="4"/>
        <v>461056.25325038773</v>
      </c>
      <c r="K16" s="315">
        <f t="shared" si="0"/>
        <v>538549.58141290711</v>
      </c>
      <c r="L16" s="318">
        <f t="shared" si="1"/>
        <v>565477.06048355252</v>
      </c>
      <c r="M16" s="470">
        <f t="shared" si="5"/>
        <v>512904.36325038772</v>
      </c>
      <c r="N16" s="470">
        <f>+'[2]STR+DEV'!$G16</f>
        <v>82718</v>
      </c>
      <c r="O16" s="320">
        <v>528337</v>
      </c>
      <c r="P16" s="320"/>
      <c r="Q16" s="278">
        <v>-71141</v>
      </c>
      <c r="R16" s="320">
        <f t="shared" si="7"/>
        <v>457196</v>
      </c>
      <c r="S16" s="320"/>
      <c r="T16" s="320">
        <f t="shared" si="8"/>
        <v>528337</v>
      </c>
      <c r="U16" s="320">
        <f t="shared" si="9"/>
        <v>559508.88299999991</v>
      </c>
      <c r="V16" s="410">
        <f t="shared" si="10"/>
        <v>591400.88933099993</v>
      </c>
      <c r="Y16" s="468">
        <f t="shared" si="3"/>
        <v>0.13465080053072187</v>
      </c>
    </row>
    <row r="17" spans="1:25" x14ac:dyDescent="0.25">
      <c r="A17" s="310" t="s">
        <v>152</v>
      </c>
      <c r="B17" s="311">
        <v>60000</v>
      </c>
      <c r="C17" s="312"/>
      <c r="D17" s="483">
        <v>44424.01</v>
      </c>
      <c r="E17" s="322">
        <v>60000</v>
      </c>
      <c r="F17" s="323"/>
      <c r="G17" s="323">
        <v>0</v>
      </c>
      <c r="H17" s="316">
        <f t="shared" si="2"/>
        <v>60000</v>
      </c>
      <c r="I17" s="323"/>
      <c r="J17" s="317">
        <f t="shared" si="4"/>
        <v>60000</v>
      </c>
      <c r="K17" s="315">
        <f t="shared" si="0"/>
        <v>63000</v>
      </c>
      <c r="L17" s="318">
        <f t="shared" si="1"/>
        <v>66150</v>
      </c>
      <c r="M17" s="470">
        <f t="shared" si="5"/>
        <v>60000</v>
      </c>
      <c r="N17" s="470">
        <f>+'[2]STR+DEV'!$G17</f>
        <v>0</v>
      </c>
      <c r="O17" s="320">
        <f>+M17*1.08</f>
        <v>64800.000000000007</v>
      </c>
      <c r="P17" s="320"/>
      <c r="Q17" s="278">
        <v>0</v>
      </c>
      <c r="R17" s="320">
        <f t="shared" si="7"/>
        <v>64800.000000000007</v>
      </c>
      <c r="S17" s="320"/>
      <c r="T17" s="320">
        <f t="shared" si="8"/>
        <v>64800.000000000007</v>
      </c>
      <c r="U17" s="320">
        <f t="shared" si="9"/>
        <v>68623.199999999997</v>
      </c>
      <c r="V17" s="410">
        <f t="shared" si="10"/>
        <v>72534.722399999999</v>
      </c>
      <c r="Y17" s="468">
        <f t="shared" si="3"/>
        <v>0</v>
      </c>
    </row>
    <row r="18" spans="1:25" hidden="1" x14ac:dyDescent="0.25">
      <c r="A18" s="310" t="s">
        <v>153</v>
      </c>
      <c r="B18" s="311">
        <v>200000</v>
      </c>
      <c r="C18" s="312"/>
      <c r="D18" s="483">
        <v>371893.45</v>
      </c>
      <c r="E18" s="322">
        <v>200000</v>
      </c>
      <c r="F18" s="323"/>
      <c r="G18" s="323">
        <v>0</v>
      </c>
      <c r="H18" s="316">
        <f t="shared" si="2"/>
        <v>200000</v>
      </c>
      <c r="I18" s="323">
        <v>-200000</v>
      </c>
      <c r="J18" s="317">
        <f t="shared" si="4"/>
        <v>0</v>
      </c>
      <c r="K18" s="315">
        <f t="shared" si="0"/>
        <v>210000</v>
      </c>
      <c r="L18" s="318">
        <f t="shared" si="1"/>
        <v>220500</v>
      </c>
      <c r="M18" s="470">
        <f t="shared" si="5"/>
        <v>0</v>
      </c>
      <c r="N18" s="470">
        <f>+'[2]STR+DEV'!$G18</f>
        <v>0</v>
      </c>
      <c r="O18" s="320">
        <f t="shared" si="6"/>
        <v>0</v>
      </c>
      <c r="P18" s="320"/>
      <c r="Q18" s="278"/>
      <c r="R18" s="320">
        <f t="shared" si="7"/>
        <v>0</v>
      </c>
      <c r="S18" s="320"/>
      <c r="T18" s="320">
        <f t="shared" si="8"/>
        <v>0</v>
      </c>
      <c r="U18" s="320">
        <f t="shared" si="9"/>
        <v>0</v>
      </c>
      <c r="V18" s="410">
        <f t="shared" si="10"/>
        <v>0</v>
      </c>
      <c r="Y18" s="468" t="e">
        <f t="shared" si="3"/>
        <v>#DIV/0!</v>
      </c>
    </row>
    <row r="19" spans="1:25" x14ac:dyDescent="0.25">
      <c r="A19" s="310" t="s">
        <v>154</v>
      </c>
      <c r="B19" s="311">
        <v>37449.976001697607</v>
      </c>
      <c r="C19" s="312"/>
      <c r="D19" s="483">
        <v>4025.5</v>
      </c>
      <c r="E19" s="322">
        <f>+'New Employees'!M359*1.07</f>
        <v>43843.119209000251</v>
      </c>
      <c r="F19" s="323"/>
      <c r="G19" s="323">
        <v>501.72</v>
      </c>
      <c r="H19" s="316">
        <f t="shared" si="2"/>
        <v>43341.39920900025</v>
      </c>
      <c r="I19" s="323"/>
      <c r="J19" s="317">
        <f t="shared" si="4"/>
        <v>43341.39920900025</v>
      </c>
      <c r="K19" s="315">
        <f t="shared" si="0"/>
        <v>46035.275169450266</v>
      </c>
      <c r="L19" s="318">
        <f t="shared" si="1"/>
        <v>48337.038927922782</v>
      </c>
      <c r="M19" s="470">
        <f t="shared" si="5"/>
        <v>43843.119209000251</v>
      </c>
      <c r="N19" s="470">
        <f>+'[2]STR+DEV'!$G19</f>
        <v>766</v>
      </c>
      <c r="O19" s="320">
        <v>45644</v>
      </c>
      <c r="P19" s="320"/>
      <c r="Q19" s="278">
        <v>-544</v>
      </c>
      <c r="R19" s="320">
        <f t="shared" si="7"/>
        <v>45100</v>
      </c>
      <c r="S19" s="320"/>
      <c r="T19" s="320">
        <f t="shared" si="8"/>
        <v>45644</v>
      </c>
      <c r="U19" s="320">
        <f t="shared" si="9"/>
        <v>48336.995999999999</v>
      </c>
      <c r="V19" s="410">
        <f t="shared" si="10"/>
        <v>51092.204771999997</v>
      </c>
      <c r="Y19" s="468">
        <f t="shared" si="3"/>
        <v>1.1918324423801595E-2</v>
      </c>
    </row>
    <row r="20" spans="1:25" x14ac:dyDescent="0.25">
      <c r="A20" s="310" t="s">
        <v>155</v>
      </c>
      <c r="B20" s="311">
        <v>23814.892416000002</v>
      </c>
      <c r="C20" s="312"/>
      <c r="D20" s="483">
        <v>61300.480000000003</v>
      </c>
      <c r="E20" s="322">
        <f>+'New Employees'!H359*1.07</f>
        <v>29122.211297280002</v>
      </c>
      <c r="F20" s="323"/>
      <c r="G20" s="323">
        <v>10834.81</v>
      </c>
      <c r="H20" s="316">
        <f t="shared" si="2"/>
        <v>18287.401297280005</v>
      </c>
      <c r="I20" s="323"/>
      <c r="J20" s="317">
        <f t="shared" si="4"/>
        <v>18287.401297280005</v>
      </c>
      <c r="K20" s="315">
        <f t="shared" si="0"/>
        <v>30578.321862144003</v>
      </c>
      <c r="L20" s="318">
        <f t="shared" si="1"/>
        <v>32107.237955251203</v>
      </c>
      <c r="M20" s="470">
        <f t="shared" si="5"/>
        <v>29122.211297280002</v>
      </c>
      <c r="N20" s="470">
        <f>+'[2]STR+DEV'!$G20</f>
        <v>17515</v>
      </c>
      <c r="O20" s="320">
        <v>29486</v>
      </c>
      <c r="P20" s="320"/>
      <c r="Q20" s="278">
        <v>-14322</v>
      </c>
      <c r="R20" s="320">
        <f t="shared" si="7"/>
        <v>15164</v>
      </c>
      <c r="S20" s="320"/>
      <c r="T20" s="320">
        <f t="shared" si="8"/>
        <v>29486</v>
      </c>
      <c r="U20" s="320">
        <f t="shared" si="9"/>
        <v>31225.673999999999</v>
      </c>
      <c r="V20" s="410">
        <f t="shared" si="10"/>
        <v>33005.537418</v>
      </c>
      <c r="Y20" s="468">
        <f t="shared" si="3"/>
        <v>0.48572203757715526</v>
      </c>
    </row>
    <row r="21" spans="1:25" x14ac:dyDescent="0.25">
      <c r="A21" s="310" t="s">
        <v>156</v>
      </c>
      <c r="B21" s="311">
        <v>389306.28526545595</v>
      </c>
      <c r="C21" s="312"/>
      <c r="D21" s="483">
        <v>874431.98</v>
      </c>
      <c r="E21" s="322">
        <f>+'New Employees'!F359*1.07</f>
        <v>484447.3332033467</v>
      </c>
      <c r="F21" s="323"/>
      <c r="G21" s="323">
        <v>157965.92000000001</v>
      </c>
      <c r="H21" s="316">
        <f t="shared" si="2"/>
        <v>326481.41320334666</v>
      </c>
      <c r="I21" s="323"/>
      <c r="J21" s="317">
        <f t="shared" si="4"/>
        <v>326481.41320334666</v>
      </c>
      <c r="K21" s="315">
        <f t="shared" si="0"/>
        <v>508669.69986351405</v>
      </c>
      <c r="L21" s="318">
        <f t="shared" si="1"/>
        <v>534103.18485668977</v>
      </c>
      <c r="M21" s="470">
        <f t="shared" si="5"/>
        <v>484447.3332033467</v>
      </c>
      <c r="N21" s="470">
        <f>+'[2]STR+DEV'!$G21</f>
        <v>253997</v>
      </c>
      <c r="O21" s="320">
        <v>492483</v>
      </c>
      <c r="P21" s="320"/>
      <c r="Q21" s="278">
        <v>-247900</v>
      </c>
      <c r="R21" s="320">
        <f t="shared" si="7"/>
        <v>244583</v>
      </c>
      <c r="S21" s="320"/>
      <c r="T21" s="320">
        <f t="shared" si="8"/>
        <v>492483</v>
      </c>
      <c r="U21" s="320">
        <f t="shared" si="9"/>
        <v>521539.49699999997</v>
      </c>
      <c r="V21" s="410">
        <f t="shared" si="10"/>
        <v>551267.24832899997</v>
      </c>
      <c r="Y21" s="468">
        <f t="shared" si="3"/>
        <v>0.50336762893338449</v>
      </c>
    </row>
    <row r="22" spans="1:25" hidden="1" x14ac:dyDescent="0.25">
      <c r="A22" s="310" t="s">
        <v>157</v>
      </c>
      <c r="B22" s="311">
        <v>0</v>
      </c>
      <c r="C22" s="312"/>
      <c r="D22" s="483"/>
      <c r="E22" s="322"/>
      <c r="F22" s="323"/>
      <c r="G22" s="323"/>
      <c r="H22" s="316">
        <f t="shared" si="2"/>
        <v>0</v>
      </c>
      <c r="I22" s="323"/>
      <c r="J22" s="317">
        <f t="shared" si="4"/>
        <v>0</v>
      </c>
      <c r="K22" s="315">
        <f t="shared" si="0"/>
        <v>0</v>
      </c>
      <c r="L22" s="318">
        <f t="shared" si="1"/>
        <v>0</v>
      </c>
      <c r="M22" s="470">
        <f t="shared" si="5"/>
        <v>0</v>
      </c>
      <c r="N22" s="470">
        <f>+'[2]STR+DEV'!$G22</f>
        <v>0</v>
      </c>
      <c r="O22" s="320">
        <f t="shared" si="6"/>
        <v>0</v>
      </c>
      <c r="P22" s="320"/>
      <c r="Q22" s="278"/>
      <c r="R22" s="320">
        <f t="shared" si="7"/>
        <v>0</v>
      </c>
      <c r="S22" s="320"/>
      <c r="T22" s="320">
        <f t="shared" si="8"/>
        <v>0</v>
      </c>
      <c r="U22" s="320">
        <f t="shared" si="9"/>
        <v>0</v>
      </c>
      <c r="V22" s="410">
        <f t="shared" si="10"/>
        <v>0</v>
      </c>
      <c r="Y22" s="468" t="e">
        <f t="shared" si="3"/>
        <v>#DIV/0!</v>
      </c>
    </row>
    <row r="23" spans="1:25" x14ac:dyDescent="0.25">
      <c r="A23" s="310" t="s">
        <v>158</v>
      </c>
      <c r="B23" s="311">
        <v>37449.976001697607</v>
      </c>
      <c r="C23" s="312"/>
      <c r="D23" s="483"/>
      <c r="E23" s="322">
        <f>+'New Employees'!N359*1.07</f>
        <v>43843.119209000251</v>
      </c>
      <c r="F23" s="323"/>
      <c r="G23" s="323">
        <v>4537.63</v>
      </c>
      <c r="H23" s="316">
        <f t="shared" si="2"/>
        <v>39305.489209000254</v>
      </c>
      <c r="I23" s="323"/>
      <c r="J23" s="317">
        <f t="shared" si="4"/>
        <v>39305.489209000254</v>
      </c>
      <c r="K23" s="315">
        <f t="shared" si="0"/>
        <v>46035.275169450266</v>
      </c>
      <c r="L23" s="318">
        <f t="shared" si="1"/>
        <v>48337.038927922782</v>
      </c>
      <c r="M23" s="470">
        <f t="shared" si="5"/>
        <v>43843.119209000251</v>
      </c>
      <c r="N23" s="470">
        <f>+'[2]STR+DEV'!$G23</f>
        <v>4537.63</v>
      </c>
      <c r="O23" s="320">
        <v>45644</v>
      </c>
      <c r="P23" s="320"/>
      <c r="Q23" s="278">
        <v>-14548</v>
      </c>
      <c r="R23" s="320">
        <f t="shared" si="7"/>
        <v>31096</v>
      </c>
      <c r="S23" s="320"/>
      <c r="T23" s="320">
        <f t="shared" si="8"/>
        <v>45644</v>
      </c>
      <c r="U23" s="320">
        <f t="shared" si="9"/>
        <v>48336.995999999999</v>
      </c>
      <c r="V23" s="410">
        <f t="shared" si="10"/>
        <v>51092.204771999997</v>
      </c>
      <c r="Y23" s="468">
        <f t="shared" si="3"/>
        <v>0.31872754359828237</v>
      </c>
    </row>
    <row r="24" spans="1:25" x14ac:dyDescent="0.25">
      <c r="A24" s="310" t="s">
        <v>159</v>
      </c>
      <c r="B24" s="311">
        <v>116383.4</v>
      </c>
      <c r="C24" s="312"/>
      <c r="D24" s="483"/>
      <c r="E24" s="322">
        <v>116383.4</v>
      </c>
      <c r="F24" s="323"/>
      <c r="G24" s="323">
        <v>0</v>
      </c>
      <c r="H24" s="316">
        <f t="shared" si="2"/>
        <v>116383.4</v>
      </c>
      <c r="I24" s="323"/>
      <c r="J24" s="317">
        <f t="shared" si="4"/>
        <v>116383.4</v>
      </c>
      <c r="K24" s="315">
        <f t="shared" si="0"/>
        <v>122202.56999999999</v>
      </c>
      <c r="L24" s="318">
        <f t="shared" si="1"/>
        <v>128312.6985</v>
      </c>
      <c r="M24" s="470">
        <f t="shared" si="5"/>
        <v>116383.4</v>
      </c>
      <c r="N24" s="470">
        <f>+'[2]STR+DEV'!$G24</f>
        <v>115987</v>
      </c>
      <c r="O24" s="320">
        <f>+M24*1.08</f>
        <v>125694.072</v>
      </c>
      <c r="P24" s="320"/>
      <c r="Q24" s="278">
        <v>0</v>
      </c>
      <c r="R24" s="320">
        <f t="shared" si="7"/>
        <v>125694.072</v>
      </c>
      <c r="S24" s="320"/>
      <c r="T24" s="320">
        <f t="shared" si="8"/>
        <v>125694.072</v>
      </c>
      <c r="U24" s="320">
        <f t="shared" si="9"/>
        <v>133110.02224799999</v>
      </c>
      <c r="V24" s="410">
        <f t="shared" si="10"/>
        <v>140697.29351613598</v>
      </c>
      <c r="Y24" s="468">
        <f t="shared" si="3"/>
        <v>0</v>
      </c>
    </row>
    <row r="25" spans="1:25" x14ac:dyDescent="0.25">
      <c r="A25" s="310" t="s">
        <v>160</v>
      </c>
      <c r="B25" s="311">
        <v>37449.976001697607</v>
      </c>
      <c r="C25" s="312"/>
      <c r="D25" s="483"/>
      <c r="E25" s="322">
        <f>+'New Employees'!O359*1.07</f>
        <v>43843.119209000251</v>
      </c>
      <c r="F25" s="323"/>
      <c r="G25" s="323">
        <v>0</v>
      </c>
      <c r="H25" s="316">
        <f t="shared" si="2"/>
        <v>43843.119209000251</v>
      </c>
      <c r="I25" s="323"/>
      <c r="J25" s="317">
        <f t="shared" si="4"/>
        <v>43843.119209000251</v>
      </c>
      <c r="K25" s="315">
        <f t="shared" si="0"/>
        <v>46035.275169450266</v>
      </c>
      <c r="L25" s="318">
        <f t="shared" si="1"/>
        <v>48337.038927922782</v>
      </c>
      <c r="M25" s="470">
        <f t="shared" si="5"/>
        <v>43843.119209000251</v>
      </c>
      <c r="N25" s="470">
        <f>+'[2]STR+DEV'!$G25</f>
        <v>0</v>
      </c>
      <c r="O25" s="320">
        <v>45644</v>
      </c>
      <c r="P25" s="320"/>
      <c r="Q25" s="278">
        <v>-16643</v>
      </c>
      <c r="R25" s="320">
        <f t="shared" si="7"/>
        <v>29001</v>
      </c>
      <c r="S25" s="320"/>
      <c r="T25" s="320">
        <f t="shared" si="8"/>
        <v>45644</v>
      </c>
      <c r="U25" s="320">
        <f t="shared" si="9"/>
        <v>48336.995999999999</v>
      </c>
      <c r="V25" s="410">
        <f t="shared" si="10"/>
        <v>51092.204771999997</v>
      </c>
      <c r="Y25" s="468">
        <f t="shared" si="3"/>
        <v>0.36462623784068005</v>
      </c>
    </row>
    <row r="26" spans="1:25" hidden="1" x14ac:dyDescent="0.25">
      <c r="A26" s="310" t="s">
        <v>161</v>
      </c>
      <c r="B26" s="311">
        <v>0</v>
      </c>
      <c r="C26" s="312"/>
      <c r="D26" s="483"/>
      <c r="E26" s="323"/>
      <c r="F26" s="323"/>
      <c r="G26" s="323"/>
      <c r="H26" s="316">
        <f t="shared" si="2"/>
        <v>0</v>
      </c>
      <c r="I26" s="323"/>
      <c r="J26" s="317">
        <f t="shared" si="4"/>
        <v>0</v>
      </c>
      <c r="K26" s="315">
        <f t="shared" si="0"/>
        <v>0</v>
      </c>
      <c r="L26" s="318">
        <f t="shared" si="1"/>
        <v>0</v>
      </c>
      <c r="M26" s="470">
        <f t="shared" si="5"/>
        <v>0</v>
      </c>
      <c r="N26" s="470"/>
      <c r="O26" s="320">
        <f t="shared" si="6"/>
        <v>0</v>
      </c>
      <c r="P26" s="320"/>
      <c r="Q26" s="278"/>
      <c r="R26" s="320">
        <f t="shared" si="7"/>
        <v>0</v>
      </c>
      <c r="S26" s="320"/>
      <c r="T26" s="320">
        <f t="shared" si="8"/>
        <v>0</v>
      </c>
      <c r="U26" s="320">
        <f t="shared" si="9"/>
        <v>0</v>
      </c>
      <c r="V26" s="410">
        <f t="shared" si="10"/>
        <v>0</v>
      </c>
    </row>
    <row r="27" spans="1:25" hidden="1" x14ac:dyDescent="0.25">
      <c r="A27" s="310" t="s">
        <v>162</v>
      </c>
      <c r="B27" s="311">
        <v>0</v>
      </c>
      <c r="C27" s="312"/>
      <c r="D27" s="483"/>
      <c r="E27" s="323"/>
      <c r="F27" s="323"/>
      <c r="G27" s="323"/>
      <c r="H27" s="316">
        <f t="shared" si="2"/>
        <v>0</v>
      </c>
      <c r="I27" s="323"/>
      <c r="J27" s="317">
        <f t="shared" si="4"/>
        <v>0</v>
      </c>
      <c r="K27" s="315">
        <f t="shared" si="0"/>
        <v>0</v>
      </c>
      <c r="L27" s="318">
        <f t="shared" si="1"/>
        <v>0</v>
      </c>
      <c r="M27" s="470">
        <f t="shared" si="5"/>
        <v>0</v>
      </c>
      <c r="N27" s="470"/>
      <c r="O27" s="320">
        <f t="shared" si="6"/>
        <v>0</v>
      </c>
      <c r="P27" s="320"/>
      <c r="Q27" s="278"/>
      <c r="R27" s="320">
        <f t="shared" si="7"/>
        <v>0</v>
      </c>
      <c r="S27" s="320"/>
      <c r="T27" s="320">
        <f t="shared" si="8"/>
        <v>0</v>
      </c>
      <c r="U27" s="320">
        <f t="shared" si="9"/>
        <v>0</v>
      </c>
      <c r="V27" s="410">
        <f t="shared" si="10"/>
        <v>0</v>
      </c>
    </row>
    <row r="28" spans="1:25" hidden="1" x14ac:dyDescent="0.25">
      <c r="A28" s="310" t="s">
        <v>163</v>
      </c>
      <c r="B28" s="311">
        <v>0</v>
      </c>
      <c r="C28" s="312"/>
      <c r="D28" s="483"/>
      <c r="E28" s="323"/>
      <c r="F28" s="323"/>
      <c r="G28" s="323"/>
      <c r="H28" s="316">
        <f t="shared" si="2"/>
        <v>0</v>
      </c>
      <c r="I28" s="323"/>
      <c r="J28" s="317">
        <f t="shared" si="4"/>
        <v>0</v>
      </c>
      <c r="K28" s="315">
        <f t="shared" si="0"/>
        <v>0</v>
      </c>
      <c r="L28" s="318">
        <f t="shared" si="1"/>
        <v>0</v>
      </c>
      <c r="M28" s="470">
        <f t="shared" si="5"/>
        <v>0</v>
      </c>
      <c r="N28" s="470"/>
      <c r="O28" s="320">
        <f t="shared" si="6"/>
        <v>0</v>
      </c>
      <c r="P28" s="320"/>
      <c r="Q28" s="278"/>
      <c r="R28" s="320">
        <f t="shared" si="7"/>
        <v>0</v>
      </c>
      <c r="S28" s="320"/>
      <c r="T28" s="320">
        <f t="shared" si="8"/>
        <v>0</v>
      </c>
      <c r="U28" s="320">
        <f t="shared" si="9"/>
        <v>0</v>
      </c>
      <c r="V28" s="410">
        <f t="shared" si="10"/>
        <v>0</v>
      </c>
    </row>
    <row r="29" spans="1:25" hidden="1" x14ac:dyDescent="0.25">
      <c r="A29" s="310" t="s">
        <v>164</v>
      </c>
      <c r="B29" s="311">
        <v>0</v>
      </c>
      <c r="C29" s="312"/>
      <c r="D29" s="483"/>
      <c r="E29" s="323"/>
      <c r="F29" s="323"/>
      <c r="G29" s="323"/>
      <c r="H29" s="316">
        <f t="shared" si="2"/>
        <v>0</v>
      </c>
      <c r="I29" s="323"/>
      <c r="J29" s="317">
        <f t="shared" si="4"/>
        <v>0</v>
      </c>
      <c r="K29" s="315">
        <f t="shared" si="0"/>
        <v>0</v>
      </c>
      <c r="L29" s="318">
        <f t="shared" si="1"/>
        <v>0</v>
      </c>
      <c r="M29" s="470">
        <f t="shared" si="5"/>
        <v>0</v>
      </c>
      <c r="N29" s="470"/>
      <c r="O29" s="320">
        <f t="shared" si="6"/>
        <v>0</v>
      </c>
      <c r="P29" s="320"/>
      <c r="Q29" s="278"/>
      <c r="R29" s="320">
        <f t="shared" si="7"/>
        <v>0</v>
      </c>
      <c r="S29" s="320"/>
      <c r="T29" s="320">
        <f t="shared" si="8"/>
        <v>0</v>
      </c>
      <c r="U29" s="320">
        <f t="shared" si="9"/>
        <v>0</v>
      </c>
      <c r="V29" s="410">
        <f t="shared" si="10"/>
        <v>0</v>
      </c>
    </row>
    <row r="30" spans="1:25" ht="15.75" thickBot="1" x14ac:dyDescent="0.3">
      <c r="A30" s="324" t="s">
        <v>165</v>
      </c>
      <c r="B30" s="325"/>
      <c r="C30" s="326"/>
      <c r="D30" s="325"/>
      <c r="E30" s="325"/>
      <c r="F30" s="325"/>
      <c r="G30" s="325"/>
      <c r="H30" s="329">
        <f>E30+F30-G30</f>
        <v>0</v>
      </c>
      <c r="I30" s="325"/>
      <c r="J30" s="330">
        <f t="shared" si="4"/>
        <v>0</v>
      </c>
      <c r="K30" s="325"/>
      <c r="L30" s="325"/>
      <c r="M30" s="471">
        <f>+G30+J30</f>
        <v>0</v>
      </c>
      <c r="N30" s="471"/>
      <c r="O30" s="332">
        <v>0</v>
      </c>
      <c r="P30" s="332"/>
      <c r="Q30" s="279"/>
      <c r="R30" s="332">
        <f t="shared" si="7"/>
        <v>0</v>
      </c>
      <c r="S30" s="332"/>
      <c r="T30" s="332">
        <f t="shared" si="8"/>
        <v>0</v>
      </c>
      <c r="U30" s="332">
        <f>+O30*1.059</f>
        <v>0</v>
      </c>
      <c r="V30" s="411">
        <f>+U30*1.057</f>
        <v>0</v>
      </c>
    </row>
    <row r="31" spans="1:25" ht="15.75" thickTop="1" x14ac:dyDescent="0.25">
      <c r="A31" s="333" t="s">
        <v>166</v>
      </c>
      <c r="B31" s="334">
        <f t="shared" ref="B31:L31" si="11">SUM(B8:B30)</f>
        <v>6375577.2730862526</v>
      </c>
      <c r="C31" s="334">
        <f t="shared" si="11"/>
        <v>0</v>
      </c>
      <c r="D31" s="334">
        <f t="shared" si="11"/>
        <v>9493037.6700000018</v>
      </c>
      <c r="E31" s="334">
        <f t="shared" si="11"/>
        <v>7521148.5851851227</v>
      </c>
      <c r="F31" s="334">
        <f t="shared" si="11"/>
        <v>0</v>
      </c>
      <c r="G31" s="334">
        <f t="shared" si="11"/>
        <v>2501839.8699999996</v>
      </c>
      <c r="H31" s="337">
        <f t="shared" si="11"/>
        <v>5019308.7151851235</v>
      </c>
      <c r="I31" s="334">
        <f t="shared" si="11"/>
        <v>-900000</v>
      </c>
      <c r="J31" s="337">
        <f>SUM(J8:J30)</f>
        <v>4119308.7151851244</v>
      </c>
      <c r="K31" s="334">
        <f t="shared" si="11"/>
        <v>7897206.0144443791</v>
      </c>
      <c r="L31" s="334">
        <f t="shared" si="11"/>
        <v>8292066.3151665991</v>
      </c>
      <c r="M31" s="337">
        <f>SUM(M8:M30)</f>
        <v>6621148.5851851227</v>
      </c>
      <c r="N31" s="337">
        <f t="shared" ref="N31:V31" si="12">SUM(N8:N30)</f>
        <v>4078110.3899999997</v>
      </c>
      <c r="O31" s="337">
        <f t="shared" si="12"/>
        <v>8147930.1995824929</v>
      </c>
      <c r="P31" s="337"/>
      <c r="Q31" s="337">
        <f t="shared" si="12"/>
        <v>-3440986</v>
      </c>
      <c r="R31" s="337">
        <f t="shared" si="12"/>
        <v>4706944.1995824929</v>
      </c>
      <c r="S31" s="337">
        <f t="shared" si="12"/>
        <v>0</v>
      </c>
      <c r="T31" s="337">
        <f t="shared" si="12"/>
        <v>8147930.1995824929</v>
      </c>
      <c r="U31" s="337">
        <f t="shared" si="12"/>
        <v>8628658.0813578591</v>
      </c>
      <c r="V31" s="337">
        <f t="shared" si="12"/>
        <v>9120491.5919952579</v>
      </c>
    </row>
    <row r="33" spans="1:22" ht="15.75" thickBot="1" x14ac:dyDescent="0.3">
      <c r="A33" s="285" t="s">
        <v>0</v>
      </c>
    </row>
    <row r="34" spans="1:22" ht="15.75" thickTop="1" x14ac:dyDescent="0.25">
      <c r="A34" s="338" t="s">
        <v>1</v>
      </c>
      <c r="B34" s="339">
        <v>0</v>
      </c>
      <c r="C34" s="301"/>
      <c r="D34" s="341"/>
      <c r="E34" s="341"/>
      <c r="F34" s="341"/>
      <c r="G34" s="341"/>
      <c r="H34" s="305">
        <f>+E34+F34-G34</f>
        <v>0</v>
      </c>
      <c r="I34" s="341"/>
      <c r="J34" s="342">
        <f>SUM(H34:I34)</f>
        <v>0</v>
      </c>
      <c r="K34" s="341"/>
      <c r="L34" s="307"/>
      <c r="M34" s="472">
        <f>+G34+J34</f>
        <v>0</v>
      </c>
      <c r="N34" s="469">
        <f>+'[2]STR+DEV'!$G$34</f>
        <v>0</v>
      </c>
      <c r="O34" s="309">
        <f>+M34*1.043</f>
        <v>0</v>
      </c>
      <c r="P34" s="309"/>
      <c r="Q34" s="275"/>
      <c r="R34" s="309">
        <f t="shared" ref="R34:R97" si="13">SUM(O34:Q34)</f>
        <v>0</v>
      </c>
      <c r="S34" s="309"/>
      <c r="T34" s="309">
        <f t="shared" ref="T34:T97" si="14">+O34+P34+S34</f>
        <v>0</v>
      </c>
      <c r="U34" s="309">
        <f>+O34*1.059</f>
        <v>0</v>
      </c>
      <c r="V34" s="409">
        <f>+U34*1.057</f>
        <v>0</v>
      </c>
    </row>
    <row r="35" spans="1:22" hidden="1" x14ac:dyDescent="0.25">
      <c r="A35" s="344" t="s">
        <v>2</v>
      </c>
      <c r="B35" s="311">
        <v>0</v>
      </c>
      <c r="C35" s="345"/>
      <c r="D35" s="315"/>
      <c r="E35" s="315"/>
      <c r="F35" s="315"/>
      <c r="G35" s="315"/>
      <c r="H35" s="316">
        <f t="shared" ref="H35:H98" si="15">+E35+F35-G35</f>
        <v>0</v>
      </c>
      <c r="I35" s="315"/>
      <c r="J35" s="317">
        <f>SUM(H35:I35)</f>
        <v>0</v>
      </c>
      <c r="K35" s="315"/>
      <c r="L35" s="318"/>
      <c r="M35" s="473">
        <f>+G35+J35</f>
        <v>0</v>
      </c>
      <c r="N35" s="470"/>
      <c r="O35" s="320">
        <f t="shared" ref="O35:O98" si="16">+M35*1.043</f>
        <v>0</v>
      </c>
      <c r="P35" s="320"/>
      <c r="Q35" s="278"/>
      <c r="R35" s="320">
        <f t="shared" si="13"/>
        <v>0</v>
      </c>
      <c r="S35" s="320"/>
      <c r="T35" s="320">
        <f t="shared" si="14"/>
        <v>0</v>
      </c>
      <c r="U35" s="320">
        <f>+O35*1.059</f>
        <v>0</v>
      </c>
      <c r="V35" s="410">
        <f>+U35*1.057</f>
        <v>0</v>
      </c>
    </row>
    <row r="36" spans="1:22" hidden="1" x14ac:dyDescent="0.25">
      <c r="A36" s="344" t="s">
        <v>88</v>
      </c>
      <c r="B36" s="311">
        <v>0</v>
      </c>
      <c r="C36" s="345"/>
      <c r="D36" s="315"/>
      <c r="E36" s="315"/>
      <c r="F36" s="315"/>
      <c r="G36" s="315"/>
      <c r="H36" s="316">
        <f t="shared" si="15"/>
        <v>0</v>
      </c>
      <c r="I36" s="315"/>
      <c r="J36" s="317">
        <f t="shared" ref="J36:J99" si="17">SUM(H36:I36)</f>
        <v>0</v>
      </c>
      <c r="K36" s="315"/>
      <c r="L36" s="318"/>
      <c r="M36" s="473">
        <f t="shared" ref="M36:M99" si="18">+G36+J36</f>
        <v>0</v>
      </c>
      <c r="N36" s="470"/>
      <c r="O36" s="320">
        <f t="shared" si="16"/>
        <v>0</v>
      </c>
      <c r="P36" s="320"/>
      <c r="Q36" s="278"/>
      <c r="R36" s="320">
        <f t="shared" si="13"/>
        <v>0</v>
      </c>
      <c r="S36" s="320"/>
      <c r="T36" s="320">
        <f t="shared" si="14"/>
        <v>0</v>
      </c>
      <c r="U36" s="320">
        <f t="shared" ref="U36:U99" si="19">+O36*1.059</f>
        <v>0</v>
      </c>
      <c r="V36" s="410">
        <f t="shared" ref="V36:V99" si="20">+U36*1.057</f>
        <v>0</v>
      </c>
    </row>
    <row r="37" spans="1:22" hidden="1" x14ac:dyDescent="0.25">
      <c r="A37" s="344" t="s">
        <v>39</v>
      </c>
      <c r="B37" s="311">
        <v>0</v>
      </c>
      <c r="C37" s="345"/>
      <c r="D37" s="315"/>
      <c r="E37" s="315"/>
      <c r="F37" s="315"/>
      <c r="G37" s="315"/>
      <c r="H37" s="316">
        <f t="shared" si="15"/>
        <v>0</v>
      </c>
      <c r="I37" s="315"/>
      <c r="J37" s="317">
        <f t="shared" si="17"/>
        <v>0</v>
      </c>
      <c r="K37" s="315"/>
      <c r="L37" s="318"/>
      <c r="M37" s="473">
        <f t="shared" si="18"/>
        <v>0</v>
      </c>
      <c r="N37" s="470"/>
      <c r="O37" s="320">
        <f t="shared" si="16"/>
        <v>0</v>
      </c>
      <c r="P37" s="320"/>
      <c r="Q37" s="278"/>
      <c r="R37" s="320">
        <f t="shared" si="13"/>
        <v>0</v>
      </c>
      <c r="S37" s="320"/>
      <c r="T37" s="320">
        <f t="shared" si="14"/>
        <v>0</v>
      </c>
      <c r="U37" s="320">
        <f t="shared" si="19"/>
        <v>0</v>
      </c>
      <c r="V37" s="410">
        <f t="shared" si="20"/>
        <v>0</v>
      </c>
    </row>
    <row r="38" spans="1:22" hidden="1" x14ac:dyDescent="0.25">
      <c r="A38" s="344" t="s">
        <v>12</v>
      </c>
      <c r="B38" s="311" t="s">
        <v>921</v>
      </c>
      <c r="C38" s="345"/>
      <c r="D38" s="315"/>
      <c r="E38" s="315"/>
      <c r="F38" s="315"/>
      <c r="G38" s="315"/>
      <c r="H38" s="316">
        <f t="shared" si="15"/>
        <v>0</v>
      </c>
      <c r="I38" s="315"/>
      <c r="J38" s="317">
        <f t="shared" si="17"/>
        <v>0</v>
      </c>
      <c r="K38" s="315"/>
      <c r="L38" s="318"/>
      <c r="M38" s="473">
        <f t="shared" si="18"/>
        <v>0</v>
      </c>
      <c r="N38" s="470"/>
      <c r="O38" s="320">
        <f t="shared" si="16"/>
        <v>0</v>
      </c>
      <c r="P38" s="320"/>
      <c r="Q38" s="278"/>
      <c r="R38" s="320">
        <f t="shared" si="13"/>
        <v>0</v>
      </c>
      <c r="S38" s="320"/>
      <c r="T38" s="320">
        <f t="shared" si="14"/>
        <v>0</v>
      </c>
      <c r="U38" s="320">
        <f t="shared" si="19"/>
        <v>0</v>
      </c>
      <c r="V38" s="410">
        <f t="shared" si="20"/>
        <v>0</v>
      </c>
    </row>
    <row r="39" spans="1:22" hidden="1" x14ac:dyDescent="0.25">
      <c r="A39" s="344" t="s">
        <v>5</v>
      </c>
      <c r="B39" s="311">
        <v>0</v>
      </c>
      <c r="C39" s="345"/>
      <c r="D39" s="315"/>
      <c r="E39" s="315"/>
      <c r="F39" s="315"/>
      <c r="G39" s="315"/>
      <c r="H39" s="316">
        <f t="shared" si="15"/>
        <v>0</v>
      </c>
      <c r="I39" s="315"/>
      <c r="J39" s="317">
        <f t="shared" si="17"/>
        <v>0</v>
      </c>
      <c r="K39" s="315"/>
      <c r="L39" s="318"/>
      <c r="M39" s="473">
        <f t="shared" si="18"/>
        <v>0</v>
      </c>
      <c r="N39" s="470"/>
      <c r="O39" s="320">
        <f t="shared" si="16"/>
        <v>0</v>
      </c>
      <c r="P39" s="320"/>
      <c r="Q39" s="278"/>
      <c r="R39" s="320">
        <f t="shared" si="13"/>
        <v>0</v>
      </c>
      <c r="S39" s="320"/>
      <c r="T39" s="320">
        <f t="shared" si="14"/>
        <v>0</v>
      </c>
      <c r="U39" s="320">
        <f t="shared" si="19"/>
        <v>0</v>
      </c>
      <c r="V39" s="410">
        <f t="shared" si="20"/>
        <v>0</v>
      </c>
    </row>
    <row r="40" spans="1:22" hidden="1" x14ac:dyDescent="0.25">
      <c r="A40" s="344" t="s">
        <v>17</v>
      </c>
      <c r="B40" s="311">
        <v>0</v>
      </c>
      <c r="C40" s="345"/>
      <c r="D40" s="315"/>
      <c r="E40" s="315"/>
      <c r="F40" s="315"/>
      <c r="G40" s="315"/>
      <c r="H40" s="316">
        <f t="shared" si="15"/>
        <v>0</v>
      </c>
      <c r="I40" s="315"/>
      <c r="J40" s="317">
        <f t="shared" si="17"/>
        <v>0</v>
      </c>
      <c r="K40" s="315"/>
      <c r="L40" s="318"/>
      <c r="M40" s="473">
        <f t="shared" si="18"/>
        <v>0</v>
      </c>
      <c r="N40" s="470"/>
      <c r="O40" s="320">
        <f t="shared" si="16"/>
        <v>0</v>
      </c>
      <c r="P40" s="320"/>
      <c r="Q40" s="278"/>
      <c r="R40" s="320">
        <f t="shared" si="13"/>
        <v>0</v>
      </c>
      <c r="S40" s="320"/>
      <c r="T40" s="320">
        <f t="shared" si="14"/>
        <v>0</v>
      </c>
      <c r="U40" s="320">
        <f t="shared" si="19"/>
        <v>0</v>
      </c>
      <c r="V40" s="410">
        <f t="shared" si="20"/>
        <v>0</v>
      </c>
    </row>
    <row r="41" spans="1:22" hidden="1" x14ac:dyDescent="0.25">
      <c r="A41" s="344" t="s">
        <v>7</v>
      </c>
      <c r="B41" s="311" t="s">
        <v>922</v>
      </c>
      <c r="C41" s="345"/>
      <c r="D41" s="315"/>
      <c r="E41" s="315"/>
      <c r="F41" s="315"/>
      <c r="G41" s="315"/>
      <c r="H41" s="316">
        <f t="shared" si="15"/>
        <v>0</v>
      </c>
      <c r="I41" s="315"/>
      <c r="J41" s="317">
        <f t="shared" si="17"/>
        <v>0</v>
      </c>
      <c r="K41" s="315"/>
      <c r="L41" s="318"/>
      <c r="M41" s="473">
        <f t="shared" si="18"/>
        <v>0</v>
      </c>
      <c r="N41" s="470"/>
      <c r="O41" s="320">
        <f t="shared" si="16"/>
        <v>0</v>
      </c>
      <c r="P41" s="320"/>
      <c r="Q41" s="278"/>
      <c r="R41" s="320">
        <f t="shared" si="13"/>
        <v>0</v>
      </c>
      <c r="S41" s="320"/>
      <c r="T41" s="320">
        <f t="shared" si="14"/>
        <v>0</v>
      </c>
      <c r="U41" s="320">
        <f t="shared" si="19"/>
        <v>0</v>
      </c>
      <c r="V41" s="410">
        <f t="shared" si="20"/>
        <v>0</v>
      </c>
    </row>
    <row r="42" spans="1:22" hidden="1" x14ac:dyDescent="0.25">
      <c r="A42" s="344" t="s">
        <v>10</v>
      </c>
      <c r="B42" s="311">
        <v>0</v>
      </c>
      <c r="C42" s="345"/>
      <c r="D42" s="315"/>
      <c r="E42" s="315"/>
      <c r="F42" s="315"/>
      <c r="G42" s="315"/>
      <c r="H42" s="316">
        <f t="shared" si="15"/>
        <v>0</v>
      </c>
      <c r="I42" s="315"/>
      <c r="J42" s="317">
        <f t="shared" si="17"/>
        <v>0</v>
      </c>
      <c r="K42" s="315"/>
      <c r="L42" s="318"/>
      <c r="M42" s="473">
        <f t="shared" si="18"/>
        <v>0</v>
      </c>
      <c r="N42" s="470"/>
      <c r="O42" s="320">
        <f t="shared" si="16"/>
        <v>0</v>
      </c>
      <c r="P42" s="320"/>
      <c r="Q42" s="278"/>
      <c r="R42" s="320">
        <f t="shared" si="13"/>
        <v>0</v>
      </c>
      <c r="S42" s="320"/>
      <c r="T42" s="320">
        <f t="shared" si="14"/>
        <v>0</v>
      </c>
      <c r="U42" s="320">
        <f t="shared" si="19"/>
        <v>0</v>
      </c>
      <c r="V42" s="410">
        <f t="shared" si="20"/>
        <v>0</v>
      </c>
    </row>
    <row r="43" spans="1:22" hidden="1" x14ac:dyDescent="0.25">
      <c r="A43" s="344" t="s">
        <v>92</v>
      </c>
      <c r="B43" s="311">
        <v>0</v>
      </c>
      <c r="C43" s="345"/>
      <c r="D43" s="315"/>
      <c r="E43" s="315"/>
      <c r="F43" s="315"/>
      <c r="G43" s="315"/>
      <c r="H43" s="316">
        <f t="shared" si="15"/>
        <v>0</v>
      </c>
      <c r="I43" s="315"/>
      <c r="J43" s="317">
        <f t="shared" si="17"/>
        <v>0</v>
      </c>
      <c r="K43" s="315"/>
      <c r="L43" s="318"/>
      <c r="M43" s="473">
        <f t="shared" si="18"/>
        <v>0</v>
      </c>
      <c r="N43" s="470"/>
      <c r="O43" s="320">
        <f t="shared" si="16"/>
        <v>0</v>
      </c>
      <c r="P43" s="320"/>
      <c r="Q43" s="278"/>
      <c r="R43" s="320">
        <f t="shared" si="13"/>
        <v>0</v>
      </c>
      <c r="S43" s="320"/>
      <c r="T43" s="320">
        <f t="shared" si="14"/>
        <v>0</v>
      </c>
      <c r="U43" s="320">
        <f t="shared" si="19"/>
        <v>0</v>
      </c>
      <c r="V43" s="410">
        <f t="shared" si="20"/>
        <v>0</v>
      </c>
    </row>
    <row r="44" spans="1:22" hidden="1" x14ac:dyDescent="0.25">
      <c r="A44" s="344" t="s">
        <v>11</v>
      </c>
      <c r="B44" s="311">
        <v>0</v>
      </c>
      <c r="C44" s="345"/>
      <c r="D44" s="315"/>
      <c r="E44" s="315"/>
      <c r="F44" s="315"/>
      <c r="G44" s="315"/>
      <c r="H44" s="316">
        <f t="shared" si="15"/>
        <v>0</v>
      </c>
      <c r="I44" s="315"/>
      <c r="J44" s="317">
        <f t="shared" si="17"/>
        <v>0</v>
      </c>
      <c r="K44" s="315"/>
      <c r="L44" s="318"/>
      <c r="M44" s="473">
        <f t="shared" si="18"/>
        <v>0</v>
      </c>
      <c r="N44" s="470"/>
      <c r="O44" s="320">
        <f t="shared" si="16"/>
        <v>0</v>
      </c>
      <c r="P44" s="320"/>
      <c r="Q44" s="278"/>
      <c r="R44" s="320">
        <f t="shared" si="13"/>
        <v>0</v>
      </c>
      <c r="S44" s="320"/>
      <c r="T44" s="320">
        <f t="shared" si="14"/>
        <v>0</v>
      </c>
      <c r="U44" s="320">
        <f t="shared" si="19"/>
        <v>0</v>
      </c>
      <c r="V44" s="410">
        <f t="shared" si="20"/>
        <v>0</v>
      </c>
    </row>
    <row r="45" spans="1:22" hidden="1" x14ac:dyDescent="0.25">
      <c r="A45" s="344" t="s">
        <v>29</v>
      </c>
      <c r="B45" s="311">
        <v>0</v>
      </c>
      <c r="C45" s="345"/>
      <c r="D45" s="315"/>
      <c r="E45" s="315"/>
      <c r="F45" s="315"/>
      <c r="G45" s="315"/>
      <c r="H45" s="316">
        <f t="shared" si="15"/>
        <v>0</v>
      </c>
      <c r="I45" s="315"/>
      <c r="J45" s="317">
        <f t="shared" si="17"/>
        <v>0</v>
      </c>
      <c r="K45" s="315"/>
      <c r="L45" s="318"/>
      <c r="M45" s="473">
        <f t="shared" si="18"/>
        <v>0</v>
      </c>
      <c r="N45" s="470"/>
      <c r="O45" s="320">
        <f t="shared" si="16"/>
        <v>0</v>
      </c>
      <c r="P45" s="320"/>
      <c r="Q45" s="278"/>
      <c r="R45" s="320">
        <f t="shared" si="13"/>
        <v>0</v>
      </c>
      <c r="S45" s="320"/>
      <c r="T45" s="320">
        <f t="shared" si="14"/>
        <v>0</v>
      </c>
      <c r="U45" s="320">
        <f t="shared" si="19"/>
        <v>0</v>
      </c>
      <c r="V45" s="410">
        <f t="shared" si="20"/>
        <v>0</v>
      </c>
    </row>
    <row r="46" spans="1:22" hidden="1" x14ac:dyDescent="0.25">
      <c r="A46" s="344" t="s">
        <v>8</v>
      </c>
      <c r="B46" s="311" t="s">
        <v>923</v>
      </c>
      <c r="C46" s="345"/>
      <c r="D46" s="315"/>
      <c r="E46" s="315"/>
      <c r="F46" s="315"/>
      <c r="G46" s="315"/>
      <c r="H46" s="316">
        <f t="shared" si="15"/>
        <v>0</v>
      </c>
      <c r="I46" s="315"/>
      <c r="J46" s="317">
        <f t="shared" si="17"/>
        <v>0</v>
      </c>
      <c r="K46" s="315"/>
      <c r="L46" s="318"/>
      <c r="M46" s="473">
        <f t="shared" si="18"/>
        <v>0</v>
      </c>
      <c r="N46" s="470"/>
      <c r="O46" s="320">
        <f t="shared" si="16"/>
        <v>0</v>
      </c>
      <c r="P46" s="320"/>
      <c r="Q46" s="278"/>
      <c r="R46" s="320">
        <f t="shared" si="13"/>
        <v>0</v>
      </c>
      <c r="S46" s="320"/>
      <c r="T46" s="320">
        <f t="shared" si="14"/>
        <v>0</v>
      </c>
      <c r="U46" s="320">
        <f t="shared" si="19"/>
        <v>0</v>
      </c>
      <c r="V46" s="410">
        <f t="shared" si="20"/>
        <v>0</v>
      </c>
    </row>
    <row r="47" spans="1:22" hidden="1" x14ac:dyDescent="0.25">
      <c r="A47" s="344" t="s">
        <v>20</v>
      </c>
      <c r="B47" s="311">
        <v>0</v>
      </c>
      <c r="C47" s="345"/>
      <c r="D47" s="315"/>
      <c r="E47" s="315"/>
      <c r="F47" s="315"/>
      <c r="G47" s="315"/>
      <c r="H47" s="316">
        <f t="shared" si="15"/>
        <v>0</v>
      </c>
      <c r="I47" s="315"/>
      <c r="J47" s="317">
        <f t="shared" si="17"/>
        <v>0</v>
      </c>
      <c r="K47" s="315"/>
      <c r="L47" s="318"/>
      <c r="M47" s="473">
        <f t="shared" si="18"/>
        <v>0</v>
      </c>
      <c r="N47" s="470"/>
      <c r="O47" s="320">
        <f t="shared" si="16"/>
        <v>0</v>
      </c>
      <c r="P47" s="320"/>
      <c r="Q47" s="278"/>
      <c r="R47" s="320">
        <f t="shared" si="13"/>
        <v>0</v>
      </c>
      <c r="S47" s="320"/>
      <c r="T47" s="320">
        <f t="shared" si="14"/>
        <v>0</v>
      </c>
      <c r="U47" s="320">
        <f t="shared" si="19"/>
        <v>0</v>
      </c>
      <c r="V47" s="410">
        <f t="shared" si="20"/>
        <v>0</v>
      </c>
    </row>
    <row r="48" spans="1:22" hidden="1" x14ac:dyDescent="0.25">
      <c r="A48" s="344" t="s">
        <v>15</v>
      </c>
      <c r="B48" s="311" t="s">
        <v>926</v>
      </c>
      <c r="C48" s="345"/>
      <c r="D48" s="315"/>
      <c r="E48" s="315"/>
      <c r="F48" s="315"/>
      <c r="G48" s="315"/>
      <c r="H48" s="316">
        <f t="shared" si="15"/>
        <v>0</v>
      </c>
      <c r="I48" s="315"/>
      <c r="J48" s="317">
        <f t="shared" si="17"/>
        <v>0</v>
      </c>
      <c r="K48" s="315"/>
      <c r="L48" s="318"/>
      <c r="M48" s="473">
        <f t="shared" si="18"/>
        <v>0</v>
      </c>
      <c r="N48" s="470"/>
      <c r="O48" s="320">
        <f t="shared" si="16"/>
        <v>0</v>
      </c>
      <c r="P48" s="320"/>
      <c r="Q48" s="278"/>
      <c r="R48" s="320">
        <f t="shared" si="13"/>
        <v>0</v>
      </c>
      <c r="S48" s="320"/>
      <c r="T48" s="320">
        <f t="shared" si="14"/>
        <v>0</v>
      </c>
      <c r="U48" s="320">
        <f t="shared" si="19"/>
        <v>0</v>
      </c>
      <c r="V48" s="410">
        <f t="shared" si="20"/>
        <v>0</v>
      </c>
    </row>
    <row r="49" spans="1:22" hidden="1" x14ac:dyDescent="0.25">
      <c r="A49" s="344" t="s">
        <v>18</v>
      </c>
      <c r="B49" s="311">
        <v>0</v>
      </c>
      <c r="C49" s="345"/>
      <c r="D49" s="315"/>
      <c r="E49" s="315"/>
      <c r="F49" s="315"/>
      <c r="G49" s="315"/>
      <c r="H49" s="316">
        <f t="shared" si="15"/>
        <v>0</v>
      </c>
      <c r="I49" s="315"/>
      <c r="J49" s="317">
        <f t="shared" si="17"/>
        <v>0</v>
      </c>
      <c r="K49" s="315"/>
      <c r="L49" s="318"/>
      <c r="M49" s="473">
        <f t="shared" si="18"/>
        <v>0</v>
      </c>
      <c r="N49" s="470"/>
      <c r="O49" s="320">
        <f t="shared" si="16"/>
        <v>0</v>
      </c>
      <c r="P49" s="320"/>
      <c r="Q49" s="278"/>
      <c r="R49" s="320">
        <f t="shared" si="13"/>
        <v>0</v>
      </c>
      <c r="S49" s="320"/>
      <c r="T49" s="320">
        <f t="shared" si="14"/>
        <v>0</v>
      </c>
      <c r="U49" s="320">
        <f t="shared" si="19"/>
        <v>0</v>
      </c>
      <c r="V49" s="410">
        <f t="shared" si="20"/>
        <v>0</v>
      </c>
    </row>
    <row r="50" spans="1:22" hidden="1" x14ac:dyDescent="0.25">
      <c r="A50" s="344" t="s">
        <v>77</v>
      </c>
      <c r="B50" s="311">
        <v>0</v>
      </c>
      <c r="C50" s="345"/>
      <c r="D50" s="315"/>
      <c r="E50" s="315"/>
      <c r="F50" s="315"/>
      <c r="G50" s="315"/>
      <c r="H50" s="316">
        <f t="shared" si="15"/>
        <v>0</v>
      </c>
      <c r="I50" s="315"/>
      <c r="J50" s="317">
        <f t="shared" si="17"/>
        <v>0</v>
      </c>
      <c r="K50" s="315"/>
      <c r="L50" s="318"/>
      <c r="M50" s="473">
        <f t="shared" si="18"/>
        <v>0</v>
      </c>
      <c r="N50" s="470"/>
      <c r="O50" s="320">
        <f t="shared" si="16"/>
        <v>0</v>
      </c>
      <c r="P50" s="320"/>
      <c r="Q50" s="278"/>
      <c r="R50" s="320">
        <f t="shared" si="13"/>
        <v>0</v>
      </c>
      <c r="S50" s="320"/>
      <c r="T50" s="320">
        <f t="shared" si="14"/>
        <v>0</v>
      </c>
      <c r="U50" s="320">
        <f t="shared" si="19"/>
        <v>0</v>
      </c>
      <c r="V50" s="410">
        <f t="shared" si="20"/>
        <v>0</v>
      </c>
    </row>
    <row r="51" spans="1:22" hidden="1" x14ac:dyDescent="0.25">
      <c r="A51" s="344" t="s">
        <v>24</v>
      </c>
      <c r="B51" s="311">
        <v>0</v>
      </c>
      <c r="C51" s="345"/>
      <c r="D51" s="315"/>
      <c r="E51" s="315"/>
      <c r="F51" s="315"/>
      <c r="G51" s="315"/>
      <c r="H51" s="316">
        <f t="shared" si="15"/>
        <v>0</v>
      </c>
      <c r="I51" s="315"/>
      <c r="J51" s="317">
        <f t="shared" si="17"/>
        <v>0</v>
      </c>
      <c r="K51" s="315"/>
      <c r="L51" s="318"/>
      <c r="M51" s="473">
        <f t="shared" si="18"/>
        <v>0</v>
      </c>
      <c r="N51" s="470"/>
      <c r="O51" s="320">
        <f t="shared" si="16"/>
        <v>0</v>
      </c>
      <c r="P51" s="320"/>
      <c r="Q51" s="278"/>
      <c r="R51" s="320">
        <f t="shared" si="13"/>
        <v>0</v>
      </c>
      <c r="S51" s="320"/>
      <c r="T51" s="320">
        <f t="shared" si="14"/>
        <v>0</v>
      </c>
      <c r="U51" s="320">
        <f t="shared" si="19"/>
        <v>0</v>
      </c>
      <c r="V51" s="410">
        <f t="shared" si="20"/>
        <v>0</v>
      </c>
    </row>
    <row r="52" spans="1:22" hidden="1" x14ac:dyDescent="0.25">
      <c r="A52" s="344" t="s">
        <v>56</v>
      </c>
      <c r="B52" s="311">
        <v>0</v>
      </c>
      <c r="C52" s="345"/>
      <c r="D52" s="315"/>
      <c r="E52" s="315"/>
      <c r="F52" s="315"/>
      <c r="G52" s="315"/>
      <c r="H52" s="316">
        <f t="shared" si="15"/>
        <v>0</v>
      </c>
      <c r="I52" s="315"/>
      <c r="J52" s="317">
        <f t="shared" si="17"/>
        <v>0</v>
      </c>
      <c r="K52" s="315"/>
      <c r="L52" s="318"/>
      <c r="M52" s="473">
        <f t="shared" si="18"/>
        <v>0</v>
      </c>
      <c r="N52" s="470"/>
      <c r="O52" s="320">
        <f t="shared" si="16"/>
        <v>0</v>
      </c>
      <c r="P52" s="320"/>
      <c r="Q52" s="278"/>
      <c r="R52" s="320">
        <f t="shared" si="13"/>
        <v>0</v>
      </c>
      <c r="S52" s="320"/>
      <c r="T52" s="320">
        <f t="shared" si="14"/>
        <v>0</v>
      </c>
      <c r="U52" s="320">
        <f t="shared" si="19"/>
        <v>0</v>
      </c>
      <c r="V52" s="410">
        <f t="shared" si="20"/>
        <v>0</v>
      </c>
    </row>
    <row r="53" spans="1:22" hidden="1" x14ac:dyDescent="0.25">
      <c r="A53" s="344" t="s">
        <v>57</v>
      </c>
      <c r="B53" s="311">
        <v>0</v>
      </c>
      <c r="C53" s="345"/>
      <c r="D53" s="315"/>
      <c r="E53" s="315"/>
      <c r="F53" s="315"/>
      <c r="G53" s="315"/>
      <c r="H53" s="316">
        <f t="shared" si="15"/>
        <v>0</v>
      </c>
      <c r="I53" s="315"/>
      <c r="J53" s="317">
        <f t="shared" si="17"/>
        <v>0</v>
      </c>
      <c r="K53" s="315"/>
      <c r="L53" s="318"/>
      <c r="M53" s="473">
        <f t="shared" si="18"/>
        <v>0</v>
      </c>
      <c r="N53" s="470"/>
      <c r="O53" s="320">
        <f t="shared" si="16"/>
        <v>0</v>
      </c>
      <c r="P53" s="320"/>
      <c r="Q53" s="278"/>
      <c r="R53" s="320">
        <f t="shared" si="13"/>
        <v>0</v>
      </c>
      <c r="S53" s="320"/>
      <c r="T53" s="320">
        <f t="shared" si="14"/>
        <v>0</v>
      </c>
      <c r="U53" s="320">
        <f t="shared" si="19"/>
        <v>0</v>
      </c>
      <c r="V53" s="410">
        <f t="shared" si="20"/>
        <v>0</v>
      </c>
    </row>
    <row r="54" spans="1:22" hidden="1" x14ac:dyDescent="0.25">
      <c r="A54" s="344" t="s">
        <v>69</v>
      </c>
      <c r="B54" s="311">
        <v>0</v>
      </c>
      <c r="C54" s="345"/>
      <c r="D54" s="315"/>
      <c r="E54" s="315"/>
      <c r="F54" s="315"/>
      <c r="G54" s="315"/>
      <c r="H54" s="316">
        <f t="shared" si="15"/>
        <v>0</v>
      </c>
      <c r="I54" s="315"/>
      <c r="J54" s="317">
        <f t="shared" si="17"/>
        <v>0</v>
      </c>
      <c r="K54" s="315"/>
      <c r="L54" s="318"/>
      <c r="M54" s="473">
        <f t="shared" si="18"/>
        <v>0</v>
      </c>
      <c r="N54" s="470"/>
      <c r="O54" s="320">
        <f t="shared" si="16"/>
        <v>0</v>
      </c>
      <c r="P54" s="320"/>
      <c r="Q54" s="278"/>
      <c r="R54" s="320">
        <f t="shared" si="13"/>
        <v>0</v>
      </c>
      <c r="S54" s="320"/>
      <c r="T54" s="320">
        <f t="shared" si="14"/>
        <v>0</v>
      </c>
      <c r="U54" s="320">
        <f t="shared" si="19"/>
        <v>0</v>
      </c>
      <c r="V54" s="410">
        <f t="shared" si="20"/>
        <v>0</v>
      </c>
    </row>
    <row r="55" spans="1:22" hidden="1" x14ac:dyDescent="0.25">
      <c r="A55" s="344" t="s">
        <v>36</v>
      </c>
      <c r="B55" s="311">
        <v>0</v>
      </c>
      <c r="C55" s="345"/>
      <c r="D55" s="315"/>
      <c r="E55" s="315"/>
      <c r="F55" s="315"/>
      <c r="G55" s="315"/>
      <c r="H55" s="316">
        <f t="shared" si="15"/>
        <v>0</v>
      </c>
      <c r="I55" s="315"/>
      <c r="J55" s="317">
        <f t="shared" si="17"/>
        <v>0</v>
      </c>
      <c r="K55" s="315"/>
      <c r="L55" s="318"/>
      <c r="M55" s="473">
        <f t="shared" si="18"/>
        <v>0</v>
      </c>
      <c r="N55" s="470"/>
      <c r="O55" s="320">
        <f t="shared" si="16"/>
        <v>0</v>
      </c>
      <c r="P55" s="320"/>
      <c r="Q55" s="278"/>
      <c r="R55" s="320">
        <f t="shared" si="13"/>
        <v>0</v>
      </c>
      <c r="S55" s="320"/>
      <c r="T55" s="320">
        <f t="shared" si="14"/>
        <v>0</v>
      </c>
      <c r="U55" s="320">
        <f t="shared" si="19"/>
        <v>0</v>
      </c>
      <c r="V55" s="410">
        <f t="shared" si="20"/>
        <v>0</v>
      </c>
    </row>
    <row r="56" spans="1:22" hidden="1" x14ac:dyDescent="0.25">
      <c r="A56" s="344" t="s">
        <v>47</v>
      </c>
      <c r="B56" s="311">
        <v>0</v>
      </c>
      <c r="C56" s="345"/>
      <c r="D56" s="315"/>
      <c r="E56" s="315"/>
      <c r="F56" s="315"/>
      <c r="G56" s="315"/>
      <c r="H56" s="316">
        <f t="shared" si="15"/>
        <v>0</v>
      </c>
      <c r="I56" s="315"/>
      <c r="J56" s="317">
        <f t="shared" si="17"/>
        <v>0</v>
      </c>
      <c r="K56" s="315"/>
      <c r="L56" s="318"/>
      <c r="M56" s="473">
        <f t="shared" si="18"/>
        <v>0</v>
      </c>
      <c r="N56" s="470"/>
      <c r="O56" s="320">
        <f t="shared" si="16"/>
        <v>0</v>
      </c>
      <c r="P56" s="320"/>
      <c r="Q56" s="278"/>
      <c r="R56" s="320">
        <f t="shared" si="13"/>
        <v>0</v>
      </c>
      <c r="S56" s="320"/>
      <c r="T56" s="320">
        <f t="shared" si="14"/>
        <v>0</v>
      </c>
      <c r="U56" s="320">
        <f t="shared" si="19"/>
        <v>0</v>
      </c>
      <c r="V56" s="410">
        <f t="shared" si="20"/>
        <v>0</v>
      </c>
    </row>
    <row r="57" spans="1:22" hidden="1" x14ac:dyDescent="0.25">
      <c r="A57" s="344" t="s">
        <v>13</v>
      </c>
      <c r="B57" s="311">
        <v>0</v>
      </c>
      <c r="C57" s="345"/>
      <c r="D57" s="315"/>
      <c r="E57" s="315"/>
      <c r="F57" s="315"/>
      <c r="G57" s="315"/>
      <c r="H57" s="316">
        <f t="shared" si="15"/>
        <v>0</v>
      </c>
      <c r="I57" s="315"/>
      <c r="J57" s="317">
        <f t="shared" si="17"/>
        <v>0</v>
      </c>
      <c r="K57" s="315"/>
      <c r="L57" s="318"/>
      <c r="M57" s="473">
        <f t="shared" si="18"/>
        <v>0</v>
      </c>
      <c r="N57" s="470"/>
      <c r="O57" s="320">
        <f t="shared" si="16"/>
        <v>0</v>
      </c>
      <c r="P57" s="320"/>
      <c r="Q57" s="278"/>
      <c r="R57" s="320">
        <f t="shared" si="13"/>
        <v>0</v>
      </c>
      <c r="S57" s="320"/>
      <c r="T57" s="320">
        <f t="shared" si="14"/>
        <v>0</v>
      </c>
      <c r="U57" s="320">
        <f t="shared" si="19"/>
        <v>0</v>
      </c>
      <c r="V57" s="410">
        <f t="shared" si="20"/>
        <v>0</v>
      </c>
    </row>
    <row r="58" spans="1:22" hidden="1" x14ac:dyDescent="0.25">
      <c r="A58" s="344" t="s">
        <v>73</v>
      </c>
      <c r="B58" s="311">
        <v>0</v>
      </c>
      <c r="C58" s="345"/>
      <c r="D58" s="315"/>
      <c r="E58" s="315"/>
      <c r="F58" s="315"/>
      <c r="G58" s="315"/>
      <c r="H58" s="316">
        <f t="shared" si="15"/>
        <v>0</v>
      </c>
      <c r="I58" s="315"/>
      <c r="J58" s="317">
        <f t="shared" si="17"/>
        <v>0</v>
      </c>
      <c r="K58" s="315"/>
      <c r="L58" s="318"/>
      <c r="M58" s="473">
        <f t="shared" si="18"/>
        <v>0</v>
      </c>
      <c r="N58" s="470"/>
      <c r="O58" s="320">
        <f t="shared" si="16"/>
        <v>0</v>
      </c>
      <c r="P58" s="320"/>
      <c r="Q58" s="278"/>
      <c r="R58" s="320">
        <f t="shared" si="13"/>
        <v>0</v>
      </c>
      <c r="S58" s="320"/>
      <c r="T58" s="320">
        <f t="shared" si="14"/>
        <v>0</v>
      </c>
      <c r="U58" s="320">
        <f t="shared" si="19"/>
        <v>0</v>
      </c>
      <c r="V58" s="410">
        <f t="shared" si="20"/>
        <v>0</v>
      </c>
    </row>
    <row r="59" spans="1:22" hidden="1" x14ac:dyDescent="0.25">
      <c r="A59" s="344" t="s">
        <v>91</v>
      </c>
      <c r="B59" s="311">
        <v>0</v>
      </c>
      <c r="C59" s="345"/>
      <c r="D59" s="315"/>
      <c r="E59" s="315"/>
      <c r="F59" s="315"/>
      <c r="G59" s="315"/>
      <c r="H59" s="316">
        <f t="shared" si="15"/>
        <v>0</v>
      </c>
      <c r="I59" s="315"/>
      <c r="J59" s="317">
        <f t="shared" si="17"/>
        <v>0</v>
      </c>
      <c r="K59" s="315"/>
      <c r="L59" s="318"/>
      <c r="M59" s="473">
        <f t="shared" si="18"/>
        <v>0</v>
      </c>
      <c r="N59" s="470"/>
      <c r="O59" s="320">
        <f t="shared" si="16"/>
        <v>0</v>
      </c>
      <c r="P59" s="320"/>
      <c r="Q59" s="278"/>
      <c r="R59" s="320">
        <f t="shared" si="13"/>
        <v>0</v>
      </c>
      <c r="S59" s="320"/>
      <c r="T59" s="320">
        <f t="shared" si="14"/>
        <v>0</v>
      </c>
      <c r="U59" s="320">
        <f t="shared" si="19"/>
        <v>0</v>
      </c>
      <c r="V59" s="410">
        <f t="shared" si="20"/>
        <v>0</v>
      </c>
    </row>
    <row r="60" spans="1:22" hidden="1" x14ac:dyDescent="0.25">
      <c r="A60" s="344" t="s">
        <v>21</v>
      </c>
      <c r="B60" s="311">
        <v>0</v>
      </c>
      <c r="C60" s="345"/>
      <c r="D60" s="315"/>
      <c r="E60" s="315"/>
      <c r="F60" s="315"/>
      <c r="G60" s="315"/>
      <c r="H60" s="316">
        <f t="shared" si="15"/>
        <v>0</v>
      </c>
      <c r="I60" s="315"/>
      <c r="J60" s="317">
        <f t="shared" si="17"/>
        <v>0</v>
      </c>
      <c r="K60" s="315"/>
      <c r="L60" s="318"/>
      <c r="M60" s="473">
        <f t="shared" si="18"/>
        <v>0</v>
      </c>
      <c r="N60" s="470"/>
      <c r="O60" s="320">
        <f t="shared" si="16"/>
        <v>0</v>
      </c>
      <c r="P60" s="320"/>
      <c r="Q60" s="278"/>
      <c r="R60" s="320">
        <f t="shared" si="13"/>
        <v>0</v>
      </c>
      <c r="S60" s="320"/>
      <c r="T60" s="320">
        <f t="shared" si="14"/>
        <v>0</v>
      </c>
      <c r="U60" s="320">
        <f t="shared" si="19"/>
        <v>0</v>
      </c>
      <c r="V60" s="410">
        <f t="shared" si="20"/>
        <v>0</v>
      </c>
    </row>
    <row r="61" spans="1:22" hidden="1" x14ac:dyDescent="0.25">
      <c r="A61" s="344" t="s">
        <v>21</v>
      </c>
      <c r="B61" s="311">
        <v>0</v>
      </c>
      <c r="C61" s="345"/>
      <c r="D61" s="315"/>
      <c r="E61" s="315"/>
      <c r="F61" s="315"/>
      <c r="G61" s="315"/>
      <c r="H61" s="316">
        <f t="shared" si="15"/>
        <v>0</v>
      </c>
      <c r="I61" s="315"/>
      <c r="J61" s="317">
        <f t="shared" si="17"/>
        <v>0</v>
      </c>
      <c r="K61" s="315"/>
      <c r="L61" s="318"/>
      <c r="M61" s="473">
        <f t="shared" si="18"/>
        <v>0</v>
      </c>
      <c r="N61" s="470"/>
      <c r="O61" s="320">
        <f t="shared" si="16"/>
        <v>0</v>
      </c>
      <c r="P61" s="320"/>
      <c r="Q61" s="278"/>
      <c r="R61" s="320">
        <f t="shared" si="13"/>
        <v>0</v>
      </c>
      <c r="S61" s="320"/>
      <c r="T61" s="320">
        <f t="shared" si="14"/>
        <v>0</v>
      </c>
      <c r="U61" s="320">
        <f t="shared" si="19"/>
        <v>0</v>
      </c>
      <c r="V61" s="410">
        <f t="shared" si="20"/>
        <v>0</v>
      </c>
    </row>
    <row r="62" spans="1:22" hidden="1" x14ac:dyDescent="0.25">
      <c r="A62" s="344" t="s">
        <v>4</v>
      </c>
      <c r="B62" s="311">
        <v>0</v>
      </c>
      <c r="C62" s="345"/>
      <c r="D62" s="315"/>
      <c r="E62" s="315"/>
      <c r="F62" s="315"/>
      <c r="G62" s="315"/>
      <c r="H62" s="316">
        <f t="shared" si="15"/>
        <v>0</v>
      </c>
      <c r="I62" s="315"/>
      <c r="J62" s="317">
        <f t="shared" si="17"/>
        <v>0</v>
      </c>
      <c r="K62" s="315"/>
      <c r="L62" s="318"/>
      <c r="M62" s="473">
        <f t="shared" si="18"/>
        <v>0</v>
      </c>
      <c r="N62" s="470"/>
      <c r="O62" s="320">
        <f t="shared" si="16"/>
        <v>0</v>
      </c>
      <c r="P62" s="320"/>
      <c r="Q62" s="278"/>
      <c r="R62" s="320">
        <f t="shared" si="13"/>
        <v>0</v>
      </c>
      <c r="S62" s="320"/>
      <c r="T62" s="320">
        <f t="shared" si="14"/>
        <v>0</v>
      </c>
      <c r="U62" s="320">
        <f t="shared" si="19"/>
        <v>0</v>
      </c>
      <c r="V62" s="410">
        <f t="shared" si="20"/>
        <v>0</v>
      </c>
    </row>
    <row r="63" spans="1:22" hidden="1" x14ac:dyDescent="0.25">
      <c r="A63" s="344" t="s">
        <v>31</v>
      </c>
      <c r="B63" s="311">
        <v>0</v>
      </c>
      <c r="C63" s="345"/>
      <c r="D63" s="315"/>
      <c r="E63" s="315"/>
      <c r="F63" s="315"/>
      <c r="G63" s="315"/>
      <c r="H63" s="316">
        <f t="shared" si="15"/>
        <v>0</v>
      </c>
      <c r="I63" s="315"/>
      <c r="J63" s="317">
        <f t="shared" si="17"/>
        <v>0</v>
      </c>
      <c r="K63" s="315"/>
      <c r="L63" s="318"/>
      <c r="M63" s="473">
        <f t="shared" si="18"/>
        <v>0</v>
      </c>
      <c r="N63" s="470"/>
      <c r="O63" s="320">
        <f t="shared" si="16"/>
        <v>0</v>
      </c>
      <c r="P63" s="320"/>
      <c r="Q63" s="278"/>
      <c r="R63" s="320">
        <f t="shared" si="13"/>
        <v>0</v>
      </c>
      <c r="S63" s="320"/>
      <c r="T63" s="320">
        <f t="shared" si="14"/>
        <v>0</v>
      </c>
      <c r="U63" s="320">
        <f t="shared" si="19"/>
        <v>0</v>
      </c>
      <c r="V63" s="410">
        <f t="shared" si="20"/>
        <v>0</v>
      </c>
    </row>
    <row r="64" spans="1:22" hidden="1" x14ac:dyDescent="0.25">
      <c r="A64" s="344" t="s">
        <v>82</v>
      </c>
      <c r="B64" s="311">
        <v>0</v>
      </c>
      <c r="C64" s="345"/>
      <c r="D64" s="315"/>
      <c r="E64" s="315"/>
      <c r="F64" s="315"/>
      <c r="G64" s="315"/>
      <c r="H64" s="316">
        <f t="shared" si="15"/>
        <v>0</v>
      </c>
      <c r="I64" s="315"/>
      <c r="J64" s="317">
        <f t="shared" si="17"/>
        <v>0</v>
      </c>
      <c r="K64" s="315"/>
      <c r="L64" s="318"/>
      <c r="M64" s="473">
        <f t="shared" si="18"/>
        <v>0</v>
      </c>
      <c r="N64" s="470"/>
      <c r="O64" s="320">
        <f t="shared" si="16"/>
        <v>0</v>
      </c>
      <c r="P64" s="320"/>
      <c r="Q64" s="278"/>
      <c r="R64" s="320">
        <f t="shared" si="13"/>
        <v>0</v>
      </c>
      <c r="S64" s="320"/>
      <c r="T64" s="320">
        <f t="shared" si="14"/>
        <v>0</v>
      </c>
      <c r="U64" s="320">
        <f t="shared" si="19"/>
        <v>0</v>
      </c>
      <c r="V64" s="410">
        <f t="shared" si="20"/>
        <v>0</v>
      </c>
    </row>
    <row r="65" spans="1:25" hidden="1" x14ac:dyDescent="0.25">
      <c r="A65" s="344" t="s">
        <v>30</v>
      </c>
      <c r="B65" s="311">
        <v>0</v>
      </c>
      <c r="C65" s="345"/>
      <c r="D65" s="315"/>
      <c r="E65" s="315"/>
      <c r="F65" s="315"/>
      <c r="G65" s="315"/>
      <c r="H65" s="316">
        <f t="shared" si="15"/>
        <v>0</v>
      </c>
      <c r="I65" s="315"/>
      <c r="J65" s="317">
        <f t="shared" si="17"/>
        <v>0</v>
      </c>
      <c r="K65" s="315"/>
      <c r="L65" s="318"/>
      <c r="M65" s="473">
        <f t="shared" si="18"/>
        <v>0</v>
      </c>
      <c r="N65" s="470"/>
      <c r="O65" s="320">
        <f t="shared" si="16"/>
        <v>0</v>
      </c>
      <c r="P65" s="320"/>
      <c r="Q65" s="278"/>
      <c r="R65" s="320">
        <f t="shared" si="13"/>
        <v>0</v>
      </c>
      <c r="S65" s="320"/>
      <c r="T65" s="320">
        <f t="shared" si="14"/>
        <v>0</v>
      </c>
      <c r="U65" s="320">
        <f t="shared" si="19"/>
        <v>0</v>
      </c>
      <c r="V65" s="410">
        <f t="shared" si="20"/>
        <v>0</v>
      </c>
    </row>
    <row r="66" spans="1:25" hidden="1" x14ac:dyDescent="0.25">
      <c r="A66" s="344" t="s">
        <v>726</v>
      </c>
      <c r="B66" s="311">
        <v>0</v>
      </c>
      <c r="C66" s="345"/>
      <c r="D66" s="315"/>
      <c r="E66" s="315"/>
      <c r="F66" s="315"/>
      <c r="G66" s="315"/>
      <c r="H66" s="316">
        <f t="shared" si="15"/>
        <v>0</v>
      </c>
      <c r="I66" s="315"/>
      <c r="J66" s="317">
        <f t="shared" si="17"/>
        <v>0</v>
      </c>
      <c r="K66" s="315"/>
      <c r="L66" s="318"/>
      <c r="M66" s="473">
        <f t="shared" si="18"/>
        <v>0</v>
      </c>
      <c r="N66" s="470"/>
      <c r="O66" s="320">
        <f t="shared" si="16"/>
        <v>0</v>
      </c>
      <c r="P66" s="320"/>
      <c r="Q66" s="278"/>
      <c r="R66" s="320">
        <f t="shared" si="13"/>
        <v>0</v>
      </c>
      <c r="S66" s="320"/>
      <c r="T66" s="320">
        <f t="shared" si="14"/>
        <v>0</v>
      </c>
      <c r="U66" s="320">
        <f t="shared" si="19"/>
        <v>0</v>
      </c>
      <c r="V66" s="410">
        <f t="shared" si="20"/>
        <v>0</v>
      </c>
    </row>
    <row r="67" spans="1:25" hidden="1" x14ac:dyDescent="0.25">
      <c r="A67" s="344" t="s">
        <v>6</v>
      </c>
      <c r="B67" s="311">
        <v>0</v>
      </c>
      <c r="C67" s="345"/>
      <c r="D67" s="315"/>
      <c r="E67" s="315"/>
      <c r="F67" s="315"/>
      <c r="G67" s="315"/>
      <c r="H67" s="316">
        <f t="shared" si="15"/>
        <v>0</v>
      </c>
      <c r="I67" s="315"/>
      <c r="J67" s="317">
        <f t="shared" si="17"/>
        <v>0</v>
      </c>
      <c r="K67" s="315"/>
      <c r="L67" s="318"/>
      <c r="M67" s="473">
        <f t="shared" si="18"/>
        <v>0</v>
      </c>
      <c r="N67" s="470"/>
      <c r="O67" s="320">
        <f t="shared" si="16"/>
        <v>0</v>
      </c>
      <c r="P67" s="320"/>
      <c r="Q67" s="278"/>
      <c r="R67" s="320">
        <f t="shared" si="13"/>
        <v>0</v>
      </c>
      <c r="S67" s="320"/>
      <c r="T67" s="320">
        <f t="shared" si="14"/>
        <v>0</v>
      </c>
      <c r="U67" s="320">
        <f t="shared" si="19"/>
        <v>0</v>
      </c>
      <c r="V67" s="410">
        <f t="shared" si="20"/>
        <v>0</v>
      </c>
    </row>
    <row r="68" spans="1:25" hidden="1" x14ac:dyDescent="0.25">
      <c r="A68" s="344" t="s">
        <v>16</v>
      </c>
      <c r="B68" s="311">
        <v>0</v>
      </c>
      <c r="C68" s="345"/>
      <c r="D68" s="315"/>
      <c r="E68" s="315"/>
      <c r="F68" s="315"/>
      <c r="G68" s="315"/>
      <c r="H68" s="316">
        <f t="shared" si="15"/>
        <v>0</v>
      </c>
      <c r="I68" s="315"/>
      <c r="J68" s="317">
        <f t="shared" si="17"/>
        <v>0</v>
      </c>
      <c r="K68" s="315"/>
      <c r="L68" s="318"/>
      <c r="M68" s="473">
        <f t="shared" si="18"/>
        <v>0</v>
      </c>
      <c r="N68" s="470"/>
      <c r="O68" s="320">
        <f t="shared" si="16"/>
        <v>0</v>
      </c>
      <c r="P68" s="320"/>
      <c r="Q68" s="278"/>
      <c r="R68" s="320">
        <f t="shared" si="13"/>
        <v>0</v>
      </c>
      <c r="S68" s="320"/>
      <c r="T68" s="320">
        <f t="shared" si="14"/>
        <v>0</v>
      </c>
      <c r="U68" s="320">
        <f t="shared" si="19"/>
        <v>0</v>
      </c>
      <c r="V68" s="410">
        <f t="shared" si="20"/>
        <v>0</v>
      </c>
    </row>
    <row r="69" spans="1:25" hidden="1" x14ac:dyDescent="0.25">
      <c r="A69" s="344" t="s">
        <v>27</v>
      </c>
      <c r="B69" s="311">
        <v>0</v>
      </c>
      <c r="C69" s="345"/>
      <c r="D69" s="315"/>
      <c r="E69" s="315"/>
      <c r="F69" s="315"/>
      <c r="G69" s="315"/>
      <c r="H69" s="316">
        <f t="shared" si="15"/>
        <v>0</v>
      </c>
      <c r="I69" s="315"/>
      <c r="J69" s="317">
        <f t="shared" si="17"/>
        <v>0</v>
      </c>
      <c r="K69" s="315"/>
      <c r="L69" s="318"/>
      <c r="M69" s="473">
        <f t="shared" si="18"/>
        <v>0</v>
      </c>
      <c r="N69" s="470"/>
      <c r="O69" s="320">
        <f t="shared" si="16"/>
        <v>0</v>
      </c>
      <c r="P69" s="320"/>
      <c r="Q69" s="278"/>
      <c r="R69" s="320">
        <f t="shared" si="13"/>
        <v>0</v>
      </c>
      <c r="S69" s="320"/>
      <c r="T69" s="320">
        <f t="shared" si="14"/>
        <v>0</v>
      </c>
      <c r="U69" s="320">
        <f t="shared" si="19"/>
        <v>0</v>
      </c>
      <c r="V69" s="410">
        <f t="shared" si="20"/>
        <v>0</v>
      </c>
    </row>
    <row r="70" spans="1:25" hidden="1" x14ac:dyDescent="0.25">
      <c r="A70" s="344" t="s">
        <v>37</v>
      </c>
      <c r="B70" s="311">
        <v>0</v>
      </c>
      <c r="C70" s="345"/>
      <c r="D70" s="315"/>
      <c r="E70" s="315"/>
      <c r="F70" s="315"/>
      <c r="G70" s="315"/>
      <c r="H70" s="316">
        <f t="shared" si="15"/>
        <v>0</v>
      </c>
      <c r="I70" s="315"/>
      <c r="J70" s="317">
        <f t="shared" si="17"/>
        <v>0</v>
      </c>
      <c r="K70" s="315"/>
      <c r="L70" s="318"/>
      <c r="M70" s="473">
        <f t="shared" si="18"/>
        <v>0</v>
      </c>
      <c r="N70" s="470"/>
      <c r="O70" s="320">
        <f t="shared" si="16"/>
        <v>0</v>
      </c>
      <c r="P70" s="320"/>
      <c r="Q70" s="278"/>
      <c r="R70" s="320">
        <f t="shared" si="13"/>
        <v>0</v>
      </c>
      <c r="S70" s="320"/>
      <c r="T70" s="320">
        <f t="shared" si="14"/>
        <v>0</v>
      </c>
      <c r="U70" s="320">
        <f t="shared" si="19"/>
        <v>0</v>
      </c>
      <c r="V70" s="410">
        <f t="shared" si="20"/>
        <v>0</v>
      </c>
    </row>
    <row r="71" spans="1:25" hidden="1" x14ac:dyDescent="0.25">
      <c r="A71" s="344" t="s">
        <v>25</v>
      </c>
      <c r="B71" s="311">
        <v>0</v>
      </c>
      <c r="C71" s="345"/>
      <c r="D71" s="315"/>
      <c r="E71" s="315"/>
      <c r="F71" s="315"/>
      <c r="G71" s="315"/>
      <c r="H71" s="316">
        <f t="shared" si="15"/>
        <v>0</v>
      </c>
      <c r="I71" s="315"/>
      <c r="J71" s="317">
        <f t="shared" si="17"/>
        <v>0</v>
      </c>
      <c r="K71" s="315"/>
      <c r="L71" s="318"/>
      <c r="M71" s="473">
        <f t="shared" si="18"/>
        <v>0</v>
      </c>
      <c r="N71" s="470"/>
      <c r="O71" s="320">
        <f t="shared" si="16"/>
        <v>0</v>
      </c>
      <c r="P71" s="320"/>
      <c r="Q71" s="278"/>
      <c r="R71" s="320">
        <f t="shared" si="13"/>
        <v>0</v>
      </c>
      <c r="S71" s="320"/>
      <c r="T71" s="320">
        <f t="shared" si="14"/>
        <v>0</v>
      </c>
      <c r="U71" s="320">
        <f t="shared" si="19"/>
        <v>0</v>
      </c>
      <c r="V71" s="410">
        <f t="shared" si="20"/>
        <v>0</v>
      </c>
    </row>
    <row r="72" spans="1:25" hidden="1" x14ac:dyDescent="0.25">
      <c r="A72" s="344" t="s">
        <v>38</v>
      </c>
      <c r="B72" s="311">
        <v>0</v>
      </c>
      <c r="C72" s="345"/>
      <c r="D72" s="315"/>
      <c r="E72" s="315"/>
      <c r="F72" s="315"/>
      <c r="G72" s="315"/>
      <c r="H72" s="316">
        <f t="shared" si="15"/>
        <v>0</v>
      </c>
      <c r="I72" s="315"/>
      <c r="J72" s="317">
        <f t="shared" si="17"/>
        <v>0</v>
      </c>
      <c r="K72" s="315"/>
      <c r="L72" s="318"/>
      <c r="M72" s="473">
        <f t="shared" si="18"/>
        <v>0</v>
      </c>
      <c r="N72" s="470"/>
      <c r="O72" s="320">
        <f t="shared" si="16"/>
        <v>0</v>
      </c>
      <c r="P72" s="320"/>
      <c r="Q72" s="278"/>
      <c r="R72" s="320">
        <f t="shared" si="13"/>
        <v>0</v>
      </c>
      <c r="S72" s="320"/>
      <c r="T72" s="320">
        <f t="shared" si="14"/>
        <v>0</v>
      </c>
      <c r="U72" s="320">
        <f t="shared" si="19"/>
        <v>0</v>
      </c>
      <c r="V72" s="410">
        <f t="shared" si="20"/>
        <v>0</v>
      </c>
    </row>
    <row r="73" spans="1:25" x14ac:dyDescent="0.25">
      <c r="A73" s="344" t="s">
        <v>19</v>
      </c>
      <c r="B73" s="311">
        <v>230000</v>
      </c>
      <c r="C73" s="345">
        <v>100000</v>
      </c>
      <c r="D73" s="315">
        <v>119680.4</v>
      </c>
      <c r="E73" s="315">
        <v>130000</v>
      </c>
      <c r="F73" s="315"/>
      <c r="G73" s="315">
        <v>41900.57</v>
      </c>
      <c r="H73" s="316">
        <f t="shared" si="15"/>
        <v>88099.43</v>
      </c>
      <c r="I73" s="315"/>
      <c r="J73" s="317">
        <f t="shared" si="17"/>
        <v>88099.43</v>
      </c>
      <c r="K73" s="315">
        <v>136890</v>
      </c>
      <c r="L73" s="318">
        <v>143597.60999999999</v>
      </c>
      <c r="M73" s="473">
        <f t="shared" si="18"/>
        <v>130000</v>
      </c>
      <c r="N73" s="470">
        <f>+'[2]STR+DEV'!$G73</f>
        <v>91504</v>
      </c>
      <c r="O73" s="320">
        <f t="shared" si="16"/>
        <v>135590</v>
      </c>
      <c r="P73" s="320"/>
      <c r="Q73" s="278">
        <v>-36786</v>
      </c>
      <c r="R73" s="320">
        <f t="shared" si="13"/>
        <v>98804</v>
      </c>
      <c r="S73" s="320"/>
      <c r="T73" s="320">
        <f t="shared" si="14"/>
        <v>135590</v>
      </c>
      <c r="U73" s="320">
        <f t="shared" si="19"/>
        <v>143589.81</v>
      </c>
      <c r="V73" s="410">
        <f t="shared" si="20"/>
        <v>151774.42916999999</v>
      </c>
      <c r="Y73" s="468">
        <f t="shared" ref="Y73:Y119" si="21">-Q73/T73</f>
        <v>0.27130319345084447</v>
      </c>
    </row>
    <row r="74" spans="1:25" hidden="1" x14ac:dyDescent="0.25">
      <c r="A74" s="344" t="s">
        <v>67</v>
      </c>
      <c r="B74" s="311">
        <v>0</v>
      </c>
      <c r="C74" s="345"/>
      <c r="D74" s="315"/>
      <c r="E74" s="315"/>
      <c r="F74" s="315"/>
      <c r="G74" s="315"/>
      <c r="H74" s="316">
        <f t="shared" si="15"/>
        <v>0</v>
      </c>
      <c r="I74" s="315"/>
      <c r="J74" s="317">
        <f t="shared" si="17"/>
        <v>0</v>
      </c>
      <c r="K74" s="315"/>
      <c r="L74" s="318"/>
      <c r="M74" s="473">
        <f t="shared" si="18"/>
        <v>0</v>
      </c>
      <c r="N74" s="470"/>
      <c r="O74" s="320">
        <f t="shared" si="16"/>
        <v>0</v>
      </c>
      <c r="P74" s="320"/>
      <c r="Q74" s="278"/>
      <c r="R74" s="320">
        <f t="shared" si="13"/>
        <v>0</v>
      </c>
      <c r="S74" s="320"/>
      <c r="T74" s="320">
        <f t="shared" si="14"/>
        <v>0</v>
      </c>
      <c r="U74" s="320">
        <f t="shared" si="19"/>
        <v>0</v>
      </c>
      <c r="V74" s="410">
        <f t="shared" si="20"/>
        <v>0</v>
      </c>
      <c r="Y74" s="468" t="e">
        <f t="shared" si="21"/>
        <v>#DIV/0!</v>
      </c>
    </row>
    <row r="75" spans="1:25" x14ac:dyDescent="0.25">
      <c r="A75" s="344" t="s">
        <v>43</v>
      </c>
      <c r="B75" s="490">
        <v>500000</v>
      </c>
      <c r="C75" s="345"/>
      <c r="D75" s="315">
        <v>77315.53</v>
      </c>
      <c r="E75" s="315">
        <v>400000</v>
      </c>
      <c r="F75" s="315">
        <v>-150000</v>
      </c>
      <c r="G75" s="315">
        <v>19646.61</v>
      </c>
      <c r="H75" s="316">
        <f t="shared" si="15"/>
        <v>230353.39</v>
      </c>
      <c r="I75" s="315"/>
      <c r="J75" s="317">
        <f t="shared" si="17"/>
        <v>230353.39</v>
      </c>
      <c r="K75" s="315">
        <v>421200</v>
      </c>
      <c r="L75" s="318">
        <v>441838.8</v>
      </c>
      <c r="M75" s="473">
        <f t="shared" si="18"/>
        <v>250000</v>
      </c>
      <c r="N75" s="470">
        <f>+'[2]STR+DEV'!$G75</f>
        <v>38511</v>
      </c>
      <c r="O75" s="320">
        <f t="shared" si="16"/>
        <v>260749.99999999997</v>
      </c>
      <c r="P75" s="320"/>
      <c r="Q75" s="278">
        <v>-69030</v>
      </c>
      <c r="R75" s="320">
        <f t="shared" si="13"/>
        <v>191719.99999999997</v>
      </c>
      <c r="S75" s="320">
        <v>465000</v>
      </c>
      <c r="T75" s="320">
        <f t="shared" si="14"/>
        <v>725750</v>
      </c>
      <c r="U75" s="320">
        <f t="shared" si="19"/>
        <v>276134.24999999994</v>
      </c>
      <c r="V75" s="410">
        <f t="shared" si="20"/>
        <v>291873.90224999993</v>
      </c>
      <c r="Y75" s="468">
        <f t="shared" si="21"/>
        <v>9.5115397864278334E-2</v>
      </c>
    </row>
    <row r="76" spans="1:25" ht="15" hidden="1" customHeight="1" x14ac:dyDescent="0.25">
      <c r="A76" s="344" t="s">
        <v>44</v>
      </c>
      <c r="B76" s="311">
        <v>0</v>
      </c>
      <c r="C76" s="345"/>
      <c r="D76" s="315"/>
      <c r="E76" s="315"/>
      <c r="F76" s="315"/>
      <c r="G76" s="315"/>
      <c r="H76" s="316">
        <f t="shared" si="15"/>
        <v>0</v>
      </c>
      <c r="I76" s="315"/>
      <c r="J76" s="317">
        <f t="shared" si="17"/>
        <v>0</v>
      </c>
      <c r="K76" s="315"/>
      <c r="L76" s="318"/>
      <c r="M76" s="473">
        <f t="shared" si="18"/>
        <v>0</v>
      </c>
      <c r="N76" s="470">
        <f>+'[2]STR+DEV'!$G76</f>
        <v>0</v>
      </c>
      <c r="O76" s="320">
        <f t="shared" si="16"/>
        <v>0</v>
      </c>
      <c r="P76" s="320"/>
      <c r="Q76" s="278"/>
      <c r="R76" s="320">
        <f t="shared" si="13"/>
        <v>0</v>
      </c>
      <c r="S76" s="320"/>
      <c r="T76" s="320">
        <f t="shared" si="14"/>
        <v>0</v>
      </c>
      <c r="U76" s="320">
        <f t="shared" si="19"/>
        <v>0</v>
      </c>
      <c r="V76" s="410">
        <f t="shared" si="20"/>
        <v>0</v>
      </c>
      <c r="Y76" s="468" t="e">
        <f t="shared" si="21"/>
        <v>#DIV/0!</v>
      </c>
    </row>
    <row r="77" spans="1:25" ht="15" hidden="1" customHeight="1" x14ac:dyDescent="0.25">
      <c r="A77" s="344" t="s">
        <v>94</v>
      </c>
      <c r="B77" s="311">
        <v>0</v>
      </c>
      <c r="C77" s="345"/>
      <c r="D77" s="315"/>
      <c r="E77" s="315"/>
      <c r="F77" s="315"/>
      <c r="G77" s="315"/>
      <c r="H77" s="316">
        <f t="shared" si="15"/>
        <v>0</v>
      </c>
      <c r="I77" s="315"/>
      <c r="J77" s="317">
        <f t="shared" si="17"/>
        <v>0</v>
      </c>
      <c r="K77" s="315"/>
      <c r="L77" s="318"/>
      <c r="M77" s="473">
        <f t="shared" si="18"/>
        <v>0</v>
      </c>
      <c r="N77" s="470">
        <f>+'[2]STR+DEV'!$G77</f>
        <v>0</v>
      </c>
      <c r="O77" s="320">
        <f t="shared" si="16"/>
        <v>0</v>
      </c>
      <c r="P77" s="320"/>
      <c r="Q77" s="278"/>
      <c r="R77" s="320">
        <f t="shared" si="13"/>
        <v>0</v>
      </c>
      <c r="S77" s="320"/>
      <c r="T77" s="320">
        <f t="shared" si="14"/>
        <v>0</v>
      </c>
      <c r="U77" s="320">
        <f t="shared" si="19"/>
        <v>0</v>
      </c>
      <c r="V77" s="410">
        <f t="shared" si="20"/>
        <v>0</v>
      </c>
      <c r="Y77" s="468" t="e">
        <f t="shared" si="21"/>
        <v>#DIV/0!</v>
      </c>
    </row>
    <row r="78" spans="1:25" ht="15" hidden="1" customHeight="1" x14ac:dyDescent="0.25">
      <c r="A78" s="344" t="s">
        <v>40</v>
      </c>
      <c r="B78" s="311">
        <v>0</v>
      </c>
      <c r="C78" s="345"/>
      <c r="D78" s="315"/>
      <c r="E78" s="315"/>
      <c r="F78" s="315"/>
      <c r="G78" s="315"/>
      <c r="H78" s="316">
        <f t="shared" si="15"/>
        <v>0</v>
      </c>
      <c r="I78" s="315"/>
      <c r="J78" s="317">
        <f t="shared" si="17"/>
        <v>0</v>
      </c>
      <c r="K78" s="315"/>
      <c r="L78" s="318"/>
      <c r="M78" s="473">
        <f t="shared" si="18"/>
        <v>0</v>
      </c>
      <c r="N78" s="470">
        <f>+'[2]STR+DEV'!$G78</f>
        <v>0</v>
      </c>
      <c r="O78" s="320">
        <f t="shared" si="16"/>
        <v>0</v>
      </c>
      <c r="P78" s="320"/>
      <c r="Q78" s="278"/>
      <c r="R78" s="320">
        <f t="shared" si="13"/>
        <v>0</v>
      </c>
      <c r="S78" s="320"/>
      <c r="T78" s="320">
        <f t="shared" si="14"/>
        <v>0</v>
      </c>
      <c r="U78" s="320">
        <f t="shared" si="19"/>
        <v>0</v>
      </c>
      <c r="V78" s="410">
        <f t="shared" si="20"/>
        <v>0</v>
      </c>
      <c r="Y78" s="468" t="e">
        <f t="shared" si="21"/>
        <v>#DIV/0!</v>
      </c>
    </row>
    <row r="79" spans="1:25" ht="15" hidden="1" customHeight="1" x14ac:dyDescent="0.25">
      <c r="A79" s="344" t="s">
        <v>688</v>
      </c>
      <c r="B79" s="311">
        <v>0</v>
      </c>
      <c r="C79" s="345"/>
      <c r="D79" s="315"/>
      <c r="E79" s="315"/>
      <c r="F79" s="315"/>
      <c r="G79" s="315"/>
      <c r="H79" s="316">
        <f t="shared" si="15"/>
        <v>0</v>
      </c>
      <c r="I79" s="315"/>
      <c r="J79" s="317">
        <f t="shared" si="17"/>
        <v>0</v>
      </c>
      <c r="K79" s="315"/>
      <c r="L79" s="318"/>
      <c r="M79" s="473">
        <f t="shared" si="18"/>
        <v>0</v>
      </c>
      <c r="N79" s="470">
        <f>+'[2]STR+DEV'!$G79</f>
        <v>0</v>
      </c>
      <c r="O79" s="320">
        <f t="shared" si="16"/>
        <v>0</v>
      </c>
      <c r="P79" s="320"/>
      <c r="Q79" s="278"/>
      <c r="R79" s="320">
        <f t="shared" si="13"/>
        <v>0</v>
      </c>
      <c r="S79" s="320"/>
      <c r="T79" s="320">
        <f t="shared" si="14"/>
        <v>0</v>
      </c>
      <c r="U79" s="320">
        <f t="shared" si="19"/>
        <v>0</v>
      </c>
      <c r="V79" s="410">
        <f t="shared" si="20"/>
        <v>0</v>
      </c>
      <c r="Y79" s="468" t="e">
        <f t="shared" si="21"/>
        <v>#DIV/0!</v>
      </c>
    </row>
    <row r="80" spans="1:25" ht="15" hidden="1" customHeight="1" x14ac:dyDescent="0.25">
      <c r="A80" s="344" t="s">
        <v>34</v>
      </c>
      <c r="B80" s="311">
        <v>0</v>
      </c>
      <c r="C80" s="345"/>
      <c r="D80" s="315"/>
      <c r="E80" s="315"/>
      <c r="F80" s="315"/>
      <c r="G80" s="315"/>
      <c r="H80" s="316">
        <f t="shared" si="15"/>
        <v>0</v>
      </c>
      <c r="I80" s="315"/>
      <c r="J80" s="317">
        <f t="shared" si="17"/>
        <v>0</v>
      </c>
      <c r="K80" s="315"/>
      <c r="L80" s="318"/>
      <c r="M80" s="473">
        <f t="shared" si="18"/>
        <v>0</v>
      </c>
      <c r="N80" s="470">
        <f>+'[2]STR+DEV'!$G80</f>
        <v>0</v>
      </c>
      <c r="O80" s="320">
        <f t="shared" si="16"/>
        <v>0</v>
      </c>
      <c r="P80" s="320"/>
      <c r="Q80" s="278"/>
      <c r="R80" s="320">
        <f t="shared" si="13"/>
        <v>0</v>
      </c>
      <c r="S80" s="320"/>
      <c r="T80" s="320">
        <f t="shared" si="14"/>
        <v>0</v>
      </c>
      <c r="U80" s="320">
        <f t="shared" si="19"/>
        <v>0</v>
      </c>
      <c r="V80" s="410">
        <f t="shared" si="20"/>
        <v>0</v>
      </c>
      <c r="Y80" s="468" t="e">
        <f t="shared" si="21"/>
        <v>#DIV/0!</v>
      </c>
    </row>
    <row r="81" spans="1:25" ht="15" hidden="1" customHeight="1" x14ac:dyDescent="0.25">
      <c r="A81" s="344" t="s">
        <v>46</v>
      </c>
      <c r="B81" s="311">
        <v>0</v>
      </c>
      <c r="C81" s="345"/>
      <c r="D81" s="315"/>
      <c r="E81" s="315"/>
      <c r="F81" s="315"/>
      <c r="G81" s="315"/>
      <c r="H81" s="316">
        <f t="shared" si="15"/>
        <v>0</v>
      </c>
      <c r="I81" s="315"/>
      <c r="J81" s="317">
        <f t="shared" si="17"/>
        <v>0</v>
      </c>
      <c r="K81" s="315"/>
      <c r="L81" s="318"/>
      <c r="M81" s="473">
        <f t="shared" si="18"/>
        <v>0</v>
      </c>
      <c r="N81" s="470">
        <f>+'[2]STR+DEV'!$G81</f>
        <v>0</v>
      </c>
      <c r="O81" s="320">
        <f t="shared" si="16"/>
        <v>0</v>
      </c>
      <c r="P81" s="320"/>
      <c r="Q81" s="278"/>
      <c r="R81" s="320">
        <f t="shared" si="13"/>
        <v>0</v>
      </c>
      <c r="S81" s="320"/>
      <c r="T81" s="320">
        <f t="shared" si="14"/>
        <v>0</v>
      </c>
      <c r="U81" s="320">
        <f t="shared" si="19"/>
        <v>0</v>
      </c>
      <c r="V81" s="410">
        <f t="shared" si="20"/>
        <v>0</v>
      </c>
      <c r="Y81" s="468" t="e">
        <f t="shared" si="21"/>
        <v>#DIV/0!</v>
      </c>
    </row>
    <row r="82" spans="1:25" ht="15" hidden="1" customHeight="1" x14ac:dyDescent="0.25">
      <c r="A82" s="344" t="s">
        <v>90</v>
      </c>
      <c r="B82" s="311">
        <v>0</v>
      </c>
      <c r="C82" s="345"/>
      <c r="D82" s="315"/>
      <c r="E82" s="315"/>
      <c r="F82" s="315"/>
      <c r="G82" s="315"/>
      <c r="H82" s="316">
        <f t="shared" si="15"/>
        <v>0</v>
      </c>
      <c r="I82" s="315"/>
      <c r="J82" s="317">
        <f t="shared" si="17"/>
        <v>0</v>
      </c>
      <c r="K82" s="315"/>
      <c r="L82" s="318"/>
      <c r="M82" s="473">
        <f t="shared" si="18"/>
        <v>0</v>
      </c>
      <c r="N82" s="470">
        <f>+'[2]STR+DEV'!$G82</f>
        <v>0</v>
      </c>
      <c r="O82" s="320">
        <f t="shared" si="16"/>
        <v>0</v>
      </c>
      <c r="P82" s="320"/>
      <c r="Q82" s="278"/>
      <c r="R82" s="320">
        <f t="shared" si="13"/>
        <v>0</v>
      </c>
      <c r="S82" s="320"/>
      <c r="T82" s="320">
        <f t="shared" si="14"/>
        <v>0</v>
      </c>
      <c r="U82" s="320">
        <f t="shared" si="19"/>
        <v>0</v>
      </c>
      <c r="V82" s="410">
        <f t="shared" si="20"/>
        <v>0</v>
      </c>
      <c r="Y82" s="468" t="e">
        <f t="shared" si="21"/>
        <v>#DIV/0!</v>
      </c>
    </row>
    <row r="83" spans="1:25" ht="15" hidden="1" customHeight="1" x14ac:dyDescent="0.25">
      <c r="A83" s="344" t="s">
        <v>48</v>
      </c>
      <c r="B83" s="311">
        <v>0</v>
      </c>
      <c r="C83" s="345"/>
      <c r="D83" s="315"/>
      <c r="E83" s="315"/>
      <c r="F83" s="315"/>
      <c r="G83" s="315"/>
      <c r="H83" s="316">
        <f t="shared" si="15"/>
        <v>0</v>
      </c>
      <c r="I83" s="315"/>
      <c r="J83" s="317">
        <f t="shared" si="17"/>
        <v>0</v>
      </c>
      <c r="K83" s="315"/>
      <c r="L83" s="318"/>
      <c r="M83" s="473">
        <f t="shared" si="18"/>
        <v>0</v>
      </c>
      <c r="N83" s="470">
        <f>+'[2]STR+DEV'!$G83</f>
        <v>0</v>
      </c>
      <c r="O83" s="320">
        <f t="shared" si="16"/>
        <v>0</v>
      </c>
      <c r="P83" s="320"/>
      <c r="Q83" s="278"/>
      <c r="R83" s="320">
        <f t="shared" si="13"/>
        <v>0</v>
      </c>
      <c r="S83" s="320"/>
      <c r="T83" s="320">
        <f t="shared" si="14"/>
        <v>0</v>
      </c>
      <c r="U83" s="320">
        <f t="shared" si="19"/>
        <v>0</v>
      </c>
      <c r="V83" s="410">
        <f t="shared" si="20"/>
        <v>0</v>
      </c>
      <c r="Y83" s="468" t="e">
        <f t="shared" si="21"/>
        <v>#DIV/0!</v>
      </c>
    </row>
    <row r="84" spans="1:25" ht="15" hidden="1" customHeight="1" x14ac:dyDescent="0.25">
      <c r="A84" s="344" t="s">
        <v>78</v>
      </c>
      <c r="B84" s="311">
        <v>0</v>
      </c>
      <c r="C84" s="345"/>
      <c r="D84" s="315"/>
      <c r="E84" s="315"/>
      <c r="F84" s="315"/>
      <c r="G84" s="315"/>
      <c r="H84" s="316">
        <f t="shared" si="15"/>
        <v>0</v>
      </c>
      <c r="I84" s="315"/>
      <c r="J84" s="317">
        <f t="shared" si="17"/>
        <v>0</v>
      </c>
      <c r="K84" s="315"/>
      <c r="L84" s="318"/>
      <c r="M84" s="473">
        <f t="shared" si="18"/>
        <v>0</v>
      </c>
      <c r="N84" s="470">
        <f>+'[2]STR+DEV'!$G84</f>
        <v>0</v>
      </c>
      <c r="O84" s="320">
        <f t="shared" si="16"/>
        <v>0</v>
      </c>
      <c r="P84" s="320"/>
      <c r="Q84" s="278"/>
      <c r="R84" s="320">
        <f t="shared" si="13"/>
        <v>0</v>
      </c>
      <c r="S84" s="320"/>
      <c r="T84" s="320">
        <f t="shared" si="14"/>
        <v>0</v>
      </c>
      <c r="U84" s="320">
        <f t="shared" si="19"/>
        <v>0</v>
      </c>
      <c r="V84" s="410">
        <f t="shared" si="20"/>
        <v>0</v>
      </c>
      <c r="Y84" s="468" t="e">
        <f t="shared" si="21"/>
        <v>#DIV/0!</v>
      </c>
    </row>
    <row r="85" spans="1:25" ht="15" hidden="1" customHeight="1" x14ac:dyDescent="0.25">
      <c r="A85" s="344" t="s">
        <v>51</v>
      </c>
      <c r="B85" s="311">
        <v>0</v>
      </c>
      <c r="C85" s="345"/>
      <c r="D85" s="315"/>
      <c r="E85" s="315"/>
      <c r="F85" s="315"/>
      <c r="G85" s="315"/>
      <c r="H85" s="316">
        <f t="shared" si="15"/>
        <v>0</v>
      </c>
      <c r="I85" s="315"/>
      <c r="J85" s="317">
        <f t="shared" si="17"/>
        <v>0</v>
      </c>
      <c r="K85" s="315"/>
      <c r="L85" s="318"/>
      <c r="M85" s="473">
        <f t="shared" si="18"/>
        <v>0</v>
      </c>
      <c r="N85" s="470">
        <f>+'[2]STR+DEV'!$G85</f>
        <v>0</v>
      </c>
      <c r="O85" s="320">
        <f t="shared" si="16"/>
        <v>0</v>
      </c>
      <c r="P85" s="320"/>
      <c r="Q85" s="278"/>
      <c r="R85" s="320">
        <f t="shared" si="13"/>
        <v>0</v>
      </c>
      <c r="S85" s="320"/>
      <c r="T85" s="320">
        <f t="shared" si="14"/>
        <v>0</v>
      </c>
      <c r="U85" s="320">
        <f t="shared" si="19"/>
        <v>0</v>
      </c>
      <c r="V85" s="410">
        <f t="shared" si="20"/>
        <v>0</v>
      </c>
      <c r="Y85" s="468" t="e">
        <f t="shared" si="21"/>
        <v>#DIV/0!</v>
      </c>
    </row>
    <row r="86" spans="1:25" ht="15" hidden="1" customHeight="1" x14ac:dyDescent="0.25">
      <c r="A86" s="344" t="s">
        <v>75</v>
      </c>
      <c r="B86" s="311">
        <v>0</v>
      </c>
      <c r="C86" s="345"/>
      <c r="D86" s="315"/>
      <c r="E86" s="315"/>
      <c r="F86" s="315"/>
      <c r="G86" s="315"/>
      <c r="H86" s="316">
        <f t="shared" si="15"/>
        <v>0</v>
      </c>
      <c r="I86" s="315"/>
      <c r="J86" s="317">
        <f t="shared" si="17"/>
        <v>0</v>
      </c>
      <c r="K86" s="315"/>
      <c r="L86" s="318"/>
      <c r="M86" s="473">
        <f t="shared" si="18"/>
        <v>0</v>
      </c>
      <c r="N86" s="470">
        <f>+'[2]STR+DEV'!$G86</f>
        <v>0</v>
      </c>
      <c r="O86" s="320">
        <f t="shared" si="16"/>
        <v>0</v>
      </c>
      <c r="P86" s="320"/>
      <c r="Q86" s="278"/>
      <c r="R86" s="320">
        <f t="shared" si="13"/>
        <v>0</v>
      </c>
      <c r="S86" s="320"/>
      <c r="T86" s="320">
        <f t="shared" si="14"/>
        <v>0</v>
      </c>
      <c r="U86" s="320">
        <f t="shared" si="19"/>
        <v>0</v>
      </c>
      <c r="V86" s="410">
        <f t="shared" si="20"/>
        <v>0</v>
      </c>
      <c r="Y86" s="468" t="e">
        <f t="shared" si="21"/>
        <v>#DIV/0!</v>
      </c>
    </row>
    <row r="87" spans="1:25" ht="15" hidden="1" customHeight="1" x14ac:dyDescent="0.25">
      <c r="A87" s="344" t="s">
        <v>50</v>
      </c>
      <c r="B87" s="311">
        <v>0</v>
      </c>
      <c r="C87" s="345"/>
      <c r="D87" s="315"/>
      <c r="E87" s="315"/>
      <c r="F87" s="315"/>
      <c r="G87" s="315"/>
      <c r="H87" s="316">
        <f t="shared" si="15"/>
        <v>0</v>
      </c>
      <c r="I87" s="315"/>
      <c r="J87" s="317">
        <f t="shared" si="17"/>
        <v>0</v>
      </c>
      <c r="K87" s="315"/>
      <c r="L87" s="318"/>
      <c r="M87" s="473">
        <f t="shared" si="18"/>
        <v>0</v>
      </c>
      <c r="N87" s="470">
        <f>+'[2]STR+DEV'!$G87</f>
        <v>0</v>
      </c>
      <c r="O87" s="320">
        <f t="shared" si="16"/>
        <v>0</v>
      </c>
      <c r="P87" s="320"/>
      <c r="Q87" s="278"/>
      <c r="R87" s="320">
        <f t="shared" si="13"/>
        <v>0</v>
      </c>
      <c r="S87" s="320"/>
      <c r="T87" s="320">
        <f t="shared" si="14"/>
        <v>0</v>
      </c>
      <c r="U87" s="320">
        <f t="shared" si="19"/>
        <v>0</v>
      </c>
      <c r="V87" s="410">
        <f t="shared" si="20"/>
        <v>0</v>
      </c>
      <c r="Y87" s="468" t="e">
        <f t="shared" si="21"/>
        <v>#DIV/0!</v>
      </c>
    </row>
    <row r="88" spans="1:25" ht="15" hidden="1" customHeight="1" x14ac:dyDescent="0.25">
      <c r="A88" s="344" t="s">
        <v>14</v>
      </c>
      <c r="B88" s="311">
        <v>0</v>
      </c>
      <c r="C88" s="345"/>
      <c r="D88" s="315"/>
      <c r="E88" s="315"/>
      <c r="F88" s="315"/>
      <c r="G88" s="315"/>
      <c r="H88" s="316">
        <f t="shared" si="15"/>
        <v>0</v>
      </c>
      <c r="I88" s="315"/>
      <c r="J88" s="317">
        <f t="shared" si="17"/>
        <v>0</v>
      </c>
      <c r="K88" s="315"/>
      <c r="L88" s="318"/>
      <c r="M88" s="473">
        <f t="shared" si="18"/>
        <v>0</v>
      </c>
      <c r="N88" s="470">
        <f>+'[2]STR+DEV'!$G88</f>
        <v>0</v>
      </c>
      <c r="O88" s="320">
        <f t="shared" si="16"/>
        <v>0</v>
      </c>
      <c r="P88" s="320"/>
      <c r="Q88" s="278"/>
      <c r="R88" s="320">
        <f t="shared" si="13"/>
        <v>0</v>
      </c>
      <c r="S88" s="320"/>
      <c r="T88" s="320">
        <f t="shared" si="14"/>
        <v>0</v>
      </c>
      <c r="U88" s="320">
        <f t="shared" si="19"/>
        <v>0</v>
      </c>
      <c r="V88" s="410">
        <f t="shared" si="20"/>
        <v>0</v>
      </c>
      <c r="Y88" s="468" t="e">
        <f t="shared" si="21"/>
        <v>#DIV/0!</v>
      </c>
    </row>
    <row r="89" spans="1:25" ht="15" hidden="1" customHeight="1" x14ac:dyDescent="0.25">
      <c r="A89" s="344" t="s">
        <v>35</v>
      </c>
      <c r="B89" s="311">
        <v>0</v>
      </c>
      <c r="C89" s="345"/>
      <c r="D89" s="315"/>
      <c r="E89" s="315"/>
      <c r="F89" s="315"/>
      <c r="G89" s="315"/>
      <c r="H89" s="316">
        <f t="shared" si="15"/>
        <v>0</v>
      </c>
      <c r="I89" s="315"/>
      <c r="J89" s="317">
        <f t="shared" si="17"/>
        <v>0</v>
      </c>
      <c r="K89" s="315"/>
      <c r="L89" s="318"/>
      <c r="M89" s="473">
        <f t="shared" si="18"/>
        <v>0</v>
      </c>
      <c r="N89" s="470">
        <f>+'[2]STR+DEV'!$G89</f>
        <v>0</v>
      </c>
      <c r="O89" s="320">
        <f t="shared" si="16"/>
        <v>0</v>
      </c>
      <c r="P89" s="320"/>
      <c r="Q89" s="278"/>
      <c r="R89" s="320">
        <f t="shared" si="13"/>
        <v>0</v>
      </c>
      <c r="S89" s="320"/>
      <c r="T89" s="320">
        <f t="shared" si="14"/>
        <v>0</v>
      </c>
      <c r="U89" s="320">
        <f t="shared" si="19"/>
        <v>0</v>
      </c>
      <c r="V89" s="410">
        <f t="shared" si="20"/>
        <v>0</v>
      </c>
      <c r="Y89" s="468" t="e">
        <f t="shared" si="21"/>
        <v>#DIV/0!</v>
      </c>
    </row>
    <row r="90" spans="1:25" ht="15" hidden="1" customHeight="1" x14ac:dyDescent="0.25">
      <c r="A90" s="344" t="s">
        <v>52</v>
      </c>
      <c r="B90" s="311">
        <v>0</v>
      </c>
      <c r="C90" s="345"/>
      <c r="D90" s="315"/>
      <c r="E90" s="315"/>
      <c r="F90" s="315"/>
      <c r="G90" s="315"/>
      <c r="H90" s="316">
        <f t="shared" si="15"/>
        <v>0</v>
      </c>
      <c r="I90" s="315"/>
      <c r="J90" s="317">
        <f t="shared" si="17"/>
        <v>0</v>
      </c>
      <c r="K90" s="315"/>
      <c r="L90" s="318"/>
      <c r="M90" s="473">
        <f t="shared" si="18"/>
        <v>0</v>
      </c>
      <c r="N90" s="470">
        <f>+'[2]STR+DEV'!$G90</f>
        <v>0</v>
      </c>
      <c r="O90" s="320">
        <f t="shared" si="16"/>
        <v>0</v>
      </c>
      <c r="P90" s="320"/>
      <c r="Q90" s="278"/>
      <c r="R90" s="320">
        <f t="shared" si="13"/>
        <v>0</v>
      </c>
      <c r="S90" s="320"/>
      <c r="T90" s="320">
        <f t="shared" si="14"/>
        <v>0</v>
      </c>
      <c r="U90" s="320">
        <f t="shared" si="19"/>
        <v>0</v>
      </c>
      <c r="V90" s="410">
        <f t="shared" si="20"/>
        <v>0</v>
      </c>
      <c r="Y90" s="468" t="e">
        <f t="shared" si="21"/>
        <v>#DIV/0!</v>
      </c>
    </row>
    <row r="91" spans="1:25" ht="15" hidden="1" customHeight="1" x14ac:dyDescent="0.25">
      <c r="A91" s="344" t="s">
        <v>53</v>
      </c>
      <c r="B91" s="311">
        <v>0</v>
      </c>
      <c r="C91" s="345"/>
      <c r="D91" s="315"/>
      <c r="E91" s="315"/>
      <c r="F91" s="315"/>
      <c r="G91" s="315"/>
      <c r="H91" s="316">
        <f t="shared" si="15"/>
        <v>0</v>
      </c>
      <c r="I91" s="315"/>
      <c r="J91" s="317">
        <f t="shared" si="17"/>
        <v>0</v>
      </c>
      <c r="K91" s="315"/>
      <c r="L91" s="318"/>
      <c r="M91" s="473">
        <f t="shared" si="18"/>
        <v>0</v>
      </c>
      <c r="N91" s="470">
        <f>+'[2]STR+DEV'!$G91</f>
        <v>0</v>
      </c>
      <c r="O91" s="320">
        <f t="shared" si="16"/>
        <v>0</v>
      </c>
      <c r="P91" s="320"/>
      <c r="Q91" s="278"/>
      <c r="R91" s="320">
        <f t="shared" si="13"/>
        <v>0</v>
      </c>
      <c r="S91" s="320"/>
      <c r="T91" s="320">
        <f t="shared" si="14"/>
        <v>0</v>
      </c>
      <c r="U91" s="320">
        <f t="shared" si="19"/>
        <v>0</v>
      </c>
      <c r="V91" s="410">
        <f t="shared" si="20"/>
        <v>0</v>
      </c>
      <c r="Y91" s="468" t="e">
        <f t="shared" si="21"/>
        <v>#DIV/0!</v>
      </c>
    </row>
    <row r="92" spans="1:25" ht="15" hidden="1" customHeight="1" x14ac:dyDescent="0.25">
      <c r="A92" s="344" t="s">
        <v>66</v>
      </c>
      <c r="B92" s="311">
        <v>0</v>
      </c>
      <c r="C92" s="345"/>
      <c r="D92" s="315"/>
      <c r="E92" s="315"/>
      <c r="F92" s="315"/>
      <c r="G92" s="315"/>
      <c r="H92" s="316">
        <f t="shared" si="15"/>
        <v>0</v>
      </c>
      <c r="I92" s="315"/>
      <c r="J92" s="317">
        <f t="shared" si="17"/>
        <v>0</v>
      </c>
      <c r="K92" s="315"/>
      <c r="L92" s="318"/>
      <c r="M92" s="473">
        <f t="shared" si="18"/>
        <v>0</v>
      </c>
      <c r="N92" s="470">
        <f>+'[2]STR+DEV'!$G92</f>
        <v>0</v>
      </c>
      <c r="O92" s="320">
        <f t="shared" si="16"/>
        <v>0</v>
      </c>
      <c r="P92" s="320"/>
      <c r="Q92" s="278"/>
      <c r="R92" s="320">
        <f t="shared" si="13"/>
        <v>0</v>
      </c>
      <c r="S92" s="320"/>
      <c r="T92" s="320">
        <f t="shared" si="14"/>
        <v>0</v>
      </c>
      <c r="U92" s="320">
        <f t="shared" si="19"/>
        <v>0</v>
      </c>
      <c r="V92" s="410">
        <f t="shared" si="20"/>
        <v>0</v>
      </c>
      <c r="Y92" s="468" t="e">
        <f t="shared" si="21"/>
        <v>#DIV/0!</v>
      </c>
    </row>
    <row r="93" spans="1:25" x14ac:dyDescent="0.25">
      <c r="A93" s="344" t="s">
        <v>33</v>
      </c>
      <c r="B93" s="311">
        <v>1850000</v>
      </c>
      <c r="C93" s="345">
        <v>350000</v>
      </c>
      <c r="D93" s="315">
        <v>581463.75</v>
      </c>
      <c r="E93" s="315">
        <v>500000</v>
      </c>
      <c r="F93" s="315">
        <v>250000</v>
      </c>
      <c r="G93" s="315">
        <v>292528.53999999998</v>
      </c>
      <c r="H93" s="316">
        <f t="shared" si="15"/>
        <v>457471.46</v>
      </c>
      <c r="I93" s="315"/>
      <c r="J93" s="317">
        <f t="shared" si="17"/>
        <v>457471.46</v>
      </c>
      <c r="K93" s="315">
        <v>526500</v>
      </c>
      <c r="L93" s="318">
        <v>552298.5</v>
      </c>
      <c r="M93" s="473">
        <f t="shared" si="18"/>
        <v>750000</v>
      </c>
      <c r="N93" s="470">
        <f>+'[2]STR+DEV'!$G93</f>
        <v>390713</v>
      </c>
      <c r="O93" s="320">
        <f t="shared" si="16"/>
        <v>782250</v>
      </c>
      <c r="P93" s="320"/>
      <c r="Q93" s="278">
        <v>-249890</v>
      </c>
      <c r="R93" s="320">
        <f t="shared" si="13"/>
        <v>532360</v>
      </c>
      <c r="S93" s="320">
        <v>600000</v>
      </c>
      <c r="T93" s="320">
        <f t="shared" si="14"/>
        <v>1382250</v>
      </c>
      <c r="U93" s="320">
        <f t="shared" si="19"/>
        <v>828402.75</v>
      </c>
      <c r="V93" s="410">
        <f t="shared" si="20"/>
        <v>875621.7067499999</v>
      </c>
      <c r="Y93" s="468">
        <f t="shared" si="21"/>
        <v>0.1807849520708989</v>
      </c>
    </row>
    <row r="94" spans="1:25" hidden="1" x14ac:dyDescent="0.25">
      <c r="A94" s="344" t="s">
        <v>84</v>
      </c>
      <c r="B94" s="311">
        <v>0</v>
      </c>
      <c r="C94" s="345"/>
      <c r="D94" s="315"/>
      <c r="E94" s="315"/>
      <c r="F94" s="315"/>
      <c r="G94" s="315"/>
      <c r="H94" s="316">
        <f t="shared" si="15"/>
        <v>0</v>
      </c>
      <c r="I94" s="315"/>
      <c r="J94" s="317">
        <f t="shared" si="17"/>
        <v>0</v>
      </c>
      <c r="K94" s="315"/>
      <c r="L94" s="318"/>
      <c r="M94" s="473">
        <f t="shared" si="18"/>
        <v>0</v>
      </c>
      <c r="N94" s="470">
        <f>+'[2]STR+DEV'!$G94</f>
        <v>0</v>
      </c>
      <c r="O94" s="320">
        <f t="shared" si="16"/>
        <v>0</v>
      </c>
      <c r="P94" s="320"/>
      <c r="Q94" s="278"/>
      <c r="R94" s="320">
        <f t="shared" si="13"/>
        <v>0</v>
      </c>
      <c r="S94" s="320"/>
      <c r="T94" s="320">
        <f t="shared" si="14"/>
        <v>0</v>
      </c>
      <c r="U94" s="320">
        <f t="shared" si="19"/>
        <v>0</v>
      </c>
      <c r="V94" s="410">
        <f t="shared" si="20"/>
        <v>0</v>
      </c>
      <c r="Y94" s="468" t="e">
        <f t="shared" si="21"/>
        <v>#DIV/0!</v>
      </c>
    </row>
    <row r="95" spans="1:25" hidden="1" x14ac:dyDescent="0.25">
      <c r="A95" s="344" t="s">
        <v>68</v>
      </c>
      <c r="B95" s="311">
        <v>0</v>
      </c>
      <c r="C95" s="345"/>
      <c r="D95" s="315"/>
      <c r="E95" s="315"/>
      <c r="F95" s="315"/>
      <c r="G95" s="315"/>
      <c r="H95" s="316">
        <f t="shared" si="15"/>
        <v>0</v>
      </c>
      <c r="I95" s="315"/>
      <c r="J95" s="317">
        <f t="shared" si="17"/>
        <v>0</v>
      </c>
      <c r="K95" s="315"/>
      <c r="L95" s="318"/>
      <c r="M95" s="473">
        <f t="shared" si="18"/>
        <v>0</v>
      </c>
      <c r="N95" s="470">
        <f>+'[2]STR+DEV'!$G95</f>
        <v>0</v>
      </c>
      <c r="O95" s="320">
        <f t="shared" si="16"/>
        <v>0</v>
      </c>
      <c r="P95" s="320"/>
      <c r="Q95" s="278"/>
      <c r="R95" s="320">
        <f t="shared" si="13"/>
        <v>0</v>
      </c>
      <c r="S95" s="320"/>
      <c r="T95" s="320">
        <f t="shared" si="14"/>
        <v>0</v>
      </c>
      <c r="U95" s="320">
        <f t="shared" si="19"/>
        <v>0</v>
      </c>
      <c r="V95" s="410">
        <f t="shared" si="20"/>
        <v>0</v>
      </c>
      <c r="Y95" s="468" t="e">
        <f t="shared" si="21"/>
        <v>#DIV/0!</v>
      </c>
    </row>
    <row r="96" spans="1:25" hidden="1" x14ac:dyDescent="0.25">
      <c r="A96" s="344" t="s">
        <v>55</v>
      </c>
      <c r="B96" s="311">
        <v>0</v>
      </c>
      <c r="C96" s="345"/>
      <c r="D96" s="315"/>
      <c r="E96" s="315"/>
      <c r="F96" s="315"/>
      <c r="G96" s="315"/>
      <c r="H96" s="316">
        <f t="shared" si="15"/>
        <v>0</v>
      </c>
      <c r="I96" s="315"/>
      <c r="J96" s="317">
        <f t="shared" si="17"/>
        <v>0</v>
      </c>
      <c r="K96" s="315"/>
      <c r="L96" s="318"/>
      <c r="M96" s="473">
        <f t="shared" si="18"/>
        <v>0</v>
      </c>
      <c r="N96" s="470">
        <f>+'[2]STR+DEV'!$G96</f>
        <v>0</v>
      </c>
      <c r="O96" s="320">
        <f t="shared" si="16"/>
        <v>0</v>
      </c>
      <c r="P96" s="320"/>
      <c r="Q96" s="278"/>
      <c r="R96" s="320">
        <f t="shared" si="13"/>
        <v>0</v>
      </c>
      <c r="S96" s="320"/>
      <c r="T96" s="320">
        <f t="shared" si="14"/>
        <v>0</v>
      </c>
      <c r="U96" s="320">
        <f t="shared" si="19"/>
        <v>0</v>
      </c>
      <c r="V96" s="410">
        <f t="shared" si="20"/>
        <v>0</v>
      </c>
      <c r="Y96" s="468" t="e">
        <f t="shared" si="21"/>
        <v>#DIV/0!</v>
      </c>
    </row>
    <row r="97" spans="1:25" hidden="1" x14ac:dyDescent="0.25">
      <c r="A97" s="344" t="s">
        <v>59</v>
      </c>
      <c r="B97" s="311">
        <v>900000</v>
      </c>
      <c r="C97" s="345"/>
      <c r="D97" s="315">
        <v>402152.1</v>
      </c>
      <c r="E97" s="315"/>
      <c r="F97" s="315"/>
      <c r="G97" s="315"/>
      <c r="H97" s="316">
        <f t="shared" si="15"/>
        <v>0</v>
      </c>
      <c r="I97" s="315"/>
      <c r="J97" s="317">
        <f t="shared" si="17"/>
        <v>0</v>
      </c>
      <c r="K97" s="315"/>
      <c r="L97" s="318"/>
      <c r="M97" s="473">
        <f t="shared" si="18"/>
        <v>0</v>
      </c>
      <c r="N97" s="470">
        <f>+'[2]STR+DEV'!$G97</f>
        <v>0</v>
      </c>
      <c r="O97" s="320">
        <f t="shared" si="16"/>
        <v>0</v>
      </c>
      <c r="P97" s="320"/>
      <c r="Q97" s="278"/>
      <c r="R97" s="320">
        <f t="shared" si="13"/>
        <v>0</v>
      </c>
      <c r="S97" s="320"/>
      <c r="T97" s="320">
        <f t="shared" si="14"/>
        <v>0</v>
      </c>
      <c r="U97" s="320">
        <f t="shared" si="19"/>
        <v>0</v>
      </c>
      <c r="V97" s="410">
        <f t="shared" si="20"/>
        <v>0</v>
      </c>
      <c r="Y97" s="468" t="e">
        <f t="shared" si="21"/>
        <v>#DIV/0!</v>
      </c>
    </row>
    <row r="98" spans="1:25" hidden="1" x14ac:dyDescent="0.25">
      <c r="A98" s="344" t="s">
        <v>45</v>
      </c>
      <c r="B98" s="311">
        <v>0</v>
      </c>
      <c r="C98" s="345"/>
      <c r="D98" s="315"/>
      <c r="E98" s="315"/>
      <c r="F98" s="315"/>
      <c r="G98" s="315"/>
      <c r="H98" s="316">
        <f t="shared" si="15"/>
        <v>0</v>
      </c>
      <c r="I98" s="315"/>
      <c r="J98" s="317">
        <f t="shared" si="17"/>
        <v>0</v>
      </c>
      <c r="K98" s="315"/>
      <c r="L98" s="318"/>
      <c r="M98" s="473">
        <f t="shared" si="18"/>
        <v>0</v>
      </c>
      <c r="N98" s="470">
        <f>+'[2]STR+DEV'!$G98</f>
        <v>0</v>
      </c>
      <c r="O98" s="320">
        <f t="shared" si="16"/>
        <v>0</v>
      </c>
      <c r="P98" s="320"/>
      <c r="Q98" s="278"/>
      <c r="R98" s="320">
        <f t="shared" ref="R98:R137" si="22">SUM(O98:Q98)</f>
        <v>0</v>
      </c>
      <c r="S98" s="320"/>
      <c r="T98" s="320">
        <f t="shared" ref="T98:T137" si="23">+O98+P98+S98</f>
        <v>0</v>
      </c>
      <c r="U98" s="320">
        <f t="shared" si="19"/>
        <v>0</v>
      </c>
      <c r="V98" s="410">
        <f t="shared" si="20"/>
        <v>0</v>
      </c>
      <c r="Y98" s="468" t="e">
        <f t="shared" si="21"/>
        <v>#DIV/0!</v>
      </c>
    </row>
    <row r="99" spans="1:25" hidden="1" x14ac:dyDescent="0.25">
      <c r="A99" s="344" t="s">
        <v>60</v>
      </c>
      <c r="B99" s="311">
        <v>0</v>
      </c>
      <c r="C99" s="345"/>
      <c r="D99" s="315"/>
      <c r="E99" s="315"/>
      <c r="F99" s="315"/>
      <c r="G99" s="315"/>
      <c r="H99" s="316">
        <f t="shared" ref="H99:H136" si="24">+E99+F99-G99</f>
        <v>0</v>
      </c>
      <c r="I99" s="315"/>
      <c r="J99" s="317">
        <f t="shared" si="17"/>
        <v>0</v>
      </c>
      <c r="K99" s="315"/>
      <c r="L99" s="318"/>
      <c r="M99" s="473">
        <f t="shared" si="18"/>
        <v>0</v>
      </c>
      <c r="N99" s="470">
        <f>+'[2]STR+DEV'!$G99</f>
        <v>0</v>
      </c>
      <c r="O99" s="320">
        <f t="shared" ref="O99:O137" si="25">+M99*1.043</f>
        <v>0</v>
      </c>
      <c r="P99" s="320"/>
      <c r="Q99" s="278"/>
      <c r="R99" s="320">
        <f t="shared" si="22"/>
        <v>0</v>
      </c>
      <c r="S99" s="320"/>
      <c r="T99" s="320">
        <f t="shared" si="23"/>
        <v>0</v>
      </c>
      <c r="U99" s="320">
        <f t="shared" si="19"/>
        <v>0</v>
      </c>
      <c r="V99" s="410">
        <f t="shared" si="20"/>
        <v>0</v>
      </c>
      <c r="Y99" s="468" t="e">
        <f t="shared" si="21"/>
        <v>#DIV/0!</v>
      </c>
    </row>
    <row r="100" spans="1:25" x14ac:dyDescent="0.25">
      <c r="A100" s="344" t="s">
        <v>61</v>
      </c>
      <c r="B100" s="311">
        <v>900000</v>
      </c>
      <c r="C100" s="345">
        <v>400000</v>
      </c>
      <c r="D100" s="315">
        <v>402152.1</v>
      </c>
      <c r="E100" s="315">
        <v>500000</v>
      </c>
      <c r="F100" s="315">
        <v>-100000</v>
      </c>
      <c r="G100" s="315">
        <v>19838.53</v>
      </c>
      <c r="H100" s="316">
        <f t="shared" si="24"/>
        <v>380161.47</v>
      </c>
      <c r="I100" s="315"/>
      <c r="J100" s="317">
        <f t="shared" ref="J100:J136" si="26">SUM(H100:I100)</f>
        <v>380161.47</v>
      </c>
      <c r="K100" s="315">
        <v>526500</v>
      </c>
      <c r="L100" s="318">
        <v>552298.5</v>
      </c>
      <c r="M100" s="473">
        <f t="shared" ref="M100:M137" si="27">+G100+J100</f>
        <v>400000</v>
      </c>
      <c r="N100" s="470">
        <f>+'[2]STR+DEV'!$G100</f>
        <v>243008</v>
      </c>
      <c r="O100" s="320">
        <f>+M100*1.043-217000</f>
        <v>200199.99999999994</v>
      </c>
      <c r="P100" s="320"/>
      <c r="Q100" s="278">
        <v>-40879</v>
      </c>
      <c r="R100" s="320">
        <f t="shared" si="22"/>
        <v>159320.99999999994</v>
      </c>
      <c r="S100" s="320">
        <v>400000</v>
      </c>
      <c r="T100" s="320">
        <f t="shared" si="23"/>
        <v>600200</v>
      </c>
      <c r="U100" s="320">
        <f t="shared" ref="U100:U136" si="28">+O100*1.059</f>
        <v>212011.79999999993</v>
      </c>
      <c r="V100" s="410">
        <f t="shared" ref="V100:V136" si="29">+U100*1.057</f>
        <v>224096.47259999992</v>
      </c>
      <c r="Y100" s="468">
        <f t="shared" si="21"/>
        <v>6.810896367877374E-2</v>
      </c>
    </row>
    <row r="101" spans="1:25" hidden="1" x14ac:dyDescent="0.25">
      <c r="A101" s="344" t="s">
        <v>63</v>
      </c>
      <c r="B101" s="311">
        <v>0</v>
      </c>
      <c r="C101" s="345"/>
      <c r="D101" s="315"/>
      <c r="E101" s="315"/>
      <c r="F101" s="315"/>
      <c r="G101" s="315"/>
      <c r="H101" s="316">
        <f t="shared" si="24"/>
        <v>0</v>
      </c>
      <c r="I101" s="315"/>
      <c r="J101" s="317">
        <f t="shared" si="26"/>
        <v>0</v>
      </c>
      <c r="K101" s="315"/>
      <c r="L101" s="318"/>
      <c r="M101" s="473">
        <f t="shared" si="27"/>
        <v>0</v>
      </c>
      <c r="N101" s="470">
        <f>+'[2]STR+DEV'!$G101</f>
        <v>0</v>
      </c>
      <c r="O101" s="320">
        <f t="shared" si="25"/>
        <v>0</v>
      </c>
      <c r="P101" s="320"/>
      <c r="Q101" s="278"/>
      <c r="R101" s="320">
        <f t="shared" si="22"/>
        <v>0</v>
      </c>
      <c r="S101" s="320"/>
      <c r="T101" s="320">
        <f t="shared" si="23"/>
        <v>0</v>
      </c>
      <c r="U101" s="320">
        <f t="shared" si="28"/>
        <v>0</v>
      </c>
      <c r="V101" s="410">
        <f t="shared" si="29"/>
        <v>0</v>
      </c>
      <c r="Y101" s="468" t="e">
        <f t="shared" si="21"/>
        <v>#DIV/0!</v>
      </c>
    </row>
    <row r="102" spans="1:25" hidden="1" x14ac:dyDescent="0.25">
      <c r="A102" s="344" t="s">
        <v>62</v>
      </c>
      <c r="B102" s="311">
        <v>0</v>
      </c>
      <c r="C102" s="345"/>
      <c r="D102" s="315"/>
      <c r="E102" s="315"/>
      <c r="F102" s="315"/>
      <c r="G102" s="315"/>
      <c r="H102" s="316">
        <f t="shared" si="24"/>
        <v>0</v>
      </c>
      <c r="I102" s="315"/>
      <c r="J102" s="317">
        <f t="shared" si="26"/>
        <v>0</v>
      </c>
      <c r="K102" s="315"/>
      <c r="L102" s="318"/>
      <c r="M102" s="473">
        <f t="shared" si="27"/>
        <v>0</v>
      </c>
      <c r="N102" s="470">
        <f>+'[2]STR+DEV'!$G102</f>
        <v>0</v>
      </c>
      <c r="O102" s="320">
        <f t="shared" si="25"/>
        <v>0</v>
      </c>
      <c r="P102" s="320"/>
      <c r="Q102" s="278"/>
      <c r="R102" s="320">
        <f t="shared" si="22"/>
        <v>0</v>
      </c>
      <c r="S102" s="320"/>
      <c r="T102" s="320">
        <f t="shared" si="23"/>
        <v>0</v>
      </c>
      <c r="U102" s="320">
        <f t="shared" si="28"/>
        <v>0</v>
      </c>
      <c r="V102" s="410">
        <f t="shared" si="29"/>
        <v>0</v>
      </c>
      <c r="Y102" s="468" t="e">
        <f t="shared" si="21"/>
        <v>#DIV/0!</v>
      </c>
    </row>
    <row r="103" spans="1:25" hidden="1" x14ac:dyDescent="0.25">
      <c r="A103" s="344" t="s">
        <v>41</v>
      </c>
      <c r="B103" s="311">
        <v>0</v>
      </c>
      <c r="C103" s="345"/>
      <c r="D103" s="315"/>
      <c r="E103" s="315"/>
      <c r="F103" s="315"/>
      <c r="G103" s="315"/>
      <c r="H103" s="316">
        <f t="shared" si="24"/>
        <v>0</v>
      </c>
      <c r="I103" s="315"/>
      <c r="J103" s="317">
        <f t="shared" si="26"/>
        <v>0</v>
      </c>
      <c r="K103" s="315"/>
      <c r="L103" s="318"/>
      <c r="M103" s="473">
        <f t="shared" si="27"/>
        <v>0</v>
      </c>
      <c r="N103" s="470">
        <f>+'[2]STR+DEV'!$G103</f>
        <v>0</v>
      </c>
      <c r="O103" s="320">
        <f t="shared" si="25"/>
        <v>0</v>
      </c>
      <c r="P103" s="320"/>
      <c r="Q103" s="278"/>
      <c r="R103" s="320">
        <f t="shared" si="22"/>
        <v>0</v>
      </c>
      <c r="S103" s="320"/>
      <c r="T103" s="320">
        <f t="shared" si="23"/>
        <v>0</v>
      </c>
      <c r="U103" s="320">
        <f t="shared" si="28"/>
        <v>0</v>
      </c>
      <c r="V103" s="410">
        <f t="shared" si="29"/>
        <v>0</v>
      </c>
      <c r="Y103" s="468" t="e">
        <f t="shared" si="21"/>
        <v>#DIV/0!</v>
      </c>
    </row>
    <row r="104" spans="1:25" x14ac:dyDescent="0.25">
      <c r="A104" s="344" t="s">
        <v>64</v>
      </c>
      <c r="B104" s="311">
        <v>50000</v>
      </c>
      <c r="C104" s="345"/>
      <c r="D104" s="315">
        <v>15725</v>
      </c>
      <c r="E104" s="315">
        <v>50000</v>
      </c>
      <c r="F104" s="315"/>
      <c r="G104" s="315">
        <v>23265</v>
      </c>
      <c r="H104" s="316">
        <f t="shared" si="24"/>
        <v>26735</v>
      </c>
      <c r="I104" s="315"/>
      <c r="J104" s="317">
        <f t="shared" si="26"/>
        <v>26735</v>
      </c>
      <c r="K104" s="315">
        <v>52650</v>
      </c>
      <c r="L104" s="318">
        <v>55229.85</v>
      </c>
      <c r="M104" s="473">
        <f t="shared" si="27"/>
        <v>50000</v>
      </c>
      <c r="N104" s="470">
        <f>+'[2]STR+DEV'!$G104</f>
        <v>33265</v>
      </c>
      <c r="O104" s="320">
        <f t="shared" si="25"/>
        <v>52149.999999999993</v>
      </c>
      <c r="P104" s="320"/>
      <c r="Q104" s="278">
        <v>-42458</v>
      </c>
      <c r="R104" s="320">
        <f t="shared" si="22"/>
        <v>9691.9999999999927</v>
      </c>
      <c r="S104" s="320"/>
      <c r="T104" s="320">
        <f t="shared" si="23"/>
        <v>52149.999999999993</v>
      </c>
      <c r="U104" s="320">
        <f t="shared" si="28"/>
        <v>55226.849999999991</v>
      </c>
      <c r="V104" s="410">
        <f t="shared" si="29"/>
        <v>58374.780449999984</v>
      </c>
      <c r="Y104" s="468">
        <f t="shared" si="21"/>
        <v>0.81415148609779497</v>
      </c>
    </row>
    <row r="105" spans="1:25" hidden="1" x14ac:dyDescent="0.25">
      <c r="A105" s="344" t="s">
        <v>65</v>
      </c>
      <c r="B105" s="311">
        <v>0</v>
      </c>
      <c r="C105" s="345"/>
      <c r="D105" s="315"/>
      <c r="E105" s="315"/>
      <c r="F105" s="315"/>
      <c r="G105" s="315"/>
      <c r="H105" s="316">
        <f t="shared" si="24"/>
        <v>0</v>
      </c>
      <c r="I105" s="315"/>
      <c r="J105" s="317">
        <f t="shared" si="26"/>
        <v>0</v>
      </c>
      <c r="K105" s="315"/>
      <c r="L105" s="318"/>
      <c r="M105" s="473">
        <f t="shared" si="27"/>
        <v>0</v>
      </c>
      <c r="N105" s="470">
        <f>+'[2]STR+DEV'!$G105</f>
        <v>0</v>
      </c>
      <c r="O105" s="320">
        <f t="shared" si="25"/>
        <v>0</v>
      </c>
      <c r="P105" s="320"/>
      <c r="Q105" s="278"/>
      <c r="R105" s="320">
        <f t="shared" si="22"/>
        <v>0</v>
      </c>
      <c r="S105" s="320"/>
      <c r="T105" s="320">
        <f t="shared" si="23"/>
        <v>0</v>
      </c>
      <c r="U105" s="320">
        <f t="shared" si="28"/>
        <v>0</v>
      </c>
      <c r="V105" s="410">
        <f t="shared" si="29"/>
        <v>0</v>
      </c>
      <c r="Y105" s="468" t="e">
        <f t="shared" si="21"/>
        <v>#DIV/0!</v>
      </c>
    </row>
    <row r="106" spans="1:25" hidden="1" x14ac:dyDescent="0.25">
      <c r="A106" s="344" t="s">
        <v>87</v>
      </c>
      <c r="B106" s="311">
        <v>0</v>
      </c>
      <c r="C106" s="345"/>
      <c r="D106" s="315"/>
      <c r="E106" s="315"/>
      <c r="F106" s="315"/>
      <c r="G106" s="315"/>
      <c r="H106" s="316">
        <f t="shared" si="24"/>
        <v>0</v>
      </c>
      <c r="I106" s="315"/>
      <c r="J106" s="317">
        <f t="shared" si="26"/>
        <v>0</v>
      </c>
      <c r="K106" s="315"/>
      <c r="L106" s="318"/>
      <c r="M106" s="473">
        <f t="shared" si="27"/>
        <v>0</v>
      </c>
      <c r="N106" s="470">
        <f>+'[2]STR+DEV'!$G106</f>
        <v>0</v>
      </c>
      <c r="O106" s="320">
        <f t="shared" si="25"/>
        <v>0</v>
      </c>
      <c r="P106" s="320"/>
      <c r="Q106" s="278"/>
      <c r="R106" s="320">
        <f t="shared" si="22"/>
        <v>0</v>
      </c>
      <c r="S106" s="320"/>
      <c r="T106" s="320">
        <f t="shared" si="23"/>
        <v>0</v>
      </c>
      <c r="U106" s="320">
        <f t="shared" si="28"/>
        <v>0</v>
      </c>
      <c r="V106" s="410">
        <f t="shared" si="29"/>
        <v>0</v>
      </c>
      <c r="Y106" s="468" t="e">
        <f t="shared" si="21"/>
        <v>#DIV/0!</v>
      </c>
    </row>
    <row r="107" spans="1:25" hidden="1" x14ac:dyDescent="0.25">
      <c r="A107" s="344" t="s">
        <v>26</v>
      </c>
      <c r="B107" s="311">
        <v>0</v>
      </c>
      <c r="C107" s="345"/>
      <c r="D107" s="315"/>
      <c r="E107" s="315"/>
      <c r="F107" s="315"/>
      <c r="G107" s="315"/>
      <c r="H107" s="316">
        <f t="shared" si="24"/>
        <v>0</v>
      </c>
      <c r="I107" s="315"/>
      <c r="J107" s="317">
        <f t="shared" si="26"/>
        <v>0</v>
      </c>
      <c r="K107" s="315"/>
      <c r="L107" s="318"/>
      <c r="M107" s="473">
        <f t="shared" si="27"/>
        <v>0</v>
      </c>
      <c r="N107" s="470">
        <f>+'[2]STR+DEV'!$G107</f>
        <v>0</v>
      </c>
      <c r="O107" s="320">
        <f t="shared" si="25"/>
        <v>0</v>
      </c>
      <c r="P107" s="320"/>
      <c r="Q107" s="278"/>
      <c r="R107" s="320">
        <f t="shared" si="22"/>
        <v>0</v>
      </c>
      <c r="S107" s="320"/>
      <c r="T107" s="320">
        <f t="shared" si="23"/>
        <v>0</v>
      </c>
      <c r="U107" s="320">
        <f t="shared" si="28"/>
        <v>0</v>
      </c>
      <c r="V107" s="410">
        <f t="shared" si="29"/>
        <v>0</v>
      </c>
      <c r="Y107" s="468" t="e">
        <f t="shared" si="21"/>
        <v>#DIV/0!</v>
      </c>
    </row>
    <row r="108" spans="1:25" hidden="1" x14ac:dyDescent="0.25">
      <c r="A108" s="344" t="s">
        <v>42</v>
      </c>
      <c r="B108" s="311">
        <v>0</v>
      </c>
      <c r="C108" s="345"/>
      <c r="D108" s="315"/>
      <c r="E108" s="315"/>
      <c r="F108" s="315"/>
      <c r="G108" s="315"/>
      <c r="H108" s="316">
        <f t="shared" si="24"/>
        <v>0</v>
      </c>
      <c r="I108" s="315"/>
      <c r="J108" s="317">
        <f t="shared" si="26"/>
        <v>0</v>
      </c>
      <c r="K108" s="315"/>
      <c r="L108" s="318"/>
      <c r="M108" s="473">
        <f t="shared" si="27"/>
        <v>0</v>
      </c>
      <c r="N108" s="470">
        <f>+'[2]STR+DEV'!$G108</f>
        <v>0</v>
      </c>
      <c r="O108" s="320">
        <f t="shared" si="25"/>
        <v>0</v>
      </c>
      <c r="P108" s="320"/>
      <c r="Q108" s="278"/>
      <c r="R108" s="320">
        <f t="shared" si="22"/>
        <v>0</v>
      </c>
      <c r="S108" s="320"/>
      <c r="T108" s="320">
        <f t="shared" si="23"/>
        <v>0</v>
      </c>
      <c r="U108" s="320">
        <f t="shared" si="28"/>
        <v>0</v>
      </c>
      <c r="V108" s="410">
        <f t="shared" si="29"/>
        <v>0</v>
      </c>
      <c r="Y108" s="468" t="e">
        <f t="shared" si="21"/>
        <v>#DIV/0!</v>
      </c>
    </row>
    <row r="109" spans="1:25" hidden="1" x14ac:dyDescent="0.25">
      <c r="A109" s="344" t="s">
        <v>42</v>
      </c>
      <c r="B109" s="311">
        <v>0</v>
      </c>
      <c r="C109" s="345"/>
      <c r="D109" s="315"/>
      <c r="E109" s="315"/>
      <c r="F109" s="315"/>
      <c r="G109" s="315"/>
      <c r="H109" s="316">
        <f t="shared" si="24"/>
        <v>0</v>
      </c>
      <c r="I109" s="315"/>
      <c r="J109" s="317">
        <f t="shared" si="26"/>
        <v>0</v>
      </c>
      <c r="K109" s="315"/>
      <c r="L109" s="318"/>
      <c r="M109" s="473">
        <f t="shared" si="27"/>
        <v>0</v>
      </c>
      <c r="N109" s="470">
        <f>+'[2]STR+DEV'!$G109</f>
        <v>0</v>
      </c>
      <c r="O109" s="320">
        <f t="shared" si="25"/>
        <v>0</v>
      </c>
      <c r="P109" s="320"/>
      <c r="Q109" s="278"/>
      <c r="R109" s="320">
        <f t="shared" si="22"/>
        <v>0</v>
      </c>
      <c r="S109" s="320"/>
      <c r="T109" s="320">
        <f t="shared" si="23"/>
        <v>0</v>
      </c>
      <c r="U109" s="320">
        <f t="shared" si="28"/>
        <v>0</v>
      </c>
      <c r="V109" s="410">
        <f t="shared" si="29"/>
        <v>0</v>
      </c>
      <c r="Y109" s="468" t="e">
        <f t="shared" si="21"/>
        <v>#DIV/0!</v>
      </c>
    </row>
    <row r="110" spans="1:25" x14ac:dyDescent="0.25">
      <c r="A110" s="344" t="s">
        <v>70</v>
      </c>
      <c r="B110" s="311">
        <v>200000</v>
      </c>
      <c r="C110" s="345"/>
      <c r="D110" s="315">
        <v>127941.3</v>
      </c>
      <c r="E110" s="315">
        <v>200000</v>
      </c>
      <c r="F110" s="315"/>
      <c r="G110" s="315">
        <v>54223.91</v>
      </c>
      <c r="H110" s="316">
        <f t="shared" si="24"/>
        <v>145776.09</v>
      </c>
      <c r="I110" s="315"/>
      <c r="J110" s="317">
        <f t="shared" si="26"/>
        <v>145776.09</v>
      </c>
      <c r="K110" s="315">
        <v>210600</v>
      </c>
      <c r="L110" s="318">
        <v>220919.4</v>
      </c>
      <c r="M110" s="473">
        <f t="shared" si="27"/>
        <v>200000</v>
      </c>
      <c r="N110" s="470">
        <f>+'[2]STR+DEV'!$G110</f>
        <v>85454</v>
      </c>
      <c r="O110" s="320">
        <f t="shared" si="25"/>
        <v>208599.99999999997</v>
      </c>
      <c r="P110" s="320"/>
      <c r="Q110" s="278">
        <v>-96370</v>
      </c>
      <c r="R110" s="320">
        <f t="shared" si="22"/>
        <v>112229.99999999997</v>
      </c>
      <c r="S110" s="320"/>
      <c r="T110" s="320">
        <f t="shared" si="23"/>
        <v>208599.99999999997</v>
      </c>
      <c r="U110" s="320">
        <f t="shared" si="28"/>
        <v>220907.39999999997</v>
      </c>
      <c r="V110" s="410">
        <f t="shared" si="29"/>
        <v>233499.12179999994</v>
      </c>
      <c r="Y110" s="468">
        <f t="shared" si="21"/>
        <v>0.46198465963566643</v>
      </c>
    </row>
    <row r="111" spans="1:25" hidden="1" x14ac:dyDescent="0.25">
      <c r="A111" s="344" t="s">
        <v>3</v>
      </c>
      <c r="B111" s="311">
        <v>0</v>
      </c>
      <c r="C111" s="345"/>
      <c r="D111" s="315"/>
      <c r="E111" s="315"/>
      <c r="F111" s="315"/>
      <c r="G111" s="315"/>
      <c r="H111" s="316">
        <f t="shared" si="24"/>
        <v>0</v>
      </c>
      <c r="I111" s="315"/>
      <c r="J111" s="317">
        <f t="shared" si="26"/>
        <v>0</v>
      </c>
      <c r="K111" s="315"/>
      <c r="L111" s="318"/>
      <c r="M111" s="473">
        <f t="shared" si="27"/>
        <v>0</v>
      </c>
      <c r="N111" s="470">
        <f>+'[2]STR+DEV'!$G111</f>
        <v>0</v>
      </c>
      <c r="O111" s="320">
        <f t="shared" si="25"/>
        <v>0</v>
      </c>
      <c r="P111" s="320"/>
      <c r="Q111" s="278"/>
      <c r="R111" s="320">
        <f t="shared" si="22"/>
        <v>0</v>
      </c>
      <c r="S111" s="320"/>
      <c r="T111" s="320">
        <f t="shared" si="23"/>
        <v>0</v>
      </c>
      <c r="U111" s="320">
        <f t="shared" si="28"/>
        <v>0</v>
      </c>
      <c r="V111" s="410">
        <f t="shared" si="29"/>
        <v>0</v>
      </c>
      <c r="Y111" s="468" t="e">
        <f t="shared" si="21"/>
        <v>#DIV/0!</v>
      </c>
    </row>
    <row r="112" spans="1:25" x14ac:dyDescent="0.25">
      <c r="A112" s="344" t="s">
        <v>32</v>
      </c>
      <c r="B112" s="311">
        <v>10000</v>
      </c>
      <c r="C112" s="345"/>
      <c r="D112" s="315">
        <v>0</v>
      </c>
      <c r="E112" s="315">
        <v>10000</v>
      </c>
      <c r="F112" s="315"/>
      <c r="G112" s="315">
        <v>0</v>
      </c>
      <c r="H112" s="316">
        <f t="shared" si="24"/>
        <v>10000</v>
      </c>
      <c r="I112" s="315"/>
      <c r="J112" s="317">
        <f t="shared" si="26"/>
        <v>10000</v>
      </c>
      <c r="K112" s="315">
        <v>10530</v>
      </c>
      <c r="L112" s="318">
        <v>11045.97</v>
      </c>
      <c r="M112" s="473">
        <f t="shared" si="27"/>
        <v>10000</v>
      </c>
      <c r="N112" s="470">
        <f>+'[2]STR+DEV'!$G112</f>
        <v>0</v>
      </c>
      <c r="O112" s="320">
        <f t="shared" si="25"/>
        <v>10430</v>
      </c>
      <c r="P112" s="320"/>
      <c r="Q112" s="278"/>
      <c r="R112" s="320">
        <f t="shared" si="22"/>
        <v>10430</v>
      </c>
      <c r="S112" s="320"/>
      <c r="T112" s="320">
        <f t="shared" si="23"/>
        <v>10430</v>
      </c>
      <c r="U112" s="320">
        <f t="shared" si="28"/>
        <v>11045.369999999999</v>
      </c>
      <c r="V112" s="410">
        <f t="shared" si="29"/>
        <v>11674.956089999998</v>
      </c>
      <c r="Y112" s="468">
        <f t="shared" si="21"/>
        <v>0</v>
      </c>
    </row>
    <row r="113" spans="1:25" hidden="1" x14ac:dyDescent="0.25">
      <c r="A113" s="344" t="s">
        <v>28</v>
      </c>
      <c r="B113" s="311">
        <v>0</v>
      </c>
      <c r="C113" s="345"/>
      <c r="D113" s="315"/>
      <c r="E113" s="315"/>
      <c r="F113" s="315"/>
      <c r="G113" s="315"/>
      <c r="H113" s="316">
        <f t="shared" si="24"/>
        <v>0</v>
      </c>
      <c r="I113" s="315"/>
      <c r="J113" s="317">
        <f t="shared" si="26"/>
        <v>0</v>
      </c>
      <c r="K113" s="315"/>
      <c r="L113" s="318"/>
      <c r="M113" s="473">
        <f t="shared" si="27"/>
        <v>0</v>
      </c>
      <c r="N113" s="470">
        <f>+'[2]STR+DEV'!$G113</f>
        <v>0</v>
      </c>
      <c r="O113" s="320">
        <f t="shared" si="25"/>
        <v>0</v>
      </c>
      <c r="P113" s="320"/>
      <c r="Q113" s="278"/>
      <c r="R113" s="320">
        <f t="shared" si="22"/>
        <v>0</v>
      </c>
      <c r="S113" s="320"/>
      <c r="T113" s="320">
        <f t="shared" si="23"/>
        <v>0</v>
      </c>
      <c r="U113" s="320">
        <f t="shared" si="28"/>
        <v>0</v>
      </c>
      <c r="V113" s="410">
        <f t="shared" si="29"/>
        <v>0</v>
      </c>
      <c r="Y113" s="468" t="e">
        <f t="shared" si="21"/>
        <v>#DIV/0!</v>
      </c>
    </row>
    <row r="114" spans="1:25" hidden="1" x14ac:dyDescent="0.25">
      <c r="A114" s="344" t="s">
        <v>89</v>
      </c>
      <c r="B114" s="311">
        <v>0</v>
      </c>
      <c r="C114" s="345"/>
      <c r="D114" s="315"/>
      <c r="E114" s="315"/>
      <c r="F114" s="315"/>
      <c r="G114" s="315"/>
      <c r="H114" s="316">
        <f t="shared" si="24"/>
        <v>0</v>
      </c>
      <c r="I114" s="315"/>
      <c r="J114" s="317">
        <f t="shared" si="26"/>
        <v>0</v>
      </c>
      <c r="K114" s="315"/>
      <c r="L114" s="318"/>
      <c r="M114" s="473">
        <f t="shared" si="27"/>
        <v>0</v>
      </c>
      <c r="N114" s="470">
        <f>+'[2]STR+DEV'!$G114</f>
        <v>0</v>
      </c>
      <c r="O114" s="320">
        <f t="shared" si="25"/>
        <v>0</v>
      </c>
      <c r="P114" s="320"/>
      <c r="Q114" s="278"/>
      <c r="R114" s="320">
        <f t="shared" si="22"/>
        <v>0</v>
      </c>
      <c r="S114" s="320"/>
      <c r="T114" s="320">
        <f t="shared" si="23"/>
        <v>0</v>
      </c>
      <c r="U114" s="320">
        <f t="shared" si="28"/>
        <v>0</v>
      </c>
      <c r="V114" s="410">
        <f t="shared" si="29"/>
        <v>0</v>
      </c>
      <c r="Y114" s="468" t="e">
        <f t="shared" si="21"/>
        <v>#DIV/0!</v>
      </c>
    </row>
    <row r="115" spans="1:25" hidden="1" x14ac:dyDescent="0.25">
      <c r="A115" s="344" t="s">
        <v>71</v>
      </c>
      <c r="B115" s="311">
        <v>0</v>
      </c>
      <c r="C115" s="345"/>
      <c r="D115" s="315"/>
      <c r="E115" s="315"/>
      <c r="F115" s="315"/>
      <c r="G115" s="315"/>
      <c r="H115" s="316">
        <f t="shared" si="24"/>
        <v>0</v>
      </c>
      <c r="I115" s="315"/>
      <c r="J115" s="317">
        <f t="shared" si="26"/>
        <v>0</v>
      </c>
      <c r="K115" s="315"/>
      <c r="L115" s="318"/>
      <c r="M115" s="473">
        <f t="shared" si="27"/>
        <v>0</v>
      </c>
      <c r="N115" s="470">
        <f>+'[2]STR+DEV'!$G115</f>
        <v>0</v>
      </c>
      <c r="O115" s="320">
        <f t="shared" si="25"/>
        <v>0</v>
      </c>
      <c r="P115" s="320"/>
      <c r="Q115" s="278"/>
      <c r="R115" s="320">
        <f t="shared" si="22"/>
        <v>0</v>
      </c>
      <c r="S115" s="320"/>
      <c r="T115" s="320">
        <f t="shared" si="23"/>
        <v>0</v>
      </c>
      <c r="U115" s="320">
        <f t="shared" si="28"/>
        <v>0</v>
      </c>
      <c r="V115" s="410">
        <f t="shared" si="29"/>
        <v>0</v>
      </c>
      <c r="Y115" s="468" t="e">
        <f t="shared" si="21"/>
        <v>#DIV/0!</v>
      </c>
    </row>
    <row r="116" spans="1:25" hidden="1" x14ac:dyDescent="0.25">
      <c r="A116" s="344" t="s">
        <v>725</v>
      </c>
      <c r="B116" s="311">
        <v>0</v>
      </c>
      <c r="C116" s="345"/>
      <c r="D116" s="315"/>
      <c r="E116" s="315"/>
      <c r="F116" s="315"/>
      <c r="G116" s="315"/>
      <c r="H116" s="316">
        <f t="shared" si="24"/>
        <v>0</v>
      </c>
      <c r="I116" s="315"/>
      <c r="J116" s="317">
        <f t="shared" si="26"/>
        <v>0</v>
      </c>
      <c r="K116" s="315"/>
      <c r="L116" s="318"/>
      <c r="M116" s="473">
        <f t="shared" si="27"/>
        <v>0</v>
      </c>
      <c r="N116" s="470">
        <f>+'[2]STR+DEV'!$G116</f>
        <v>0</v>
      </c>
      <c r="O116" s="320">
        <f t="shared" si="25"/>
        <v>0</v>
      </c>
      <c r="P116" s="320"/>
      <c r="Q116" s="278"/>
      <c r="R116" s="320">
        <f t="shared" si="22"/>
        <v>0</v>
      </c>
      <c r="S116" s="320"/>
      <c r="T116" s="320">
        <f t="shared" si="23"/>
        <v>0</v>
      </c>
      <c r="U116" s="320">
        <f t="shared" si="28"/>
        <v>0</v>
      </c>
      <c r="V116" s="410">
        <f t="shared" si="29"/>
        <v>0</v>
      </c>
      <c r="Y116" s="468" t="e">
        <f t="shared" si="21"/>
        <v>#DIV/0!</v>
      </c>
    </row>
    <row r="117" spans="1:25" hidden="1" x14ac:dyDescent="0.25">
      <c r="A117" s="344" t="s">
        <v>9</v>
      </c>
      <c r="B117" s="311">
        <v>0</v>
      </c>
      <c r="C117" s="345"/>
      <c r="D117" s="315"/>
      <c r="E117" s="315"/>
      <c r="F117" s="315"/>
      <c r="G117" s="315"/>
      <c r="H117" s="316">
        <f t="shared" si="24"/>
        <v>0</v>
      </c>
      <c r="I117" s="315"/>
      <c r="J117" s="317">
        <f t="shared" si="26"/>
        <v>0</v>
      </c>
      <c r="K117" s="315"/>
      <c r="L117" s="318"/>
      <c r="M117" s="473">
        <f t="shared" si="27"/>
        <v>0</v>
      </c>
      <c r="N117" s="470">
        <f>+'[2]STR+DEV'!$G117</f>
        <v>0</v>
      </c>
      <c r="O117" s="320">
        <f t="shared" si="25"/>
        <v>0</v>
      </c>
      <c r="P117" s="320"/>
      <c r="Q117" s="278"/>
      <c r="R117" s="320">
        <f t="shared" si="22"/>
        <v>0</v>
      </c>
      <c r="S117" s="320"/>
      <c r="T117" s="320">
        <f t="shared" si="23"/>
        <v>0</v>
      </c>
      <c r="U117" s="320">
        <f t="shared" si="28"/>
        <v>0</v>
      </c>
      <c r="V117" s="410">
        <f t="shared" si="29"/>
        <v>0</v>
      </c>
      <c r="Y117" s="468" t="e">
        <f t="shared" si="21"/>
        <v>#DIV/0!</v>
      </c>
    </row>
    <row r="118" spans="1:25" hidden="1" x14ac:dyDescent="0.25">
      <c r="A118" s="344" t="s">
        <v>74</v>
      </c>
      <c r="B118" s="311">
        <v>0</v>
      </c>
      <c r="C118" s="345"/>
      <c r="D118" s="315"/>
      <c r="E118" s="315"/>
      <c r="F118" s="315"/>
      <c r="G118" s="315"/>
      <c r="H118" s="316">
        <f t="shared" si="24"/>
        <v>0</v>
      </c>
      <c r="I118" s="315"/>
      <c r="J118" s="317">
        <f t="shared" si="26"/>
        <v>0</v>
      </c>
      <c r="K118" s="315"/>
      <c r="L118" s="318"/>
      <c r="M118" s="473">
        <f t="shared" si="27"/>
        <v>0</v>
      </c>
      <c r="N118" s="470">
        <f>+'[2]STR+DEV'!$G118</f>
        <v>0</v>
      </c>
      <c r="O118" s="320">
        <f t="shared" si="25"/>
        <v>0</v>
      </c>
      <c r="P118" s="320"/>
      <c r="Q118" s="278"/>
      <c r="R118" s="320">
        <f t="shared" si="22"/>
        <v>0</v>
      </c>
      <c r="S118" s="320"/>
      <c r="T118" s="320">
        <f t="shared" si="23"/>
        <v>0</v>
      </c>
      <c r="U118" s="320">
        <f t="shared" si="28"/>
        <v>0</v>
      </c>
      <c r="V118" s="410">
        <f t="shared" si="29"/>
        <v>0</v>
      </c>
      <c r="Y118" s="468" t="e">
        <f t="shared" si="21"/>
        <v>#DIV/0!</v>
      </c>
    </row>
    <row r="119" spans="1:25" x14ac:dyDescent="0.25">
      <c r="A119" s="344" t="s">
        <v>93</v>
      </c>
      <c r="B119" s="311">
        <v>500000</v>
      </c>
      <c r="C119" s="345"/>
      <c r="D119" s="315">
        <v>336553.16</v>
      </c>
      <c r="E119" s="315">
        <v>500000</v>
      </c>
      <c r="F119" s="315"/>
      <c r="G119" s="315">
        <v>249286.7</v>
      </c>
      <c r="H119" s="316">
        <f t="shared" si="24"/>
        <v>250713.3</v>
      </c>
      <c r="I119" s="315">
        <v>400000</v>
      </c>
      <c r="J119" s="317">
        <f t="shared" si="26"/>
        <v>650713.30000000005</v>
      </c>
      <c r="K119" s="315">
        <v>500000</v>
      </c>
      <c r="L119" s="318">
        <v>500000</v>
      </c>
      <c r="M119" s="473">
        <f t="shared" si="27"/>
        <v>900000</v>
      </c>
      <c r="N119" s="470">
        <f>+'[2]STR+DEV'!$G119</f>
        <v>415246</v>
      </c>
      <c r="O119" s="320">
        <f t="shared" si="25"/>
        <v>938699.99999999988</v>
      </c>
      <c r="P119" s="320"/>
      <c r="Q119" s="278">
        <v>-265951</v>
      </c>
      <c r="R119" s="320">
        <f t="shared" si="22"/>
        <v>672748.99999999988</v>
      </c>
      <c r="S119" s="320"/>
      <c r="T119" s="320">
        <f t="shared" si="23"/>
        <v>938699.99999999988</v>
      </c>
      <c r="U119" s="320">
        <f t="shared" si="28"/>
        <v>994083.29999999981</v>
      </c>
      <c r="V119" s="410">
        <f t="shared" si="29"/>
        <v>1050746.0480999998</v>
      </c>
      <c r="Y119" s="468">
        <f t="shared" si="21"/>
        <v>0.2833184190902312</v>
      </c>
    </row>
    <row r="120" spans="1:25" hidden="1" x14ac:dyDescent="0.25">
      <c r="A120" s="344" t="s">
        <v>58</v>
      </c>
      <c r="B120" s="311">
        <v>0</v>
      </c>
      <c r="C120" s="345"/>
      <c r="D120" s="315"/>
      <c r="E120" s="315"/>
      <c r="F120" s="315"/>
      <c r="G120" s="315"/>
      <c r="H120" s="316">
        <f t="shared" si="24"/>
        <v>0</v>
      </c>
      <c r="I120" s="315"/>
      <c r="J120" s="317">
        <f t="shared" si="26"/>
        <v>0</v>
      </c>
      <c r="K120" s="315"/>
      <c r="L120" s="318"/>
      <c r="M120" s="473">
        <f t="shared" si="27"/>
        <v>0</v>
      </c>
      <c r="N120" s="470"/>
      <c r="O120" s="320">
        <f t="shared" si="25"/>
        <v>0</v>
      </c>
      <c r="P120" s="320"/>
      <c r="Q120" s="278"/>
      <c r="R120" s="320">
        <f t="shared" si="22"/>
        <v>0</v>
      </c>
      <c r="S120" s="320"/>
      <c r="T120" s="320">
        <f t="shared" si="23"/>
        <v>0</v>
      </c>
      <c r="U120" s="320">
        <f t="shared" si="28"/>
        <v>0</v>
      </c>
      <c r="V120" s="410">
        <f t="shared" si="29"/>
        <v>0</v>
      </c>
    </row>
    <row r="121" spans="1:25" hidden="1" x14ac:dyDescent="0.25">
      <c r="A121" s="344" t="s">
        <v>85</v>
      </c>
      <c r="B121" s="311">
        <v>0</v>
      </c>
      <c r="C121" s="345"/>
      <c r="D121" s="315"/>
      <c r="E121" s="315"/>
      <c r="F121" s="315"/>
      <c r="G121" s="315"/>
      <c r="H121" s="316">
        <f t="shared" si="24"/>
        <v>0</v>
      </c>
      <c r="I121" s="315"/>
      <c r="J121" s="317">
        <f t="shared" si="26"/>
        <v>0</v>
      </c>
      <c r="K121" s="315"/>
      <c r="L121" s="318"/>
      <c r="M121" s="473">
        <f t="shared" si="27"/>
        <v>0</v>
      </c>
      <c r="N121" s="470"/>
      <c r="O121" s="320">
        <f t="shared" si="25"/>
        <v>0</v>
      </c>
      <c r="P121" s="320"/>
      <c r="Q121" s="278"/>
      <c r="R121" s="320">
        <f t="shared" si="22"/>
        <v>0</v>
      </c>
      <c r="S121" s="320"/>
      <c r="T121" s="320">
        <f t="shared" si="23"/>
        <v>0</v>
      </c>
      <c r="U121" s="320">
        <f t="shared" si="28"/>
        <v>0</v>
      </c>
      <c r="V121" s="410">
        <f t="shared" si="29"/>
        <v>0</v>
      </c>
    </row>
    <row r="122" spans="1:25" hidden="1" x14ac:dyDescent="0.25">
      <c r="A122" s="344" t="s">
        <v>81</v>
      </c>
      <c r="B122" s="311">
        <v>0</v>
      </c>
      <c r="C122" s="345"/>
      <c r="D122" s="315"/>
      <c r="E122" s="315"/>
      <c r="F122" s="315"/>
      <c r="G122" s="315"/>
      <c r="H122" s="316">
        <f t="shared" si="24"/>
        <v>0</v>
      </c>
      <c r="I122" s="315"/>
      <c r="J122" s="317">
        <f t="shared" si="26"/>
        <v>0</v>
      </c>
      <c r="K122" s="315"/>
      <c r="L122" s="318"/>
      <c r="M122" s="473">
        <f t="shared" si="27"/>
        <v>0</v>
      </c>
      <c r="N122" s="470"/>
      <c r="O122" s="320">
        <f t="shared" si="25"/>
        <v>0</v>
      </c>
      <c r="P122" s="320"/>
      <c r="Q122" s="278"/>
      <c r="R122" s="320">
        <f t="shared" si="22"/>
        <v>0</v>
      </c>
      <c r="S122" s="320"/>
      <c r="T122" s="320">
        <f t="shared" si="23"/>
        <v>0</v>
      </c>
      <c r="U122" s="320">
        <f t="shared" si="28"/>
        <v>0</v>
      </c>
      <c r="V122" s="410">
        <f t="shared" si="29"/>
        <v>0</v>
      </c>
    </row>
    <row r="123" spans="1:25" hidden="1" x14ac:dyDescent="0.25">
      <c r="A123" s="344" t="s">
        <v>727</v>
      </c>
      <c r="B123" s="311">
        <v>0</v>
      </c>
      <c r="C123" s="345"/>
      <c r="D123" s="315"/>
      <c r="E123" s="315"/>
      <c r="F123" s="315"/>
      <c r="G123" s="315"/>
      <c r="H123" s="316">
        <f t="shared" si="24"/>
        <v>0</v>
      </c>
      <c r="I123" s="315"/>
      <c r="J123" s="317">
        <f t="shared" si="26"/>
        <v>0</v>
      </c>
      <c r="K123" s="315"/>
      <c r="L123" s="318"/>
      <c r="M123" s="473">
        <f t="shared" si="27"/>
        <v>0</v>
      </c>
      <c r="N123" s="470"/>
      <c r="O123" s="320">
        <f t="shared" si="25"/>
        <v>0</v>
      </c>
      <c r="P123" s="320"/>
      <c r="Q123" s="278"/>
      <c r="R123" s="320">
        <f t="shared" si="22"/>
        <v>0</v>
      </c>
      <c r="S123" s="320"/>
      <c r="T123" s="320">
        <f t="shared" si="23"/>
        <v>0</v>
      </c>
      <c r="U123" s="320">
        <f t="shared" si="28"/>
        <v>0</v>
      </c>
      <c r="V123" s="410">
        <f t="shared" si="29"/>
        <v>0</v>
      </c>
    </row>
    <row r="124" spans="1:25" x14ac:dyDescent="0.25">
      <c r="A124" s="344" t="s">
        <v>951</v>
      </c>
      <c r="B124" s="311">
        <v>0</v>
      </c>
      <c r="C124" s="345"/>
      <c r="D124" s="315"/>
      <c r="E124" s="315"/>
      <c r="F124" s="315"/>
      <c r="G124" s="315"/>
      <c r="H124" s="316">
        <f t="shared" si="24"/>
        <v>0</v>
      </c>
      <c r="I124" s="315"/>
      <c r="J124" s="317">
        <f t="shared" si="26"/>
        <v>0</v>
      </c>
      <c r="K124" s="315"/>
      <c r="L124" s="318"/>
      <c r="M124" s="473">
        <f t="shared" si="27"/>
        <v>0</v>
      </c>
      <c r="N124" s="470"/>
      <c r="O124" s="320">
        <f t="shared" si="25"/>
        <v>0</v>
      </c>
      <c r="P124" s="320"/>
      <c r="Q124" s="278"/>
      <c r="R124" s="320">
        <f t="shared" si="22"/>
        <v>0</v>
      </c>
      <c r="S124" s="320">
        <v>0</v>
      </c>
      <c r="T124" s="320">
        <f t="shared" si="23"/>
        <v>0</v>
      </c>
      <c r="U124" s="320">
        <f t="shared" si="28"/>
        <v>0</v>
      </c>
      <c r="V124" s="410">
        <f t="shared" si="29"/>
        <v>0</v>
      </c>
    </row>
    <row r="125" spans="1:25" hidden="1" x14ac:dyDescent="0.25">
      <c r="A125" s="344" t="s">
        <v>79</v>
      </c>
      <c r="B125" s="311">
        <v>0</v>
      </c>
      <c r="C125" s="345"/>
      <c r="D125" s="315"/>
      <c r="E125" s="315"/>
      <c r="F125" s="315"/>
      <c r="G125" s="315"/>
      <c r="H125" s="316">
        <f t="shared" si="24"/>
        <v>0</v>
      </c>
      <c r="I125" s="315"/>
      <c r="J125" s="317">
        <f t="shared" si="26"/>
        <v>0</v>
      </c>
      <c r="K125" s="315"/>
      <c r="L125" s="318"/>
      <c r="M125" s="473">
        <f t="shared" si="27"/>
        <v>0</v>
      </c>
      <c r="N125" s="470"/>
      <c r="O125" s="320">
        <f t="shared" si="25"/>
        <v>0</v>
      </c>
      <c r="P125" s="320"/>
      <c r="Q125" s="278"/>
      <c r="R125" s="320">
        <f t="shared" si="22"/>
        <v>0</v>
      </c>
      <c r="S125" s="320"/>
      <c r="T125" s="320">
        <f t="shared" si="23"/>
        <v>0</v>
      </c>
      <c r="U125" s="320">
        <f t="shared" si="28"/>
        <v>0</v>
      </c>
      <c r="V125" s="410">
        <f t="shared" si="29"/>
        <v>0</v>
      </c>
    </row>
    <row r="126" spans="1:25" hidden="1" x14ac:dyDescent="0.25">
      <c r="A126" s="344" t="s">
        <v>80</v>
      </c>
      <c r="B126" s="311">
        <v>0</v>
      </c>
      <c r="C126" s="345"/>
      <c r="D126" s="315"/>
      <c r="E126" s="315"/>
      <c r="F126" s="315"/>
      <c r="G126" s="315"/>
      <c r="H126" s="316">
        <f t="shared" si="24"/>
        <v>0</v>
      </c>
      <c r="I126" s="315"/>
      <c r="J126" s="317">
        <f t="shared" si="26"/>
        <v>0</v>
      </c>
      <c r="K126" s="315"/>
      <c r="L126" s="318"/>
      <c r="M126" s="473">
        <f t="shared" si="27"/>
        <v>0</v>
      </c>
      <c r="N126" s="470"/>
      <c r="O126" s="320">
        <f t="shared" si="25"/>
        <v>0</v>
      </c>
      <c r="P126" s="320"/>
      <c r="Q126" s="278"/>
      <c r="R126" s="320">
        <f t="shared" si="22"/>
        <v>0</v>
      </c>
      <c r="S126" s="320"/>
      <c r="T126" s="320">
        <f t="shared" si="23"/>
        <v>0</v>
      </c>
      <c r="U126" s="320">
        <f t="shared" si="28"/>
        <v>0</v>
      </c>
      <c r="V126" s="410">
        <f t="shared" si="29"/>
        <v>0</v>
      </c>
    </row>
    <row r="127" spans="1:25" hidden="1" x14ac:dyDescent="0.25">
      <c r="A127" s="344" t="s">
        <v>54</v>
      </c>
      <c r="B127" s="311">
        <v>0</v>
      </c>
      <c r="C127" s="345"/>
      <c r="D127" s="315"/>
      <c r="E127" s="315"/>
      <c r="F127" s="315"/>
      <c r="G127" s="315"/>
      <c r="H127" s="316">
        <f t="shared" si="24"/>
        <v>0</v>
      </c>
      <c r="I127" s="315"/>
      <c r="J127" s="317">
        <f t="shared" si="26"/>
        <v>0</v>
      </c>
      <c r="K127" s="315"/>
      <c r="L127" s="318"/>
      <c r="M127" s="473">
        <f t="shared" si="27"/>
        <v>0</v>
      </c>
      <c r="N127" s="470"/>
      <c r="O127" s="320">
        <f t="shared" si="25"/>
        <v>0</v>
      </c>
      <c r="P127" s="320"/>
      <c r="Q127" s="278"/>
      <c r="R127" s="320">
        <f t="shared" si="22"/>
        <v>0</v>
      </c>
      <c r="S127" s="320"/>
      <c r="T127" s="320">
        <f t="shared" si="23"/>
        <v>0</v>
      </c>
      <c r="U127" s="320">
        <f t="shared" si="28"/>
        <v>0</v>
      </c>
      <c r="V127" s="410">
        <f t="shared" si="29"/>
        <v>0</v>
      </c>
    </row>
    <row r="128" spans="1:25" hidden="1" x14ac:dyDescent="0.25">
      <c r="A128" s="344" t="s">
        <v>49</v>
      </c>
      <c r="B128" s="311">
        <v>0</v>
      </c>
      <c r="C128" s="345"/>
      <c r="D128" s="315"/>
      <c r="E128" s="315"/>
      <c r="F128" s="315"/>
      <c r="G128" s="315"/>
      <c r="H128" s="316">
        <f t="shared" si="24"/>
        <v>0</v>
      </c>
      <c r="I128" s="315"/>
      <c r="J128" s="317">
        <f t="shared" si="26"/>
        <v>0</v>
      </c>
      <c r="K128" s="315"/>
      <c r="L128" s="318"/>
      <c r="M128" s="473">
        <f t="shared" si="27"/>
        <v>0</v>
      </c>
      <c r="N128" s="470"/>
      <c r="O128" s="320">
        <f t="shared" si="25"/>
        <v>0</v>
      </c>
      <c r="P128" s="320"/>
      <c r="Q128" s="278"/>
      <c r="R128" s="320">
        <f t="shared" si="22"/>
        <v>0</v>
      </c>
      <c r="S128" s="320"/>
      <c r="T128" s="320">
        <f t="shared" si="23"/>
        <v>0</v>
      </c>
      <c r="U128" s="320">
        <f t="shared" si="28"/>
        <v>0</v>
      </c>
      <c r="V128" s="410">
        <f t="shared" si="29"/>
        <v>0</v>
      </c>
    </row>
    <row r="129" spans="1:22" hidden="1" x14ac:dyDescent="0.25">
      <c r="A129" s="344" t="s">
        <v>83</v>
      </c>
      <c r="B129" s="311">
        <v>0</v>
      </c>
      <c r="C129" s="345"/>
      <c r="D129" s="315"/>
      <c r="E129" s="315"/>
      <c r="F129" s="315"/>
      <c r="G129" s="315"/>
      <c r="H129" s="316">
        <f t="shared" si="24"/>
        <v>0</v>
      </c>
      <c r="I129" s="315"/>
      <c r="J129" s="317">
        <f t="shared" si="26"/>
        <v>0</v>
      </c>
      <c r="K129" s="315"/>
      <c r="L129" s="318"/>
      <c r="M129" s="473">
        <f t="shared" si="27"/>
        <v>0</v>
      </c>
      <c r="N129" s="470"/>
      <c r="O129" s="320">
        <f t="shared" si="25"/>
        <v>0</v>
      </c>
      <c r="P129" s="320"/>
      <c r="Q129" s="278"/>
      <c r="R129" s="320">
        <f t="shared" si="22"/>
        <v>0</v>
      </c>
      <c r="S129" s="320"/>
      <c r="T129" s="320">
        <f t="shared" si="23"/>
        <v>0</v>
      </c>
      <c r="U129" s="320">
        <f t="shared" si="28"/>
        <v>0</v>
      </c>
      <c r="V129" s="410">
        <f t="shared" si="29"/>
        <v>0</v>
      </c>
    </row>
    <row r="130" spans="1:22" hidden="1" x14ac:dyDescent="0.25">
      <c r="A130" s="344" t="s">
        <v>76</v>
      </c>
      <c r="B130" s="311">
        <v>0</v>
      </c>
      <c r="C130" s="345"/>
      <c r="D130" s="315"/>
      <c r="E130" s="315"/>
      <c r="F130" s="315"/>
      <c r="G130" s="315"/>
      <c r="H130" s="316">
        <f t="shared" si="24"/>
        <v>0</v>
      </c>
      <c r="I130" s="315"/>
      <c r="J130" s="317">
        <f t="shared" si="26"/>
        <v>0</v>
      </c>
      <c r="K130" s="315"/>
      <c r="L130" s="318"/>
      <c r="M130" s="473">
        <f t="shared" si="27"/>
        <v>0</v>
      </c>
      <c r="N130" s="470"/>
      <c r="O130" s="320">
        <f t="shared" si="25"/>
        <v>0</v>
      </c>
      <c r="P130" s="320"/>
      <c r="Q130" s="278"/>
      <c r="R130" s="320">
        <f t="shared" si="22"/>
        <v>0</v>
      </c>
      <c r="S130" s="320"/>
      <c r="T130" s="320">
        <f t="shared" si="23"/>
        <v>0</v>
      </c>
      <c r="U130" s="320">
        <f t="shared" si="28"/>
        <v>0</v>
      </c>
      <c r="V130" s="410">
        <f t="shared" si="29"/>
        <v>0</v>
      </c>
    </row>
    <row r="131" spans="1:22" hidden="1" x14ac:dyDescent="0.25">
      <c r="A131" s="344" t="s">
        <v>22</v>
      </c>
      <c r="B131" s="311">
        <v>0</v>
      </c>
      <c r="C131" s="345"/>
      <c r="D131" s="315"/>
      <c r="E131" s="315"/>
      <c r="F131" s="315"/>
      <c r="G131" s="315"/>
      <c r="H131" s="316">
        <f t="shared" si="24"/>
        <v>0</v>
      </c>
      <c r="I131" s="315"/>
      <c r="J131" s="317">
        <f t="shared" si="26"/>
        <v>0</v>
      </c>
      <c r="K131" s="315"/>
      <c r="L131" s="318"/>
      <c r="M131" s="473">
        <f t="shared" si="27"/>
        <v>0</v>
      </c>
      <c r="N131" s="470"/>
      <c r="O131" s="320">
        <f t="shared" si="25"/>
        <v>0</v>
      </c>
      <c r="P131" s="320"/>
      <c r="Q131" s="278"/>
      <c r="R131" s="320">
        <f t="shared" si="22"/>
        <v>0</v>
      </c>
      <c r="S131" s="320"/>
      <c r="T131" s="320">
        <f t="shared" si="23"/>
        <v>0</v>
      </c>
      <c r="U131" s="320">
        <f t="shared" si="28"/>
        <v>0</v>
      </c>
      <c r="V131" s="410">
        <f t="shared" si="29"/>
        <v>0</v>
      </c>
    </row>
    <row r="132" spans="1:22" hidden="1" x14ac:dyDescent="0.25">
      <c r="A132" s="344" t="s">
        <v>23</v>
      </c>
      <c r="B132" s="311">
        <v>0</v>
      </c>
      <c r="C132" s="345"/>
      <c r="D132" s="315"/>
      <c r="E132" s="315"/>
      <c r="F132" s="315"/>
      <c r="G132" s="315"/>
      <c r="H132" s="316">
        <f t="shared" si="24"/>
        <v>0</v>
      </c>
      <c r="I132" s="315"/>
      <c r="J132" s="317">
        <f t="shared" si="26"/>
        <v>0</v>
      </c>
      <c r="K132" s="315"/>
      <c r="L132" s="318"/>
      <c r="M132" s="473">
        <f t="shared" si="27"/>
        <v>0</v>
      </c>
      <c r="N132" s="470"/>
      <c r="O132" s="320">
        <f t="shared" si="25"/>
        <v>0</v>
      </c>
      <c r="P132" s="320"/>
      <c r="Q132" s="278"/>
      <c r="R132" s="320">
        <f t="shared" si="22"/>
        <v>0</v>
      </c>
      <c r="S132" s="320"/>
      <c r="T132" s="320">
        <f t="shared" si="23"/>
        <v>0</v>
      </c>
      <c r="U132" s="320">
        <f t="shared" si="28"/>
        <v>0</v>
      </c>
      <c r="V132" s="410">
        <f t="shared" si="29"/>
        <v>0</v>
      </c>
    </row>
    <row r="133" spans="1:22" hidden="1" x14ac:dyDescent="0.25">
      <c r="A133" s="344" t="s">
        <v>86</v>
      </c>
      <c r="B133" s="311">
        <v>0</v>
      </c>
      <c r="C133" s="345"/>
      <c r="D133" s="315"/>
      <c r="E133" s="315"/>
      <c r="F133" s="315"/>
      <c r="G133" s="315"/>
      <c r="H133" s="316">
        <f t="shared" si="24"/>
        <v>0</v>
      </c>
      <c r="I133" s="315"/>
      <c r="J133" s="317">
        <f t="shared" si="26"/>
        <v>0</v>
      </c>
      <c r="K133" s="315"/>
      <c r="L133" s="318"/>
      <c r="M133" s="473">
        <f t="shared" si="27"/>
        <v>0</v>
      </c>
      <c r="N133" s="470"/>
      <c r="O133" s="320">
        <f t="shared" si="25"/>
        <v>0</v>
      </c>
      <c r="P133" s="320"/>
      <c r="Q133" s="278"/>
      <c r="R133" s="320">
        <f t="shared" si="22"/>
        <v>0</v>
      </c>
      <c r="S133" s="320"/>
      <c r="T133" s="320">
        <f t="shared" si="23"/>
        <v>0</v>
      </c>
      <c r="U133" s="320">
        <f t="shared" si="28"/>
        <v>0</v>
      </c>
      <c r="V133" s="410">
        <f t="shared" si="29"/>
        <v>0</v>
      </c>
    </row>
    <row r="134" spans="1:22" hidden="1" x14ac:dyDescent="0.25">
      <c r="A134" s="344" t="s">
        <v>691</v>
      </c>
      <c r="B134" s="311">
        <v>0</v>
      </c>
      <c r="C134" s="345"/>
      <c r="D134" s="315"/>
      <c r="E134" s="315"/>
      <c r="F134" s="315"/>
      <c r="G134" s="315"/>
      <c r="H134" s="316">
        <f t="shared" si="24"/>
        <v>0</v>
      </c>
      <c r="I134" s="315"/>
      <c r="J134" s="317">
        <f t="shared" si="26"/>
        <v>0</v>
      </c>
      <c r="K134" s="315"/>
      <c r="L134" s="318"/>
      <c r="M134" s="473">
        <f t="shared" si="27"/>
        <v>0</v>
      </c>
      <c r="N134" s="470"/>
      <c r="O134" s="320">
        <f t="shared" si="25"/>
        <v>0</v>
      </c>
      <c r="P134" s="320"/>
      <c r="Q134" s="278"/>
      <c r="R134" s="320">
        <f t="shared" si="22"/>
        <v>0</v>
      </c>
      <c r="S134" s="320"/>
      <c r="T134" s="320">
        <f t="shared" si="23"/>
        <v>0</v>
      </c>
      <c r="U134" s="320">
        <f t="shared" si="28"/>
        <v>0</v>
      </c>
      <c r="V134" s="410">
        <f t="shared" si="29"/>
        <v>0</v>
      </c>
    </row>
    <row r="135" spans="1:22" hidden="1" x14ac:dyDescent="0.25">
      <c r="A135" s="344"/>
      <c r="B135" s="311">
        <v>0</v>
      </c>
      <c r="C135" s="345"/>
      <c r="D135" s="315"/>
      <c r="E135" s="315"/>
      <c r="F135" s="315"/>
      <c r="G135" s="315"/>
      <c r="H135" s="316">
        <f t="shared" si="24"/>
        <v>0</v>
      </c>
      <c r="I135" s="315"/>
      <c r="J135" s="317">
        <f t="shared" si="26"/>
        <v>0</v>
      </c>
      <c r="K135" s="315"/>
      <c r="L135" s="318"/>
      <c r="M135" s="473">
        <f t="shared" si="27"/>
        <v>0</v>
      </c>
      <c r="N135" s="470"/>
      <c r="O135" s="320">
        <f t="shared" si="25"/>
        <v>0</v>
      </c>
      <c r="P135" s="320"/>
      <c r="Q135" s="278"/>
      <c r="R135" s="320">
        <f t="shared" si="22"/>
        <v>0</v>
      </c>
      <c r="S135" s="320"/>
      <c r="T135" s="320">
        <f t="shared" si="23"/>
        <v>0</v>
      </c>
      <c r="U135" s="320">
        <f t="shared" si="28"/>
        <v>0</v>
      </c>
      <c r="V135" s="410">
        <f t="shared" si="29"/>
        <v>0</v>
      </c>
    </row>
    <row r="136" spans="1:22" hidden="1" x14ac:dyDescent="0.25">
      <c r="A136" s="344"/>
      <c r="B136" s="311">
        <v>0</v>
      </c>
      <c r="C136" s="345"/>
      <c r="D136" s="315"/>
      <c r="E136" s="315"/>
      <c r="F136" s="315"/>
      <c r="G136" s="315"/>
      <c r="H136" s="316">
        <f t="shared" si="24"/>
        <v>0</v>
      </c>
      <c r="I136" s="315"/>
      <c r="J136" s="317">
        <f t="shared" si="26"/>
        <v>0</v>
      </c>
      <c r="K136" s="315"/>
      <c r="L136" s="318"/>
      <c r="M136" s="473">
        <f t="shared" si="27"/>
        <v>0</v>
      </c>
      <c r="N136" s="470"/>
      <c r="O136" s="320">
        <f t="shared" si="25"/>
        <v>0</v>
      </c>
      <c r="P136" s="320"/>
      <c r="Q136" s="278"/>
      <c r="R136" s="320">
        <f t="shared" si="22"/>
        <v>0</v>
      </c>
      <c r="S136" s="320"/>
      <c r="T136" s="320">
        <f t="shared" si="23"/>
        <v>0</v>
      </c>
      <c r="U136" s="320">
        <f t="shared" si="28"/>
        <v>0</v>
      </c>
      <c r="V136" s="410">
        <f t="shared" si="29"/>
        <v>0</v>
      </c>
    </row>
    <row r="137" spans="1:22" ht="15.75" thickBot="1" x14ac:dyDescent="0.3">
      <c r="A137" s="347" t="s">
        <v>916</v>
      </c>
      <c r="B137" s="348">
        <v>0</v>
      </c>
      <c r="C137" s="326"/>
      <c r="D137" s="350"/>
      <c r="E137" s="350"/>
      <c r="F137" s="350"/>
      <c r="G137" s="350"/>
      <c r="H137" s="329"/>
      <c r="I137" s="350"/>
      <c r="J137" s="330"/>
      <c r="K137" s="350"/>
      <c r="L137" s="325"/>
      <c r="M137" s="474">
        <f t="shared" si="27"/>
        <v>0</v>
      </c>
      <c r="N137" s="471"/>
      <c r="O137" s="332">
        <f t="shared" si="25"/>
        <v>0</v>
      </c>
      <c r="P137" s="332"/>
      <c r="Q137" s="279"/>
      <c r="R137" s="332">
        <f t="shared" si="22"/>
        <v>0</v>
      </c>
      <c r="S137" s="332"/>
      <c r="T137" s="332">
        <f t="shared" si="23"/>
        <v>0</v>
      </c>
      <c r="U137" s="332"/>
      <c r="V137" s="411"/>
    </row>
    <row r="138" spans="1:22" ht="15.75" thickTop="1" x14ac:dyDescent="0.25">
      <c r="A138" s="333" t="s">
        <v>95</v>
      </c>
      <c r="B138" s="334">
        <f t="shared" ref="B138:V138" si="30">SUM(B34:B137)</f>
        <v>5140000</v>
      </c>
      <c r="C138" s="334">
        <f t="shared" si="30"/>
        <v>850000</v>
      </c>
      <c r="D138" s="334">
        <f t="shared" si="30"/>
        <v>2062983.3399999999</v>
      </c>
      <c r="E138" s="334">
        <f t="shared" si="30"/>
        <v>2290000</v>
      </c>
      <c r="F138" s="334">
        <f t="shared" si="30"/>
        <v>0</v>
      </c>
      <c r="G138" s="334">
        <f t="shared" si="30"/>
        <v>700689.8600000001</v>
      </c>
      <c r="H138" s="352">
        <f t="shared" si="30"/>
        <v>1589310.1400000001</v>
      </c>
      <c r="I138" s="334">
        <f t="shared" si="30"/>
        <v>400000</v>
      </c>
      <c r="J138" s="352">
        <f t="shared" si="30"/>
        <v>1989310.1400000001</v>
      </c>
      <c r="K138" s="334">
        <f t="shared" si="30"/>
        <v>2384870</v>
      </c>
      <c r="L138" s="334">
        <f t="shared" si="30"/>
        <v>2477228.63</v>
      </c>
      <c r="M138" s="352">
        <f t="shared" si="30"/>
        <v>2690000</v>
      </c>
      <c r="N138" s="352">
        <f t="shared" si="30"/>
        <v>1297701</v>
      </c>
      <c r="O138" s="352">
        <f t="shared" si="30"/>
        <v>2588670</v>
      </c>
      <c r="P138" s="352"/>
      <c r="Q138" s="352">
        <f t="shared" si="30"/>
        <v>-801364</v>
      </c>
      <c r="R138" s="352">
        <f t="shared" si="30"/>
        <v>1787306</v>
      </c>
      <c r="S138" s="352">
        <f t="shared" si="30"/>
        <v>1465000</v>
      </c>
      <c r="T138" s="352">
        <f t="shared" si="30"/>
        <v>4053670</v>
      </c>
      <c r="U138" s="352">
        <f t="shared" si="30"/>
        <v>2741401.53</v>
      </c>
      <c r="V138" s="352">
        <f t="shared" si="30"/>
        <v>2897661.4172099996</v>
      </c>
    </row>
    <row r="139" spans="1:22" x14ac:dyDescent="0.25">
      <c r="M139" s="468"/>
      <c r="N139" s="468"/>
    </row>
    <row r="140" spans="1:22" ht="15.75" thickBot="1" x14ac:dyDescent="0.3">
      <c r="A140" s="285" t="s">
        <v>96</v>
      </c>
      <c r="M140" s="468"/>
      <c r="N140" s="468"/>
    </row>
    <row r="141" spans="1:22" ht="15.75" thickTop="1" x14ac:dyDescent="0.25">
      <c r="A141" s="353" t="s">
        <v>97</v>
      </c>
      <c r="B141" s="339">
        <v>0</v>
      </c>
      <c r="C141" s="301"/>
      <c r="D141" s="341"/>
      <c r="E141" s="341"/>
      <c r="F141" s="341"/>
      <c r="G141" s="341"/>
      <c r="H141" s="305">
        <f>+E141+F141-G141</f>
        <v>0</v>
      </c>
      <c r="I141" s="341"/>
      <c r="J141" s="342">
        <f>SUM(H141:I141)</f>
        <v>0</v>
      </c>
      <c r="K141" s="341"/>
      <c r="L141" s="307"/>
      <c r="M141" s="469">
        <f>+G141+J141</f>
        <v>0</v>
      </c>
      <c r="N141" s="469"/>
      <c r="O141" s="309">
        <f>+M141*1.043</f>
        <v>0</v>
      </c>
      <c r="P141" s="309"/>
      <c r="Q141" s="275"/>
      <c r="R141" s="309"/>
      <c r="S141" s="309"/>
      <c r="T141" s="309"/>
      <c r="U141" s="360"/>
      <c r="V141" s="412"/>
    </row>
    <row r="142" spans="1:22" hidden="1" x14ac:dyDescent="0.25">
      <c r="A142" s="310" t="s">
        <v>98</v>
      </c>
      <c r="B142" s="311">
        <v>0</v>
      </c>
      <c r="C142" s="345"/>
      <c r="D142" s="315"/>
      <c r="E142" s="315"/>
      <c r="F142" s="315"/>
      <c r="G142" s="315"/>
      <c r="H142" s="316">
        <f t="shared" ref="H142:H151" si="31">+E142+F142-G142</f>
        <v>0</v>
      </c>
      <c r="I142" s="315"/>
      <c r="J142" s="317">
        <f>SUM(H142:I142)</f>
        <v>0</v>
      </c>
      <c r="K142" s="315"/>
      <c r="L142" s="318"/>
      <c r="M142" s="470">
        <f>+G142+J142</f>
        <v>0</v>
      </c>
      <c r="N142" s="470"/>
      <c r="O142" s="320">
        <f t="shared" ref="O142:O152" si="32">+M142*1.043</f>
        <v>0</v>
      </c>
      <c r="P142" s="320"/>
      <c r="Q142" s="278"/>
      <c r="R142" s="320"/>
      <c r="S142" s="320"/>
      <c r="T142" s="320"/>
      <c r="U142" s="413"/>
      <c r="V142" s="414"/>
    </row>
    <row r="143" spans="1:22" hidden="1" x14ac:dyDescent="0.25">
      <c r="A143" s="310" t="s">
        <v>948</v>
      </c>
      <c r="B143" s="311" t="s">
        <v>948</v>
      </c>
      <c r="C143" s="345"/>
      <c r="D143" s="315"/>
      <c r="E143" s="315"/>
      <c r="F143" s="315"/>
      <c r="G143" s="315"/>
      <c r="H143" s="316">
        <f t="shared" si="31"/>
        <v>0</v>
      </c>
      <c r="I143" s="315"/>
      <c r="J143" s="317">
        <f t="shared" ref="J143:J151" si="33">SUM(H143:I143)</f>
        <v>0</v>
      </c>
      <c r="K143" s="315"/>
      <c r="L143" s="318"/>
      <c r="M143" s="470">
        <f t="shared" ref="M143:M152" si="34">+G143+J143</f>
        <v>0</v>
      </c>
      <c r="N143" s="470"/>
      <c r="O143" s="320">
        <f t="shared" si="32"/>
        <v>0</v>
      </c>
      <c r="P143" s="320"/>
      <c r="Q143" s="278"/>
      <c r="R143" s="320"/>
      <c r="S143" s="320"/>
      <c r="T143" s="320"/>
      <c r="U143" s="413"/>
      <c r="V143" s="414"/>
    </row>
    <row r="144" spans="1:22" hidden="1" x14ac:dyDescent="0.25">
      <c r="A144" s="310" t="s">
        <v>99</v>
      </c>
      <c r="B144" s="311">
        <v>0</v>
      </c>
      <c r="C144" s="345"/>
      <c r="D144" s="315"/>
      <c r="E144" s="315"/>
      <c r="F144" s="315"/>
      <c r="G144" s="315"/>
      <c r="H144" s="316">
        <f t="shared" si="31"/>
        <v>0</v>
      </c>
      <c r="I144" s="315"/>
      <c r="J144" s="317">
        <f t="shared" si="33"/>
        <v>0</v>
      </c>
      <c r="K144" s="315"/>
      <c r="L144" s="318"/>
      <c r="M144" s="470">
        <f t="shared" si="34"/>
        <v>0</v>
      </c>
      <c r="N144" s="470"/>
      <c r="O144" s="320">
        <f t="shared" si="32"/>
        <v>0</v>
      </c>
      <c r="P144" s="320"/>
      <c r="Q144" s="278"/>
      <c r="R144" s="320"/>
      <c r="S144" s="320"/>
      <c r="T144" s="320"/>
      <c r="U144" s="413"/>
      <c r="V144" s="414"/>
    </row>
    <row r="145" spans="1:22" hidden="1" x14ac:dyDescent="0.25">
      <c r="A145" s="310" t="s">
        <v>105</v>
      </c>
      <c r="B145" s="311">
        <v>0</v>
      </c>
      <c r="C145" s="345"/>
      <c r="D145" s="315"/>
      <c r="E145" s="315"/>
      <c r="F145" s="315"/>
      <c r="G145" s="315"/>
      <c r="H145" s="316">
        <f t="shared" si="31"/>
        <v>0</v>
      </c>
      <c r="I145" s="315"/>
      <c r="J145" s="317">
        <f t="shared" si="33"/>
        <v>0</v>
      </c>
      <c r="K145" s="315"/>
      <c r="L145" s="318"/>
      <c r="M145" s="470">
        <f t="shared" si="34"/>
        <v>0</v>
      </c>
      <c r="N145" s="470"/>
      <c r="O145" s="320">
        <f t="shared" si="32"/>
        <v>0</v>
      </c>
      <c r="P145" s="320"/>
      <c r="Q145" s="278"/>
      <c r="R145" s="320"/>
      <c r="S145" s="320"/>
      <c r="T145" s="320"/>
      <c r="U145" s="413"/>
      <c r="V145" s="414"/>
    </row>
    <row r="146" spans="1:22" hidden="1" x14ac:dyDescent="0.25">
      <c r="A146" s="310" t="s">
        <v>101</v>
      </c>
      <c r="B146" s="311">
        <v>0</v>
      </c>
      <c r="C146" s="345"/>
      <c r="D146" s="315"/>
      <c r="E146" s="315"/>
      <c r="F146" s="315"/>
      <c r="G146" s="315"/>
      <c r="H146" s="316">
        <f t="shared" si="31"/>
        <v>0</v>
      </c>
      <c r="I146" s="315"/>
      <c r="J146" s="317">
        <f t="shared" si="33"/>
        <v>0</v>
      </c>
      <c r="K146" s="315"/>
      <c r="L146" s="318"/>
      <c r="M146" s="470">
        <f t="shared" si="34"/>
        <v>0</v>
      </c>
      <c r="N146" s="470"/>
      <c r="O146" s="320">
        <f t="shared" si="32"/>
        <v>0</v>
      </c>
      <c r="P146" s="320"/>
      <c r="Q146" s="278"/>
      <c r="R146" s="320"/>
      <c r="S146" s="320"/>
      <c r="T146" s="320"/>
      <c r="U146" s="413"/>
      <c r="V146" s="414"/>
    </row>
    <row r="147" spans="1:22" hidden="1" x14ac:dyDescent="0.25">
      <c r="A147" s="310" t="s">
        <v>100</v>
      </c>
      <c r="B147" s="311">
        <v>0</v>
      </c>
      <c r="C147" s="345"/>
      <c r="D147" s="315"/>
      <c r="E147" s="315"/>
      <c r="F147" s="315"/>
      <c r="G147" s="315"/>
      <c r="H147" s="316">
        <f t="shared" si="31"/>
        <v>0</v>
      </c>
      <c r="I147" s="315"/>
      <c r="J147" s="317">
        <f t="shared" si="33"/>
        <v>0</v>
      </c>
      <c r="K147" s="315"/>
      <c r="L147" s="318"/>
      <c r="M147" s="470">
        <f t="shared" si="34"/>
        <v>0</v>
      </c>
      <c r="N147" s="470"/>
      <c r="O147" s="320">
        <f t="shared" si="32"/>
        <v>0</v>
      </c>
      <c r="P147" s="320"/>
      <c r="Q147" s="278"/>
      <c r="R147" s="320"/>
      <c r="S147" s="320"/>
      <c r="T147" s="320"/>
      <c r="U147" s="413"/>
      <c r="V147" s="414"/>
    </row>
    <row r="148" spans="1:22" hidden="1" x14ac:dyDescent="0.25">
      <c r="A148" s="310" t="s">
        <v>104</v>
      </c>
      <c r="B148" s="311">
        <v>0</v>
      </c>
      <c r="C148" s="345"/>
      <c r="D148" s="315"/>
      <c r="E148" s="315"/>
      <c r="F148" s="315"/>
      <c r="G148" s="315"/>
      <c r="H148" s="316">
        <f t="shared" si="31"/>
        <v>0</v>
      </c>
      <c r="I148" s="315"/>
      <c r="J148" s="317">
        <f t="shared" si="33"/>
        <v>0</v>
      </c>
      <c r="K148" s="315"/>
      <c r="L148" s="318"/>
      <c r="M148" s="470">
        <f t="shared" si="34"/>
        <v>0</v>
      </c>
      <c r="N148" s="470"/>
      <c r="O148" s="320">
        <f t="shared" si="32"/>
        <v>0</v>
      </c>
      <c r="P148" s="320"/>
      <c r="Q148" s="278"/>
      <c r="R148" s="320"/>
      <c r="S148" s="320"/>
      <c r="T148" s="320"/>
      <c r="U148" s="413"/>
      <c r="V148" s="414"/>
    </row>
    <row r="149" spans="1:22" hidden="1" x14ac:dyDescent="0.25">
      <c r="A149" s="310" t="s">
        <v>102</v>
      </c>
      <c r="B149" s="311">
        <v>0</v>
      </c>
      <c r="C149" s="345"/>
      <c r="D149" s="315"/>
      <c r="E149" s="315"/>
      <c r="F149" s="315"/>
      <c r="G149" s="315"/>
      <c r="H149" s="316">
        <f t="shared" si="31"/>
        <v>0</v>
      </c>
      <c r="I149" s="315"/>
      <c r="J149" s="317">
        <f t="shared" si="33"/>
        <v>0</v>
      </c>
      <c r="K149" s="315"/>
      <c r="L149" s="318"/>
      <c r="M149" s="470">
        <f t="shared" si="34"/>
        <v>0</v>
      </c>
      <c r="N149" s="470"/>
      <c r="O149" s="320">
        <f t="shared" si="32"/>
        <v>0</v>
      </c>
      <c r="P149" s="320"/>
      <c r="Q149" s="278"/>
      <c r="R149" s="320"/>
      <c r="S149" s="320"/>
      <c r="T149" s="320"/>
      <c r="U149" s="413"/>
      <c r="V149" s="414"/>
    </row>
    <row r="150" spans="1:22" hidden="1" x14ac:dyDescent="0.25">
      <c r="A150" s="310" t="s">
        <v>103</v>
      </c>
      <c r="B150" s="311">
        <v>0</v>
      </c>
      <c r="C150" s="345"/>
      <c r="D150" s="315"/>
      <c r="E150" s="315"/>
      <c r="F150" s="315"/>
      <c r="G150" s="315"/>
      <c r="H150" s="316">
        <f t="shared" si="31"/>
        <v>0</v>
      </c>
      <c r="I150" s="315"/>
      <c r="J150" s="317">
        <f t="shared" si="33"/>
        <v>0</v>
      </c>
      <c r="K150" s="315"/>
      <c r="L150" s="318"/>
      <c r="M150" s="470">
        <f t="shared" si="34"/>
        <v>0</v>
      </c>
      <c r="N150" s="470"/>
      <c r="O150" s="320">
        <f t="shared" si="32"/>
        <v>0</v>
      </c>
      <c r="P150" s="320"/>
      <c r="Q150" s="278"/>
      <c r="R150" s="320"/>
      <c r="S150" s="320"/>
      <c r="T150" s="320"/>
      <c r="U150" s="413"/>
      <c r="V150" s="414"/>
    </row>
    <row r="151" spans="1:22" hidden="1" x14ac:dyDescent="0.25">
      <c r="A151" s="310"/>
      <c r="B151" s="311">
        <v>0</v>
      </c>
      <c r="C151" s="345"/>
      <c r="D151" s="315"/>
      <c r="E151" s="315"/>
      <c r="F151" s="315"/>
      <c r="G151" s="315"/>
      <c r="H151" s="316">
        <f t="shared" si="31"/>
        <v>0</v>
      </c>
      <c r="I151" s="315"/>
      <c r="J151" s="317">
        <f t="shared" si="33"/>
        <v>0</v>
      </c>
      <c r="K151" s="315"/>
      <c r="L151" s="318"/>
      <c r="M151" s="470">
        <f t="shared" si="34"/>
        <v>0</v>
      </c>
      <c r="N151" s="470"/>
      <c r="O151" s="320">
        <f t="shared" si="32"/>
        <v>0</v>
      </c>
      <c r="P151" s="320"/>
      <c r="Q151" s="278"/>
      <c r="R151" s="320"/>
      <c r="S151" s="320"/>
      <c r="T151" s="320"/>
      <c r="U151" s="413"/>
      <c r="V151" s="414"/>
    </row>
    <row r="152" spans="1:22" ht="15.75" thickBot="1" x14ac:dyDescent="0.3">
      <c r="A152" s="354"/>
      <c r="B152" s="348">
        <v>0</v>
      </c>
      <c r="C152" s="326"/>
      <c r="D152" s="350"/>
      <c r="E152" s="350"/>
      <c r="F152" s="350"/>
      <c r="G152" s="350"/>
      <c r="H152" s="329"/>
      <c r="I152" s="350"/>
      <c r="J152" s="330"/>
      <c r="K152" s="350"/>
      <c r="L152" s="325"/>
      <c r="M152" s="471">
        <f t="shared" si="34"/>
        <v>0</v>
      </c>
      <c r="N152" s="471"/>
      <c r="O152" s="332">
        <f t="shared" si="32"/>
        <v>0</v>
      </c>
      <c r="P152" s="332"/>
      <c r="Q152" s="279"/>
      <c r="R152" s="332"/>
      <c r="S152" s="332"/>
      <c r="T152" s="332"/>
      <c r="U152" s="367"/>
      <c r="V152" s="415"/>
    </row>
    <row r="153" spans="1:22" ht="15.75" thickTop="1" x14ac:dyDescent="0.25">
      <c r="A153" s="333" t="s">
        <v>106</v>
      </c>
      <c r="B153" s="334">
        <f t="shared" ref="B153:V153" si="35">SUM(B141:B152)</f>
        <v>0</v>
      </c>
      <c r="C153" s="334">
        <f t="shared" si="35"/>
        <v>0</v>
      </c>
      <c r="D153" s="334">
        <f t="shared" si="35"/>
        <v>0</v>
      </c>
      <c r="E153" s="334">
        <f t="shared" si="35"/>
        <v>0</v>
      </c>
      <c r="F153" s="334">
        <f t="shared" si="35"/>
        <v>0</v>
      </c>
      <c r="G153" s="334">
        <f t="shared" si="35"/>
        <v>0</v>
      </c>
      <c r="H153" s="337">
        <f t="shared" si="35"/>
        <v>0</v>
      </c>
      <c r="I153" s="334">
        <f t="shared" si="35"/>
        <v>0</v>
      </c>
      <c r="J153" s="337">
        <f t="shared" si="35"/>
        <v>0</v>
      </c>
      <c r="K153" s="334">
        <f t="shared" si="35"/>
        <v>0</v>
      </c>
      <c r="L153" s="334">
        <f t="shared" si="35"/>
        <v>0</v>
      </c>
      <c r="M153" s="337">
        <f t="shared" si="35"/>
        <v>0</v>
      </c>
      <c r="N153" s="337">
        <f t="shared" si="35"/>
        <v>0</v>
      </c>
      <c r="O153" s="337">
        <f t="shared" si="35"/>
        <v>0</v>
      </c>
      <c r="P153" s="337"/>
      <c r="Q153" s="337"/>
      <c r="R153" s="337"/>
      <c r="S153" s="337"/>
      <c r="T153" s="337"/>
      <c r="U153" s="337">
        <f t="shared" si="35"/>
        <v>0</v>
      </c>
      <c r="V153" s="337">
        <f t="shared" si="35"/>
        <v>0</v>
      </c>
    </row>
    <row r="154" spans="1:22" x14ac:dyDescent="0.25">
      <c r="M154" s="468"/>
      <c r="N154" s="468"/>
    </row>
    <row r="155" spans="1:22" ht="15.75" thickBot="1" x14ac:dyDescent="0.3">
      <c r="A155" s="285" t="s">
        <v>107</v>
      </c>
      <c r="M155" s="468"/>
      <c r="N155" s="468"/>
    </row>
    <row r="156" spans="1:22" ht="15.75" thickTop="1" x14ac:dyDescent="0.25">
      <c r="A156" s="353" t="s">
        <v>108</v>
      </c>
      <c r="B156" s="355"/>
      <c r="C156" s="484"/>
      <c r="D156" s="356"/>
      <c r="E156" s="356"/>
      <c r="F156" s="356"/>
      <c r="G156" s="356"/>
      <c r="H156" s="357">
        <f>+E156+F156-G156</f>
        <v>0</v>
      </c>
      <c r="I156" s="356"/>
      <c r="J156" s="358"/>
      <c r="K156" s="356"/>
      <c r="L156" s="359"/>
      <c r="M156" s="475"/>
      <c r="N156" s="475"/>
      <c r="O156" s="309"/>
      <c r="P156" s="309"/>
      <c r="Q156" s="275"/>
      <c r="R156" s="309"/>
      <c r="S156" s="309"/>
      <c r="T156" s="309"/>
      <c r="U156" s="360"/>
      <c r="V156" s="412"/>
    </row>
    <row r="157" spans="1:22" ht="15.75" thickBot="1" x14ac:dyDescent="0.3">
      <c r="A157" s="324" t="s">
        <v>109</v>
      </c>
      <c r="B157" s="361"/>
      <c r="C157" s="362"/>
      <c r="D157" s="363"/>
      <c r="E157" s="363"/>
      <c r="F157" s="363"/>
      <c r="G157" s="363"/>
      <c r="H157" s="364">
        <f>+E157+F157-G157</f>
        <v>0</v>
      </c>
      <c r="I157" s="363"/>
      <c r="J157" s="365"/>
      <c r="K157" s="363"/>
      <c r="L157" s="366"/>
      <c r="M157" s="476"/>
      <c r="N157" s="476"/>
      <c r="O157" s="332"/>
      <c r="P157" s="332"/>
      <c r="Q157" s="279"/>
      <c r="R157" s="332"/>
      <c r="S157" s="332"/>
      <c r="T157" s="332"/>
      <c r="U157" s="367"/>
      <c r="V157" s="415"/>
    </row>
    <row r="158" spans="1:22" ht="15.75" thickTop="1" x14ac:dyDescent="0.25">
      <c r="A158" s="298" t="s">
        <v>110</v>
      </c>
      <c r="B158" s="368">
        <f t="shared" ref="B158:L158" si="36">SUM(B156:B157)</f>
        <v>0</v>
      </c>
      <c r="C158" s="368">
        <f t="shared" si="36"/>
        <v>0</v>
      </c>
      <c r="D158" s="368">
        <f t="shared" si="36"/>
        <v>0</v>
      </c>
      <c r="E158" s="368">
        <f t="shared" si="36"/>
        <v>0</v>
      </c>
      <c r="F158" s="368">
        <f t="shared" si="36"/>
        <v>0</v>
      </c>
      <c r="G158" s="368">
        <f t="shared" si="36"/>
        <v>0</v>
      </c>
      <c r="H158" s="370">
        <f t="shared" si="36"/>
        <v>0</v>
      </c>
      <c r="I158" s="368">
        <f t="shared" si="36"/>
        <v>0</v>
      </c>
      <c r="J158" s="370">
        <f t="shared" si="36"/>
        <v>0</v>
      </c>
      <c r="K158" s="368">
        <f t="shared" si="36"/>
        <v>0</v>
      </c>
      <c r="L158" s="368">
        <f t="shared" si="36"/>
        <v>0</v>
      </c>
      <c r="M158" s="468"/>
      <c r="N158" s="468"/>
    </row>
    <row r="159" spans="1:22" x14ac:dyDescent="0.25">
      <c r="M159" s="468"/>
      <c r="N159" s="468"/>
    </row>
    <row r="160" spans="1:22" ht="15.75" thickBot="1" x14ac:dyDescent="0.3">
      <c r="A160" s="285" t="s">
        <v>111</v>
      </c>
      <c r="M160" s="468"/>
      <c r="N160" s="468"/>
    </row>
    <row r="161" spans="1:25" ht="15.75" thickTop="1" x14ac:dyDescent="0.25">
      <c r="A161" s="353" t="s">
        <v>919</v>
      </c>
      <c r="B161" s="339">
        <v>0</v>
      </c>
      <c r="C161" s="301"/>
      <c r="D161" s="341"/>
      <c r="E161" s="341"/>
      <c r="F161" s="341"/>
      <c r="G161" s="341"/>
      <c r="H161" s="371">
        <f>+E161+F161-G161</f>
        <v>0</v>
      </c>
      <c r="I161" s="341"/>
      <c r="J161" s="342">
        <f>SUM(H161:I161)</f>
        <v>0</v>
      </c>
      <c r="K161" s="341"/>
      <c r="L161" s="307"/>
      <c r="M161" s="469">
        <f>+G161+J161</f>
        <v>0</v>
      </c>
      <c r="N161" s="469"/>
      <c r="O161" s="309"/>
      <c r="P161" s="309"/>
      <c r="Q161" s="275"/>
      <c r="R161" s="309">
        <f t="shared" ref="R161:R209" si="37">SUM(O161:Q161)</f>
        <v>0</v>
      </c>
      <c r="S161" s="309"/>
      <c r="T161" s="309">
        <f t="shared" ref="T161:T209" si="38">+O161+P161+S161</f>
        <v>0</v>
      </c>
      <c r="U161" s="309">
        <f>+O161*1.059</f>
        <v>0</v>
      </c>
      <c r="V161" s="409">
        <f>+U161*1.057</f>
        <v>0</v>
      </c>
    </row>
    <row r="162" spans="1:25" ht="12.75" hidden="1" customHeight="1" x14ac:dyDescent="0.25">
      <c r="A162" s="344" t="s">
        <v>140</v>
      </c>
      <c r="B162" s="311" t="s">
        <v>924</v>
      </c>
      <c r="C162" s="345"/>
      <c r="D162" s="315"/>
      <c r="E162" s="315"/>
      <c r="F162" s="315"/>
      <c r="G162" s="315"/>
      <c r="H162" s="316">
        <f>+E162+F162-G162</f>
        <v>0</v>
      </c>
      <c r="I162" s="315"/>
      <c r="J162" s="317">
        <f>SUM(H162:I162)</f>
        <v>0</v>
      </c>
      <c r="K162" s="315"/>
      <c r="L162" s="318"/>
      <c r="M162" s="470">
        <f>+G162+J162</f>
        <v>0</v>
      </c>
      <c r="N162" s="470"/>
      <c r="O162" s="320"/>
      <c r="P162" s="320"/>
      <c r="Q162" s="278"/>
      <c r="R162" s="320">
        <f t="shared" si="37"/>
        <v>0</v>
      </c>
      <c r="S162" s="320"/>
      <c r="T162" s="320">
        <f t="shared" si="38"/>
        <v>0</v>
      </c>
      <c r="U162" s="320">
        <f>+O162*1.059</f>
        <v>0</v>
      </c>
      <c r="V162" s="410">
        <f>+U162*1.057</f>
        <v>0</v>
      </c>
    </row>
    <row r="163" spans="1:25" hidden="1" x14ac:dyDescent="0.25">
      <c r="A163" s="344" t="s">
        <v>139</v>
      </c>
      <c r="B163" s="311">
        <v>0</v>
      </c>
      <c r="C163" s="345"/>
      <c r="D163" s="315"/>
      <c r="E163" s="315"/>
      <c r="F163" s="315"/>
      <c r="G163" s="315"/>
      <c r="H163" s="316">
        <f t="shared" ref="H163:H208" si="39">+E163+F163-G163</f>
        <v>0</v>
      </c>
      <c r="I163" s="315"/>
      <c r="J163" s="317">
        <f t="shared" ref="J163:J209" si="40">SUM(H163:I163)</f>
        <v>0</v>
      </c>
      <c r="K163" s="315"/>
      <c r="L163" s="318"/>
      <c r="M163" s="470">
        <f t="shared" ref="M163:M209" si="41">+G163+J163</f>
        <v>0</v>
      </c>
      <c r="N163" s="470"/>
      <c r="O163" s="320"/>
      <c r="P163" s="320"/>
      <c r="Q163" s="278"/>
      <c r="R163" s="320">
        <f t="shared" si="37"/>
        <v>0</v>
      </c>
      <c r="S163" s="320"/>
      <c r="T163" s="320">
        <f t="shared" si="38"/>
        <v>0</v>
      </c>
      <c r="U163" s="320">
        <f t="shared" ref="U163:U208" si="42">+O163*1.059</f>
        <v>0</v>
      </c>
      <c r="V163" s="410">
        <f t="shared" ref="V163:V208" si="43">+U163*1.057</f>
        <v>0</v>
      </c>
    </row>
    <row r="164" spans="1:25" hidden="1" x14ac:dyDescent="0.25">
      <c r="A164" s="344" t="s">
        <v>115</v>
      </c>
      <c r="B164" s="311">
        <v>0</v>
      </c>
      <c r="C164" s="345"/>
      <c r="D164" s="315"/>
      <c r="E164" s="315"/>
      <c r="F164" s="315"/>
      <c r="G164" s="315"/>
      <c r="H164" s="316">
        <f t="shared" si="39"/>
        <v>0</v>
      </c>
      <c r="I164" s="315"/>
      <c r="J164" s="317">
        <f t="shared" si="40"/>
        <v>0</v>
      </c>
      <c r="K164" s="315"/>
      <c r="L164" s="318"/>
      <c r="M164" s="470">
        <f t="shared" si="41"/>
        <v>0</v>
      </c>
      <c r="N164" s="470"/>
      <c r="O164" s="320"/>
      <c r="P164" s="320"/>
      <c r="Q164" s="278"/>
      <c r="R164" s="320">
        <f t="shared" si="37"/>
        <v>0</v>
      </c>
      <c r="S164" s="320"/>
      <c r="T164" s="320">
        <f t="shared" si="38"/>
        <v>0</v>
      </c>
      <c r="U164" s="320">
        <f t="shared" si="42"/>
        <v>0</v>
      </c>
      <c r="V164" s="410">
        <f t="shared" si="43"/>
        <v>0</v>
      </c>
    </row>
    <row r="165" spans="1:25" hidden="1" x14ac:dyDescent="0.25">
      <c r="A165" s="344" t="s">
        <v>721</v>
      </c>
      <c r="B165" s="311">
        <v>0</v>
      </c>
      <c r="C165" s="345"/>
      <c r="D165" s="315"/>
      <c r="E165" s="315"/>
      <c r="F165" s="315"/>
      <c r="G165" s="315"/>
      <c r="H165" s="316">
        <f t="shared" si="39"/>
        <v>0</v>
      </c>
      <c r="I165" s="315"/>
      <c r="J165" s="317">
        <f t="shared" si="40"/>
        <v>0</v>
      </c>
      <c r="K165" s="315"/>
      <c r="L165" s="318"/>
      <c r="M165" s="470">
        <f t="shared" si="41"/>
        <v>0</v>
      </c>
      <c r="N165" s="470"/>
      <c r="O165" s="320"/>
      <c r="P165" s="320"/>
      <c r="Q165" s="278"/>
      <c r="R165" s="320">
        <f t="shared" si="37"/>
        <v>0</v>
      </c>
      <c r="S165" s="320"/>
      <c r="T165" s="320">
        <f t="shared" si="38"/>
        <v>0</v>
      </c>
      <c r="U165" s="320">
        <f t="shared" si="42"/>
        <v>0</v>
      </c>
      <c r="V165" s="410">
        <f t="shared" si="43"/>
        <v>0</v>
      </c>
    </row>
    <row r="166" spans="1:25" hidden="1" x14ac:dyDescent="0.25">
      <c r="A166" s="344" t="s">
        <v>118</v>
      </c>
      <c r="B166" s="311" t="s">
        <v>925</v>
      </c>
      <c r="C166" s="345"/>
      <c r="D166" s="315"/>
      <c r="E166" s="315"/>
      <c r="F166" s="315"/>
      <c r="G166" s="315"/>
      <c r="H166" s="316">
        <f t="shared" si="39"/>
        <v>0</v>
      </c>
      <c r="I166" s="315"/>
      <c r="J166" s="317">
        <f t="shared" si="40"/>
        <v>0</v>
      </c>
      <c r="K166" s="315"/>
      <c r="L166" s="318"/>
      <c r="M166" s="470">
        <f t="shared" si="41"/>
        <v>0</v>
      </c>
      <c r="N166" s="470"/>
      <c r="O166" s="320"/>
      <c r="P166" s="320"/>
      <c r="Q166" s="278"/>
      <c r="R166" s="320">
        <f t="shared" si="37"/>
        <v>0</v>
      </c>
      <c r="S166" s="320"/>
      <c r="T166" s="320">
        <f t="shared" si="38"/>
        <v>0</v>
      </c>
      <c r="U166" s="320">
        <f t="shared" si="42"/>
        <v>0</v>
      </c>
      <c r="V166" s="410">
        <f t="shared" si="43"/>
        <v>0</v>
      </c>
    </row>
    <row r="167" spans="1:25" hidden="1" x14ac:dyDescent="0.25">
      <c r="A167" s="344" t="s">
        <v>138</v>
      </c>
      <c r="B167" s="311">
        <v>0</v>
      </c>
      <c r="C167" s="345"/>
      <c r="D167" s="315"/>
      <c r="E167" s="315"/>
      <c r="F167" s="315"/>
      <c r="G167" s="315"/>
      <c r="H167" s="316">
        <f t="shared" si="39"/>
        <v>0</v>
      </c>
      <c r="I167" s="315"/>
      <c r="J167" s="317">
        <f t="shared" si="40"/>
        <v>0</v>
      </c>
      <c r="K167" s="315"/>
      <c r="L167" s="318"/>
      <c r="M167" s="470">
        <f t="shared" si="41"/>
        <v>0</v>
      </c>
      <c r="N167" s="470"/>
      <c r="O167" s="320"/>
      <c r="P167" s="320"/>
      <c r="Q167" s="278"/>
      <c r="R167" s="320">
        <f t="shared" si="37"/>
        <v>0</v>
      </c>
      <c r="S167" s="320"/>
      <c r="T167" s="320">
        <f t="shared" si="38"/>
        <v>0</v>
      </c>
      <c r="U167" s="320">
        <f t="shared" si="42"/>
        <v>0</v>
      </c>
      <c r="V167" s="410">
        <f t="shared" si="43"/>
        <v>0</v>
      </c>
    </row>
    <row r="168" spans="1:25" hidden="1" x14ac:dyDescent="0.25">
      <c r="A168" s="344" t="s">
        <v>120</v>
      </c>
      <c r="B168" s="311" t="s">
        <v>926</v>
      </c>
      <c r="C168" s="345"/>
      <c r="D168" s="315"/>
      <c r="E168" s="315"/>
      <c r="F168" s="315"/>
      <c r="G168" s="315"/>
      <c r="H168" s="316">
        <f t="shared" si="39"/>
        <v>0</v>
      </c>
      <c r="I168" s="315"/>
      <c r="J168" s="317">
        <f t="shared" si="40"/>
        <v>0</v>
      </c>
      <c r="K168" s="315"/>
      <c r="L168" s="318"/>
      <c r="M168" s="470">
        <f t="shared" si="41"/>
        <v>0</v>
      </c>
      <c r="N168" s="470"/>
      <c r="O168" s="320"/>
      <c r="P168" s="320"/>
      <c r="Q168" s="278"/>
      <c r="R168" s="320">
        <f t="shared" si="37"/>
        <v>0</v>
      </c>
      <c r="S168" s="320"/>
      <c r="T168" s="320">
        <f t="shared" si="38"/>
        <v>0</v>
      </c>
      <c r="U168" s="320">
        <f t="shared" si="42"/>
        <v>0</v>
      </c>
      <c r="V168" s="410">
        <f t="shared" si="43"/>
        <v>0</v>
      </c>
    </row>
    <row r="169" spans="1:25" x14ac:dyDescent="0.25">
      <c r="A169" s="344" t="s">
        <v>873</v>
      </c>
      <c r="B169" s="311">
        <v>0</v>
      </c>
      <c r="C169" s="345"/>
      <c r="D169" s="315"/>
      <c r="E169" s="315">
        <v>0</v>
      </c>
      <c r="F169" s="315">
        <v>0</v>
      </c>
      <c r="G169" s="315">
        <v>0</v>
      </c>
      <c r="H169" s="316">
        <f t="shared" si="39"/>
        <v>0</v>
      </c>
      <c r="I169" s="315">
        <v>1000000</v>
      </c>
      <c r="J169" s="317">
        <f t="shared" si="40"/>
        <v>1000000</v>
      </c>
      <c r="K169" s="315"/>
      <c r="L169" s="318"/>
      <c r="M169" s="473">
        <f t="shared" si="41"/>
        <v>1000000</v>
      </c>
      <c r="N169" s="470"/>
      <c r="O169" s="320"/>
      <c r="P169" s="320"/>
      <c r="Q169" s="278"/>
      <c r="R169" s="320">
        <f t="shared" si="37"/>
        <v>0</v>
      </c>
      <c r="S169" s="320">
        <v>2000000</v>
      </c>
      <c r="T169" s="320">
        <f t="shared" si="38"/>
        <v>2000000</v>
      </c>
      <c r="U169" s="320">
        <f t="shared" si="42"/>
        <v>0</v>
      </c>
      <c r="V169" s="410">
        <f t="shared" si="43"/>
        <v>0</v>
      </c>
    </row>
    <row r="170" spans="1:25" hidden="1" x14ac:dyDescent="0.25">
      <c r="A170" s="344" t="s">
        <v>114</v>
      </c>
      <c r="B170" s="311">
        <v>2500000</v>
      </c>
      <c r="C170" s="345"/>
      <c r="D170" s="315"/>
      <c r="E170" s="315">
        <v>2000000</v>
      </c>
      <c r="F170" s="315"/>
      <c r="G170" s="315">
        <v>0</v>
      </c>
      <c r="H170" s="316">
        <f t="shared" si="39"/>
        <v>2000000</v>
      </c>
      <c r="I170" s="315">
        <v>-1000000</v>
      </c>
      <c r="J170" s="317">
        <f t="shared" si="40"/>
        <v>1000000</v>
      </c>
      <c r="K170" s="315">
        <v>0</v>
      </c>
      <c r="L170" s="318">
        <v>0</v>
      </c>
      <c r="M170" s="473">
        <f t="shared" si="41"/>
        <v>1000000</v>
      </c>
      <c r="N170" s="470"/>
      <c r="O170" s="320"/>
      <c r="P170" s="320"/>
      <c r="Q170" s="278"/>
      <c r="R170" s="320">
        <f t="shared" si="37"/>
        <v>0</v>
      </c>
      <c r="S170" s="320"/>
      <c r="T170" s="320">
        <f t="shared" si="38"/>
        <v>0</v>
      </c>
      <c r="U170" s="320">
        <f t="shared" si="42"/>
        <v>0</v>
      </c>
      <c r="V170" s="410">
        <f t="shared" si="43"/>
        <v>0</v>
      </c>
    </row>
    <row r="171" spans="1:25" hidden="1" x14ac:dyDescent="0.25">
      <c r="A171" s="344" t="s">
        <v>121</v>
      </c>
      <c r="B171" s="311">
        <v>0</v>
      </c>
      <c r="C171" s="345"/>
      <c r="D171" s="315"/>
      <c r="E171" s="315"/>
      <c r="F171" s="315"/>
      <c r="G171" s="315"/>
      <c r="H171" s="316">
        <f t="shared" si="39"/>
        <v>0</v>
      </c>
      <c r="I171" s="315"/>
      <c r="J171" s="317">
        <f t="shared" si="40"/>
        <v>0</v>
      </c>
      <c r="K171" s="315"/>
      <c r="L171" s="318"/>
      <c r="M171" s="473">
        <f t="shared" si="41"/>
        <v>0</v>
      </c>
      <c r="N171" s="470"/>
      <c r="O171" s="320"/>
      <c r="P171" s="320"/>
      <c r="Q171" s="278"/>
      <c r="R171" s="320">
        <f t="shared" si="37"/>
        <v>0</v>
      </c>
      <c r="S171" s="320"/>
      <c r="T171" s="320">
        <f t="shared" si="38"/>
        <v>0</v>
      </c>
      <c r="U171" s="320">
        <f t="shared" si="42"/>
        <v>0</v>
      </c>
      <c r="V171" s="410">
        <f t="shared" si="43"/>
        <v>0</v>
      </c>
    </row>
    <row r="172" spans="1:25" hidden="1" x14ac:dyDescent="0.25">
      <c r="A172" s="344" t="s">
        <v>137</v>
      </c>
      <c r="B172" s="311">
        <v>0</v>
      </c>
      <c r="C172" s="345"/>
      <c r="D172" s="315"/>
      <c r="E172" s="315"/>
      <c r="F172" s="315"/>
      <c r="G172" s="315"/>
      <c r="H172" s="316">
        <f t="shared" si="39"/>
        <v>0</v>
      </c>
      <c r="I172" s="315"/>
      <c r="J172" s="317">
        <f t="shared" si="40"/>
        <v>0</v>
      </c>
      <c r="K172" s="315"/>
      <c r="L172" s="318"/>
      <c r="M172" s="473">
        <f t="shared" si="41"/>
        <v>0</v>
      </c>
      <c r="N172" s="470"/>
      <c r="O172" s="320"/>
      <c r="P172" s="320"/>
      <c r="Q172" s="278"/>
      <c r="R172" s="320">
        <f t="shared" si="37"/>
        <v>0</v>
      </c>
      <c r="S172" s="320"/>
      <c r="T172" s="320">
        <f t="shared" si="38"/>
        <v>0</v>
      </c>
      <c r="U172" s="320">
        <f t="shared" si="42"/>
        <v>0</v>
      </c>
      <c r="V172" s="410">
        <f t="shared" si="43"/>
        <v>0</v>
      </c>
    </row>
    <row r="173" spans="1:25" x14ac:dyDescent="0.25">
      <c r="A173" s="344" t="s">
        <v>703</v>
      </c>
      <c r="B173" s="311">
        <v>0</v>
      </c>
      <c r="C173" s="345"/>
      <c r="D173" s="315"/>
      <c r="E173" s="315">
        <v>5000000</v>
      </c>
      <c r="F173" s="315"/>
      <c r="G173" s="315">
        <v>106253.54</v>
      </c>
      <c r="H173" s="316">
        <f t="shared" si="39"/>
        <v>4893746.46</v>
      </c>
      <c r="I173" s="315"/>
      <c r="J173" s="317">
        <f t="shared" si="40"/>
        <v>4893746.46</v>
      </c>
      <c r="K173" s="315">
        <v>0</v>
      </c>
      <c r="L173" s="318">
        <v>0</v>
      </c>
      <c r="M173" s="473">
        <f t="shared" si="41"/>
        <v>5000000</v>
      </c>
      <c r="N173" s="470">
        <v>177013</v>
      </c>
      <c r="O173" s="320">
        <v>6000000</v>
      </c>
      <c r="P173" s="320"/>
      <c r="Q173" s="278">
        <v>-266459</v>
      </c>
      <c r="R173" s="320">
        <f t="shared" si="37"/>
        <v>5733541</v>
      </c>
      <c r="S173" s="320"/>
      <c r="T173" s="320">
        <f t="shared" si="38"/>
        <v>6000000</v>
      </c>
      <c r="U173" s="320">
        <f t="shared" si="42"/>
        <v>6354000</v>
      </c>
      <c r="V173" s="410">
        <f t="shared" si="43"/>
        <v>6716178</v>
      </c>
      <c r="Y173" s="468">
        <f t="shared" ref="Y173:Y176" si="44">-Q173/T173</f>
        <v>4.4409833333333336E-2</v>
      </c>
    </row>
    <row r="174" spans="1:25" hidden="1" x14ac:dyDescent="0.25">
      <c r="A174" s="344" t="s">
        <v>702</v>
      </c>
      <c r="B174" s="311">
        <v>0</v>
      </c>
      <c r="C174" s="345"/>
      <c r="D174" s="315"/>
      <c r="E174" s="315">
        <v>0</v>
      </c>
      <c r="F174" s="315"/>
      <c r="G174" s="315"/>
      <c r="H174" s="316">
        <f t="shared" si="39"/>
        <v>0</v>
      </c>
      <c r="I174" s="315"/>
      <c r="J174" s="317">
        <f t="shared" si="40"/>
        <v>0</v>
      </c>
      <c r="K174" s="315">
        <v>0</v>
      </c>
      <c r="L174" s="318">
        <v>0</v>
      </c>
      <c r="M174" s="473">
        <f t="shared" si="41"/>
        <v>0</v>
      </c>
      <c r="N174" s="470"/>
      <c r="O174" s="320"/>
      <c r="P174" s="320"/>
      <c r="Q174" s="278"/>
      <c r="R174" s="320">
        <f t="shared" si="37"/>
        <v>0</v>
      </c>
      <c r="S174" s="320"/>
      <c r="T174" s="320">
        <f t="shared" si="38"/>
        <v>0</v>
      </c>
      <c r="U174" s="320">
        <f t="shared" si="42"/>
        <v>0</v>
      </c>
      <c r="V174" s="410">
        <f t="shared" si="43"/>
        <v>0</v>
      </c>
      <c r="Y174" s="468" t="e">
        <f t="shared" si="44"/>
        <v>#DIV/0!</v>
      </c>
    </row>
    <row r="175" spans="1:25" hidden="1" x14ac:dyDescent="0.25">
      <c r="A175" s="344" t="s">
        <v>701</v>
      </c>
      <c r="B175" s="311">
        <v>0</v>
      </c>
      <c r="C175" s="345"/>
      <c r="D175" s="315"/>
      <c r="E175" s="315">
        <f>3000000-2000000-500000</f>
        <v>500000</v>
      </c>
      <c r="F175" s="315"/>
      <c r="G175" s="315">
        <v>0</v>
      </c>
      <c r="H175" s="316">
        <f t="shared" si="39"/>
        <v>500000</v>
      </c>
      <c r="I175" s="315">
        <v>-500000</v>
      </c>
      <c r="J175" s="317">
        <f t="shared" si="40"/>
        <v>0</v>
      </c>
      <c r="K175" s="315">
        <v>0</v>
      </c>
      <c r="L175" s="318">
        <v>0</v>
      </c>
      <c r="M175" s="473">
        <f t="shared" si="41"/>
        <v>0</v>
      </c>
      <c r="N175" s="470"/>
      <c r="O175" s="320">
        <v>0</v>
      </c>
      <c r="P175" s="320"/>
      <c r="Q175" s="278"/>
      <c r="R175" s="320">
        <f t="shared" si="37"/>
        <v>0</v>
      </c>
      <c r="S175" s="320"/>
      <c r="T175" s="320">
        <f t="shared" si="38"/>
        <v>0</v>
      </c>
      <c r="U175" s="320">
        <f t="shared" si="42"/>
        <v>0</v>
      </c>
      <c r="V175" s="410">
        <f t="shared" si="43"/>
        <v>0</v>
      </c>
      <c r="Y175" s="468" t="e">
        <f t="shared" si="44"/>
        <v>#DIV/0!</v>
      </c>
    </row>
    <row r="176" spans="1:25" x14ac:dyDescent="0.25">
      <c r="A176" s="344" t="s">
        <v>123</v>
      </c>
      <c r="B176" s="311">
        <v>11100000</v>
      </c>
      <c r="C176" s="345">
        <v>0</v>
      </c>
      <c r="D176" s="315">
        <v>3707013.17</v>
      </c>
      <c r="E176" s="315">
        <v>5381900</v>
      </c>
      <c r="F176" s="315"/>
      <c r="G176" s="315">
        <v>2618650.17</v>
      </c>
      <c r="H176" s="316">
        <f t="shared" si="39"/>
        <v>2763249.83</v>
      </c>
      <c r="I176" s="315">
        <f>500000+1700000+500000</f>
        <v>2700000</v>
      </c>
      <c r="J176" s="317">
        <f t="shared" si="40"/>
        <v>5463249.8300000001</v>
      </c>
      <c r="K176" s="315">
        <f>+E176*1.054</f>
        <v>5672522.6000000006</v>
      </c>
      <c r="L176" s="318">
        <f>+K176*1.054</f>
        <v>5978838.8204000005</v>
      </c>
      <c r="M176" s="473">
        <f t="shared" si="41"/>
        <v>8081900</v>
      </c>
      <c r="N176" s="470">
        <v>4508927</v>
      </c>
      <c r="O176" s="320">
        <v>9000000</v>
      </c>
      <c r="P176" s="320"/>
      <c r="Q176" s="278">
        <v>-726488</v>
      </c>
      <c r="R176" s="320">
        <f t="shared" si="37"/>
        <v>8273512</v>
      </c>
      <c r="S176" s="320">
        <f>-400000-600000-2000000</f>
        <v>-3000000</v>
      </c>
      <c r="T176" s="320">
        <f t="shared" si="38"/>
        <v>6000000</v>
      </c>
      <c r="U176" s="320">
        <f t="shared" si="42"/>
        <v>9531000</v>
      </c>
      <c r="V176" s="410">
        <f t="shared" si="43"/>
        <v>10074267</v>
      </c>
      <c r="Y176" s="468">
        <f t="shared" si="44"/>
        <v>0.12108133333333333</v>
      </c>
    </row>
    <row r="177" spans="1:22" hidden="1" x14ac:dyDescent="0.25">
      <c r="A177" s="372" t="s">
        <v>122</v>
      </c>
      <c r="B177" s="311">
        <v>0</v>
      </c>
      <c r="C177" s="345"/>
      <c r="D177" s="315"/>
      <c r="E177" s="315"/>
      <c r="F177" s="315"/>
      <c r="G177" s="315"/>
      <c r="H177" s="316">
        <f t="shared" si="39"/>
        <v>0</v>
      </c>
      <c r="I177" s="315"/>
      <c r="J177" s="317">
        <f t="shared" si="40"/>
        <v>0</v>
      </c>
      <c r="K177" s="315"/>
      <c r="L177" s="318"/>
      <c r="M177" s="473">
        <f t="shared" si="41"/>
        <v>0</v>
      </c>
      <c r="N177" s="470"/>
      <c r="O177" s="320"/>
      <c r="P177" s="320"/>
      <c r="Q177" s="278"/>
      <c r="R177" s="320">
        <f t="shared" si="37"/>
        <v>0</v>
      </c>
      <c r="S177" s="320"/>
      <c r="T177" s="320">
        <f t="shared" si="38"/>
        <v>0</v>
      </c>
      <c r="U177" s="320">
        <f t="shared" si="42"/>
        <v>0</v>
      </c>
      <c r="V177" s="410">
        <f t="shared" si="43"/>
        <v>0</v>
      </c>
    </row>
    <row r="178" spans="1:22" hidden="1" x14ac:dyDescent="0.25">
      <c r="A178" s="310" t="s">
        <v>112</v>
      </c>
      <c r="B178" s="311">
        <v>0</v>
      </c>
      <c r="C178" s="345"/>
      <c r="D178" s="315"/>
      <c r="E178" s="315"/>
      <c r="F178" s="315"/>
      <c r="G178" s="315"/>
      <c r="H178" s="316">
        <f t="shared" si="39"/>
        <v>0</v>
      </c>
      <c r="I178" s="315"/>
      <c r="J178" s="317">
        <f t="shared" si="40"/>
        <v>0</v>
      </c>
      <c r="K178" s="315"/>
      <c r="L178" s="318"/>
      <c r="M178" s="473">
        <f t="shared" si="41"/>
        <v>0</v>
      </c>
      <c r="N178" s="470"/>
      <c r="O178" s="320"/>
      <c r="P178" s="320"/>
      <c r="Q178" s="278"/>
      <c r="R178" s="320">
        <f t="shared" si="37"/>
        <v>0</v>
      </c>
      <c r="S178" s="320"/>
      <c r="T178" s="320">
        <f t="shared" si="38"/>
        <v>0</v>
      </c>
      <c r="U178" s="320">
        <f t="shared" si="42"/>
        <v>0</v>
      </c>
      <c r="V178" s="410">
        <f t="shared" si="43"/>
        <v>0</v>
      </c>
    </row>
    <row r="179" spans="1:22" hidden="1" x14ac:dyDescent="0.25">
      <c r="A179" s="344" t="s">
        <v>128</v>
      </c>
      <c r="B179" s="311">
        <v>0</v>
      </c>
      <c r="C179" s="345"/>
      <c r="D179" s="315"/>
      <c r="E179" s="315"/>
      <c r="F179" s="315"/>
      <c r="G179" s="315"/>
      <c r="H179" s="316">
        <f t="shared" si="39"/>
        <v>0</v>
      </c>
      <c r="I179" s="315"/>
      <c r="J179" s="317">
        <f t="shared" si="40"/>
        <v>0</v>
      </c>
      <c r="K179" s="315"/>
      <c r="L179" s="318"/>
      <c r="M179" s="473">
        <f t="shared" si="41"/>
        <v>0</v>
      </c>
      <c r="N179" s="470"/>
      <c r="O179" s="320"/>
      <c r="P179" s="320"/>
      <c r="Q179" s="278"/>
      <c r="R179" s="320">
        <f t="shared" si="37"/>
        <v>0</v>
      </c>
      <c r="S179" s="320"/>
      <c r="T179" s="320">
        <f t="shared" si="38"/>
        <v>0</v>
      </c>
      <c r="U179" s="320">
        <f t="shared" si="42"/>
        <v>0</v>
      </c>
      <c r="V179" s="410">
        <f t="shared" si="43"/>
        <v>0</v>
      </c>
    </row>
    <row r="180" spans="1:22" hidden="1" x14ac:dyDescent="0.25">
      <c r="A180" s="344" t="s">
        <v>124</v>
      </c>
      <c r="B180" s="311">
        <v>0</v>
      </c>
      <c r="C180" s="345"/>
      <c r="D180" s="315"/>
      <c r="E180" s="315"/>
      <c r="F180" s="315"/>
      <c r="G180" s="315"/>
      <c r="H180" s="316">
        <f t="shared" si="39"/>
        <v>0</v>
      </c>
      <c r="I180" s="315"/>
      <c r="J180" s="317">
        <f t="shared" si="40"/>
        <v>0</v>
      </c>
      <c r="K180" s="315"/>
      <c r="L180" s="318"/>
      <c r="M180" s="473">
        <f t="shared" si="41"/>
        <v>0</v>
      </c>
      <c r="N180" s="470"/>
      <c r="O180" s="320"/>
      <c r="P180" s="320"/>
      <c r="Q180" s="278"/>
      <c r="R180" s="320">
        <f t="shared" si="37"/>
        <v>0</v>
      </c>
      <c r="S180" s="320"/>
      <c r="T180" s="320">
        <f t="shared" si="38"/>
        <v>0</v>
      </c>
      <c r="U180" s="320">
        <f t="shared" si="42"/>
        <v>0</v>
      </c>
      <c r="V180" s="410">
        <f t="shared" si="43"/>
        <v>0</v>
      </c>
    </row>
    <row r="181" spans="1:22" hidden="1" x14ac:dyDescent="0.25">
      <c r="A181" s="344" t="s">
        <v>136</v>
      </c>
      <c r="B181" s="311">
        <v>0</v>
      </c>
      <c r="C181" s="345"/>
      <c r="D181" s="315"/>
      <c r="E181" s="315"/>
      <c r="F181" s="315"/>
      <c r="G181" s="315"/>
      <c r="H181" s="316">
        <f t="shared" si="39"/>
        <v>0</v>
      </c>
      <c r="I181" s="315"/>
      <c r="J181" s="317">
        <f t="shared" si="40"/>
        <v>0</v>
      </c>
      <c r="K181" s="315"/>
      <c r="L181" s="318"/>
      <c r="M181" s="473">
        <f t="shared" si="41"/>
        <v>0</v>
      </c>
      <c r="N181" s="470"/>
      <c r="O181" s="320"/>
      <c r="P181" s="320"/>
      <c r="Q181" s="278"/>
      <c r="R181" s="320">
        <f t="shared" si="37"/>
        <v>0</v>
      </c>
      <c r="S181" s="320"/>
      <c r="T181" s="320">
        <f t="shared" si="38"/>
        <v>0</v>
      </c>
      <c r="U181" s="320">
        <f t="shared" si="42"/>
        <v>0</v>
      </c>
      <c r="V181" s="410">
        <f t="shared" si="43"/>
        <v>0</v>
      </c>
    </row>
    <row r="182" spans="1:22" hidden="1" x14ac:dyDescent="0.25">
      <c r="A182" s="344" t="s">
        <v>125</v>
      </c>
      <c r="B182" s="311">
        <v>0</v>
      </c>
      <c r="C182" s="345"/>
      <c r="D182" s="315"/>
      <c r="E182" s="315"/>
      <c r="F182" s="315"/>
      <c r="G182" s="315"/>
      <c r="H182" s="316">
        <f t="shared" si="39"/>
        <v>0</v>
      </c>
      <c r="I182" s="315"/>
      <c r="J182" s="317">
        <f t="shared" si="40"/>
        <v>0</v>
      </c>
      <c r="K182" s="315"/>
      <c r="L182" s="318"/>
      <c r="M182" s="473">
        <f t="shared" si="41"/>
        <v>0</v>
      </c>
      <c r="N182" s="470"/>
      <c r="O182" s="320"/>
      <c r="P182" s="320"/>
      <c r="Q182" s="278"/>
      <c r="R182" s="320">
        <f t="shared" si="37"/>
        <v>0</v>
      </c>
      <c r="S182" s="320"/>
      <c r="T182" s="320">
        <f t="shared" si="38"/>
        <v>0</v>
      </c>
      <c r="U182" s="320">
        <f t="shared" si="42"/>
        <v>0</v>
      </c>
      <c r="V182" s="410">
        <f t="shared" si="43"/>
        <v>0</v>
      </c>
    </row>
    <row r="183" spans="1:22" hidden="1" x14ac:dyDescent="0.25">
      <c r="A183" s="344" t="s">
        <v>116</v>
      </c>
      <c r="B183" s="311">
        <v>0</v>
      </c>
      <c r="C183" s="345"/>
      <c r="D183" s="315"/>
      <c r="E183" s="315"/>
      <c r="F183" s="315"/>
      <c r="G183" s="315"/>
      <c r="H183" s="316">
        <f t="shared" si="39"/>
        <v>0</v>
      </c>
      <c r="I183" s="315"/>
      <c r="J183" s="317">
        <f t="shared" si="40"/>
        <v>0</v>
      </c>
      <c r="K183" s="315"/>
      <c r="L183" s="318"/>
      <c r="M183" s="473">
        <f t="shared" si="41"/>
        <v>0</v>
      </c>
      <c r="N183" s="470"/>
      <c r="O183" s="320"/>
      <c r="P183" s="320"/>
      <c r="Q183" s="278"/>
      <c r="R183" s="320">
        <f t="shared" si="37"/>
        <v>0</v>
      </c>
      <c r="S183" s="320"/>
      <c r="T183" s="320">
        <f t="shared" si="38"/>
        <v>0</v>
      </c>
      <c r="U183" s="320">
        <f t="shared" si="42"/>
        <v>0</v>
      </c>
      <c r="V183" s="410">
        <f t="shared" si="43"/>
        <v>0</v>
      </c>
    </row>
    <row r="184" spans="1:22" hidden="1" x14ac:dyDescent="0.25">
      <c r="A184" s="344" t="s">
        <v>113</v>
      </c>
      <c r="B184" s="311">
        <v>0</v>
      </c>
      <c r="C184" s="345"/>
      <c r="D184" s="315"/>
      <c r="E184" s="315"/>
      <c r="F184" s="315"/>
      <c r="G184" s="315"/>
      <c r="H184" s="316">
        <f t="shared" si="39"/>
        <v>0</v>
      </c>
      <c r="I184" s="315"/>
      <c r="J184" s="317">
        <f t="shared" si="40"/>
        <v>0</v>
      </c>
      <c r="K184" s="315"/>
      <c r="L184" s="318"/>
      <c r="M184" s="473">
        <f t="shared" si="41"/>
        <v>0</v>
      </c>
      <c r="N184" s="470"/>
      <c r="O184" s="320"/>
      <c r="P184" s="320"/>
      <c r="Q184" s="278"/>
      <c r="R184" s="320">
        <f t="shared" si="37"/>
        <v>0</v>
      </c>
      <c r="S184" s="320"/>
      <c r="T184" s="320">
        <f t="shared" si="38"/>
        <v>0</v>
      </c>
      <c r="U184" s="320">
        <f t="shared" si="42"/>
        <v>0</v>
      </c>
      <c r="V184" s="410">
        <f t="shared" si="43"/>
        <v>0</v>
      </c>
    </row>
    <row r="185" spans="1:22" hidden="1" x14ac:dyDescent="0.25">
      <c r="A185" s="344" t="s">
        <v>105</v>
      </c>
      <c r="B185" s="311">
        <v>0</v>
      </c>
      <c r="C185" s="345"/>
      <c r="D185" s="315"/>
      <c r="E185" s="315"/>
      <c r="F185" s="315"/>
      <c r="G185" s="315"/>
      <c r="H185" s="316">
        <f t="shared" si="39"/>
        <v>0</v>
      </c>
      <c r="I185" s="315"/>
      <c r="J185" s="317">
        <f t="shared" si="40"/>
        <v>0</v>
      </c>
      <c r="K185" s="315"/>
      <c r="L185" s="318"/>
      <c r="M185" s="473">
        <f t="shared" si="41"/>
        <v>0</v>
      </c>
      <c r="N185" s="470"/>
      <c r="O185" s="320"/>
      <c r="P185" s="320"/>
      <c r="Q185" s="278"/>
      <c r="R185" s="320">
        <f t="shared" si="37"/>
        <v>0</v>
      </c>
      <c r="S185" s="320"/>
      <c r="T185" s="320">
        <f t="shared" si="38"/>
        <v>0</v>
      </c>
      <c r="U185" s="320">
        <f t="shared" si="42"/>
        <v>0</v>
      </c>
      <c r="V185" s="410">
        <f t="shared" si="43"/>
        <v>0</v>
      </c>
    </row>
    <row r="186" spans="1:22" hidden="1" x14ac:dyDescent="0.25">
      <c r="A186" s="344" t="s">
        <v>119</v>
      </c>
      <c r="B186" s="311">
        <v>0</v>
      </c>
      <c r="C186" s="345"/>
      <c r="D186" s="315"/>
      <c r="E186" s="315"/>
      <c r="F186" s="315"/>
      <c r="G186" s="315"/>
      <c r="H186" s="316">
        <f t="shared" si="39"/>
        <v>0</v>
      </c>
      <c r="I186" s="315"/>
      <c r="J186" s="317">
        <f t="shared" si="40"/>
        <v>0</v>
      </c>
      <c r="K186" s="315"/>
      <c r="L186" s="318"/>
      <c r="M186" s="473">
        <f t="shared" si="41"/>
        <v>0</v>
      </c>
      <c r="N186" s="470"/>
      <c r="O186" s="320"/>
      <c r="P186" s="320"/>
      <c r="Q186" s="278"/>
      <c r="R186" s="320">
        <f t="shared" si="37"/>
        <v>0</v>
      </c>
      <c r="S186" s="320"/>
      <c r="T186" s="320">
        <f t="shared" si="38"/>
        <v>0</v>
      </c>
      <c r="U186" s="320">
        <f t="shared" si="42"/>
        <v>0</v>
      </c>
      <c r="V186" s="410">
        <f t="shared" si="43"/>
        <v>0</v>
      </c>
    </row>
    <row r="187" spans="1:22" hidden="1" x14ac:dyDescent="0.25">
      <c r="A187" s="344" t="s">
        <v>132</v>
      </c>
      <c r="B187" s="311">
        <v>0</v>
      </c>
      <c r="C187" s="345"/>
      <c r="D187" s="315"/>
      <c r="E187" s="315"/>
      <c r="F187" s="315"/>
      <c r="G187" s="315"/>
      <c r="H187" s="316">
        <f t="shared" si="39"/>
        <v>0</v>
      </c>
      <c r="I187" s="315"/>
      <c r="J187" s="317">
        <f t="shared" si="40"/>
        <v>0</v>
      </c>
      <c r="K187" s="315"/>
      <c r="L187" s="318"/>
      <c r="M187" s="473">
        <f t="shared" si="41"/>
        <v>0</v>
      </c>
      <c r="N187" s="470"/>
      <c r="O187" s="320"/>
      <c r="P187" s="320"/>
      <c r="Q187" s="278"/>
      <c r="R187" s="320">
        <f t="shared" si="37"/>
        <v>0</v>
      </c>
      <c r="S187" s="320"/>
      <c r="T187" s="320">
        <f t="shared" si="38"/>
        <v>0</v>
      </c>
      <c r="U187" s="320">
        <f t="shared" si="42"/>
        <v>0</v>
      </c>
      <c r="V187" s="410">
        <f t="shared" si="43"/>
        <v>0</v>
      </c>
    </row>
    <row r="188" spans="1:22" hidden="1" x14ac:dyDescent="0.25">
      <c r="A188" s="344" t="s">
        <v>126</v>
      </c>
      <c r="B188" s="311">
        <v>0</v>
      </c>
      <c r="C188" s="345"/>
      <c r="D188" s="315"/>
      <c r="E188" s="315"/>
      <c r="F188" s="315"/>
      <c r="G188" s="315"/>
      <c r="H188" s="316">
        <f t="shared" si="39"/>
        <v>0</v>
      </c>
      <c r="I188" s="315"/>
      <c r="J188" s="317">
        <f t="shared" si="40"/>
        <v>0</v>
      </c>
      <c r="K188" s="315"/>
      <c r="L188" s="318"/>
      <c r="M188" s="473">
        <f t="shared" si="41"/>
        <v>0</v>
      </c>
      <c r="N188" s="470"/>
      <c r="O188" s="320"/>
      <c r="P188" s="320"/>
      <c r="Q188" s="278"/>
      <c r="R188" s="320">
        <f t="shared" si="37"/>
        <v>0</v>
      </c>
      <c r="S188" s="320"/>
      <c r="T188" s="320">
        <f t="shared" si="38"/>
        <v>0</v>
      </c>
      <c r="U188" s="320">
        <f t="shared" si="42"/>
        <v>0</v>
      </c>
      <c r="V188" s="410">
        <f t="shared" si="43"/>
        <v>0</v>
      </c>
    </row>
    <row r="189" spans="1:22" hidden="1" x14ac:dyDescent="0.25">
      <c r="A189" s="344" t="s">
        <v>127</v>
      </c>
      <c r="B189" s="311">
        <v>0</v>
      </c>
      <c r="C189" s="345"/>
      <c r="D189" s="315"/>
      <c r="E189" s="315"/>
      <c r="F189" s="315"/>
      <c r="G189" s="315"/>
      <c r="H189" s="316">
        <f t="shared" si="39"/>
        <v>0</v>
      </c>
      <c r="I189" s="315"/>
      <c r="J189" s="317">
        <f t="shared" si="40"/>
        <v>0</v>
      </c>
      <c r="K189" s="315"/>
      <c r="L189" s="318"/>
      <c r="M189" s="473">
        <f t="shared" si="41"/>
        <v>0</v>
      </c>
      <c r="N189" s="470"/>
      <c r="O189" s="320"/>
      <c r="P189" s="320"/>
      <c r="Q189" s="278"/>
      <c r="R189" s="320">
        <f t="shared" si="37"/>
        <v>0</v>
      </c>
      <c r="S189" s="320"/>
      <c r="T189" s="320">
        <f t="shared" si="38"/>
        <v>0</v>
      </c>
      <c r="U189" s="320">
        <f t="shared" si="42"/>
        <v>0</v>
      </c>
      <c r="V189" s="410">
        <f t="shared" si="43"/>
        <v>0</v>
      </c>
    </row>
    <row r="190" spans="1:22" hidden="1" x14ac:dyDescent="0.25">
      <c r="A190" s="344" t="s">
        <v>127</v>
      </c>
      <c r="B190" s="311">
        <v>0</v>
      </c>
      <c r="C190" s="345"/>
      <c r="D190" s="315"/>
      <c r="E190" s="315"/>
      <c r="F190" s="315"/>
      <c r="G190" s="315"/>
      <c r="H190" s="316">
        <f t="shared" si="39"/>
        <v>0</v>
      </c>
      <c r="I190" s="315"/>
      <c r="J190" s="317">
        <f t="shared" si="40"/>
        <v>0</v>
      </c>
      <c r="K190" s="315"/>
      <c r="L190" s="318"/>
      <c r="M190" s="473">
        <f t="shared" si="41"/>
        <v>0</v>
      </c>
      <c r="N190" s="470"/>
      <c r="O190" s="320"/>
      <c r="P190" s="320"/>
      <c r="Q190" s="278"/>
      <c r="R190" s="320">
        <f t="shared" si="37"/>
        <v>0</v>
      </c>
      <c r="S190" s="320"/>
      <c r="T190" s="320">
        <f t="shared" si="38"/>
        <v>0</v>
      </c>
      <c r="U190" s="320">
        <f t="shared" si="42"/>
        <v>0</v>
      </c>
      <c r="V190" s="410">
        <f t="shared" si="43"/>
        <v>0</v>
      </c>
    </row>
    <row r="191" spans="1:22" hidden="1" x14ac:dyDescent="0.25">
      <c r="A191" s="344" t="s">
        <v>100</v>
      </c>
      <c r="B191" s="311">
        <v>0</v>
      </c>
      <c r="C191" s="345"/>
      <c r="D191" s="315"/>
      <c r="E191" s="315"/>
      <c r="F191" s="315"/>
      <c r="G191" s="315"/>
      <c r="H191" s="316">
        <f t="shared" si="39"/>
        <v>0</v>
      </c>
      <c r="I191" s="315"/>
      <c r="J191" s="317">
        <f t="shared" si="40"/>
        <v>0</v>
      </c>
      <c r="K191" s="315"/>
      <c r="L191" s="318"/>
      <c r="M191" s="473">
        <f t="shared" si="41"/>
        <v>0</v>
      </c>
      <c r="N191" s="470"/>
      <c r="O191" s="320"/>
      <c r="P191" s="320"/>
      <c r="Q191" s="278"/>
      <c r="R191" s="320">
        <f t="shared" si="37"/>
        <v>0</v>
      </c>
      <c r="S191" s="320"/>
      <c r="T191" s="320">
        <f t="shared" si="38"/>
        <v>0</v>
      </c>
      <c r="U191" s="320">
        <f t="shared" si="42"/>
        <v>0</v>
      </c>
      <c r="V191" s="410">
        <f t="shared" si="43"/>
        <v>0</v>
      </c>
    </row>
    <row r="192" spans="1:22" hidden="1" x14ac:dyDescent="0.25">
      <c r="A192" s="344" t="s">
        <v>131</v>
      </c>
      <c r="B192" s="311">
        <v>0</v>
      </c>
      <c r="C192" s="345"/>
      <c r="D192" s="315"/>
      <c r="E192" s="315"/>
      <c r="F192" s="315"/>
      <c r="G192" s="315"/>
      <c r="H192" s="316">
        <f t="shared" si="39"/>
        <v>0</v>
      </c>
      <c r="I192" s="315"/>
      <c r="J192" s="317">
        <f t="shared" si="40"/>
        <v>0</v>
      </c>
      <c r="K192" s="315"/>
      <c r="L192" s="318"/>
      <c r="M192" s="473">
        <f t="shared" si="41"/>
        <v>0</v>
      </c>
      <c r="N192" s="470"/>
      <c r="O192" s="320"/>
      <c r="P192" s="320"/>
      <c r="Q192" s="278"/>
      <c r="R192" s="320">
        <f t="shared" si="37"/>
        <v>0</v>
      </c>
      <c r="S192" s="320"/>
      <c r="T192" s="320">
        <f t="shared" si="38"/>
        <v>0</v>
      </c>
      <c r="U192" s="320">
        <f t="shared" si="42"/>
        <v>0</v>
      </c>
      <c r="V192" s="410">
        <f t="shared" si="43"/>
        <v>0</v>
      </c>
    </row>
    <row r="193" spans="1:22" hidden="1" x14ac:dyDescent="0.25">
      <c r="A193" s="344" t="s">
        <v>117</v>
      </c>
      <c r="B193" s="311">
        <v>0</v>
      </c>
      <c r="C193" s="345"/>
      <c r="D193" s="315"/>
      <c r="E193" s="315"/>
      <c r="F193" s="315"/>
      <c r="G193" s="315"/>
      <c r="H193" s="316">
        <f t="shared" si="39"/>
        <v>0</v>
      </c>
      <c r="I193" s="315"/>
      <c r="J193" s="317">
        <f t="shared" si="40"/>
        <v>0</v>
      </c>
      <c r="K193" s="315"/>
      <c r="L193" s="318"/>
      <c r="M193" s="473">
        <f t="shared" si="41"/>
        <v>0</v>
      </c>
      <c r="N193" s="470"/>
      <c r="O193" s="320"/>
      <c r="P193" s="320"/>
      <c r="Q193" s="278"/>
      <c r="R193" s="320">
        <f t="shared" si="37"/>
        <v>0</v>
      </c>
      <c r="S193" s="320"/>
      <c r="T193" s="320">
        <f t="shared" si="38"/>
        <v>0</v>
      </c>
      <c r="U193" s="320">
        <f t="shared" si="42"/>
        <v>0</v>
      </c>
      <c r="V193" s="410">
        <f t="shared" si="43"/>
        <v>0</v>
      </c>
    </row>
    <row r="194" spans="1:22" hidden="1" x14ac:dyDescent="0.25">
      <c r="A194" s="344" t="s">
        <v>130</v>
      </c>
      <c r="B194" s="311">
        <v>0</v>
      </c>
      <c r="C194" s="345"/>
      <c r="D194" s="315"/>
      <c r="E194" s="315"/>
      <c r="F194" s="315"/>
      <c r="G194" s="315"/>
      <c r="H194" s="316">
        <f t="shared" si="39"/>
        <v>0</v>
      </c>
      <c r="I194" s="315"/>
      <c r="J194" s="317">
        <f t="shared" si="40"/>
        <v>0</v>
      </c>
      <c r="K194" s="315"/>
      <c r="L194" s="318"/>
      <c r="M194" s="473">
        <f t="shared" si="41"/>
        <v>0</v>
      </c>
      <c r="N194" s="470"/>
      <c r="O194" s="320"/>
      <c r="P194" s="320"/>
      <c r="Q194" s="278"/>
      <c r="R194" s="320">
        <f t="shared" si="37"/>
        <v>0</v>
      </c>
      <c r="S194" s="320"/>
      <c r="T194" s="320">
        <f t="shared" si="38"/>
        <v>0</v>
      </c>
      <c r="U194" s="320">
        <f t="shared" si="42"/>
        <v>0</v>
      </c>
      <c r="V194" s="410">
        <f t="shared" si="43"/>
        <v>0</v>
      </c>
    </row>
    <row r="195" spans="1:22" hidden="1" x14ac:dyDescent="0.25">
      <c r="A195" s="344" t="s">
        <v>129</v>
      </c>
      <c r="B195" s="311">
        <v>0</v>
      </c>
      <c r="C195" s="345"/>
      <c r="D195" s="315"/>
      <c r="E195" s="315"/>
      <c r="F195" s="315"/>
      <c r="G195" s="315"/>
      <c r="H195" s="316">
        <f t="shared" si="39"/>
        <v>0</v>
      </c>
      <c r="I195" s="315"/>
      <c r="J195" s="317">
        <f t="shared" si="40"/>
        <v>0</v>
      </c>
      <c r="K195" s="315"/>
      <c r="L195" s="318"/>
      <c r="M195" s="473">
        <f t="shared" si="41"/>
        <v>0</v>
      </c>
      <c r="N195" s="470"/>
      <c r="O195" s="320"/>
      <c r="P195" s="320"/>
      <c r="Q195" s="278"/>
      <c r="R195" s="320">
        <f t="shared" si="37"/>
        <v>0</v>
      </c>
      <c r="S195" s="320"/>
      <c r="T195" s="320">
        <f t="shared" si="38"/>
        <v>0</v>
      </c>
      <c r="U195" s="320">
        <f t="shared" si="42"/>
        <v>0</v>
      </c>
      <c r="V195" s="410">
        <f t="shared" si="43"/>
        <v>0</v>
      </c>
    </row>
    <row r="196" spans="1:22" hidden="1" x14ac:dyDescent="0.25">
      <c r="A196" s="344" t="s">
        <v>134</v>
      </c>
      <c r="B196" s="311">
        <v>0</v>
      </c>
      <c r="C196" s="345"/>
      <c r="D196" s="315"/>
      <c r="E196" s="315"/>
      <c r="F196" s="315"/>
      <c r="G196" s="315"/>
      <c r="H196" s="316">
        <f t="shared" si="39"/>
        <v>0</v>
      </c>
      <c r="I196" s="315"/>
      <c r="J196" s="317">
        <f t="shared" si="40"/>
        <v>0</v>
      </c>
      <c r="K196" s="315"/>
      <c r="L196" s="318"/>
      <c r="M196" s="473">
        <f t="shared" si="41"/>
        <v>0</v>
      </c>
      <c r="N196" s="470"/>
      <c r="O196" s="320"/>
      <c r="P196" s="320"/>
      <c r="Q196" s="278"/>
      <c r="R196" s="320">
        <f t="shared" si="37"/>
        <v>0</v>
      </c>
      <c r="S196" s="320"/>
      <c r="T196" s="320">
        <f t="shared" si="38"/>
        <v>0</v>
      </c>
      <c r="U196" s="320">
        <f t="shared" si="42"/>
        <v>0</v>
      </c>
      <c r="V196" s="410">
        <f t="shared" si="43"/>
        <v>0</v>
      </c>
    </row>
    <row r="197" spans="1:22" hidden="1" x14ac:dyDescent="0.25">
      <c r="A197" s="344" t="s">
        <v>135</v>
      </c>
      <c r="B197" s="311">
        <v>0</v>
      </c>
      <c r="C197" s="345"/>
      <c r="D197" s="315"/>
      <c r="E197" s="315"/>
      <c r="F197" s="315"/>
      <c r="G197" s="315"/>
      <c r="H197" s="316">
        <f t="shared" si="39"/>
        <v>0</v>
      </c>
      <c r="I197" s="315"/>
      <c r="J197" s="317">
        <f t="shared" si="40"/>
        <v>0</v>
      </c>
      <c r="K197" s="315"/>
      <c r="L197" s="318"/>
      <c r="M197" s="473">
        <f t="shared" si="41"/>
        <v>0</v>
      </c>
      <c r="N197" s="470"/>
      <c r="O197" s="320"/>
      <c r="P197" s="320"/>
      <c r="Q197" s="278"/>
      <c r="R197" s="320">
        <f t="shared" si="37"/>
        <v>0</v>
      </c>
      <c r="S197" s="320"/>
      <c r="T197" s="320">
        <f t="shared" si="38"/>
        <v>0</v>
      </c>
      <c r="U197" s="320">
        <f t="shared" si="42"/>
        <v>0</v>
      </c>
      <c r="V197" s="410">
        <f t="shared" si="43"/>
        <v>0</v>
      </c>
    </row>
    <row r="198" spans="1:22" hidden="1" x14ac:dyDescent="0.25">
      <c r="A198" s="344" t="s">
        <v>102</v>
      </c>
      <c r="B198" s="311">
        <v>0</v>
      </c>
      <c r="C198" s="345"/>
      <c r="D198" s="315"/>
      <c r="E198" s="315"/>
      <c r="F198" s="315"/>
      <c r="G198" s="315"/>
      <c r="H198" s="316">
        <f t="shared" si="39"/>
        <v>0</v>
      </c>
      <c r="I198" s="315"/>
      <c r="J198" s="317">
        <f t="shared" si="40"/>
        <v>0</v>
      </c>
      <c r="K198" s="315"/>
      <c r="L198" s="318"/>
      <c r="M198" s="473">
        <f t="shared" si="41"/>
        <v>0</v>
      </c>
      <c r="N198" s="470"/>
      <c r="O198" s="320"/>
      <c r="P198" s="320"/>
      <c r="Q198" s="278"/>
      <c r="R198" s="320">
        <f t="shared" si="37"/>
        <v>0</v>
      </c>
      <c r="S198" s="320"/>
      <c r="T198" s="320">
        <f t="shared" si="38"/>
        <v>0</v>
      </c>
      <c r="U198" s="320">
        <f t="shared" si="42"/>
        <v>0</v>
      </c>
      <c r="V198" s="410">
        <f t="shared" si="43"/>
        <v>0</v>
      </c>
    </row>
    <row r="199" spans="1:22" hidden="1" x14ac:dyDescent="0.25">
      <c r="A199" s="344" t="s">
        <v>133</v>
      </c>
      <c r="B199" s="311">
        <v>0</v>
      </c>
      <c r="C199" s="345"/>
      <c r="D199" s="315"/>
      <c r="E199" s="315"/>
      <c r="F199" s="315"/>
      <c r="G199" s="315"/>
      <c r="H199" s="316">
        <f t="shared" si="39"/>
        <v>0</v>
      </c>
      <c r="I199" s="315"/>
      <c r="J199" s="317">
        <f t="shared" si="40"/>
        <v>0</v>
      </c>
      <c r="K199" s="315"/>
      <c r="L199" s="318"/>
      <c r="M199" s="473">
        <f t="shared" si="41"/>
        <v>0</v>
      </c>
      <c r="N199" s="470"/>
      <c r="O199" s="320"/>
      <c r="P199" s="320"/>
      <c r="Q199" s="278"/>
      <c r="R199" s="320">
        <f t="shared" si="37"/>
        <v>0</v>
      </c>
      <c r="S199" s="320"/>
      <c r="T199" s="320">
        <f t="shared" si="38"/>
        <v>0</v>
      </c>
      <c r="U199" s="320">
        <f t="shared" si="42"/>
        <v>0</v>
      </c>
      <c r="V199" s="410">
        <f t="shared" si="43"/>
        <v>0</v>
      </c>
    </row>
    <row r="200" spans="1:22" hidden="1" x14ac:dyDescent="0.25">
      <c r="A200" s="344" t="s">
        <v>918</v>
      </c>
      <c r="B200" s="311">
        <v>0</v>
      </c>
      <c r="C200" s="345"/>
      <c r="D200" s="315"/>
      <c r="E200" s="315"/>
      <c r="F200" s="315"/>
      <c r="G200" s="315"/>
      <c r="H200" s="316">
        <f t="shared" si="39"/>
        <v>0</v>
      </c>
      <c r="I200" s="315"/>
      <c r="J200" s="317">
        <f t="shared" si="40"/>
        <v>0</v>
      </c>
      <c r="K200" s="315"/>
      <c r="L200" s="318"/>
      <c r="M200" s="473">
        <f t="shared" si="41"/>
        <v>0</v>
      </c>
      <c r="N200" s="470"/>
      <c r="O200" s="320"/>
      <c r="P200" s="320"/>
      <c r="Q200" s="278"/>
      <c r="R200" s="320">
        <f t="shared" si="37"/>
        <v>0</v>
      </c>
      <c r="S200" s="320"/>
      <c r="T200" s="320">
        <f t="shared" si="38"/>
        <v>0</v>
      </c>
      <c r="U200" s="320">
        <f t="shared" si="42"/>
        <v>0</v>
      </c>
      <c r="V200" s="410">
        <f t="shared" si="43"/>
        <v>0</v>
      </c>
    </row>
    <row r="201" spans="1:22" hidden="1" x14ac:dyDescent="0.25">
      <c r="A201" s="344"/>
      <c r="B201" s="311">
        <v>0</v>
      </c>
      <c r="C201" s="345"/>
      <c r="D201" s="315"/>
      <c r="E201" s="315"/>
      <c r="F201" s="315"/>
      <c r="G201" s="315"/>
      <c r="H201" s="316">
        <f t="shared" si="39"/>
        <v>0</v>
      </c>
      <c r="I201" s="315"/>
      <c r="J201" s="317">
        <f t="shared" si="40"/>
        <v>0</v>
      </c>
      <c r="K201" s="315"/>
      <c r="L201" s="318"/>
      <c r="M201" s="473">
        <f t="shared" si="41"/>
        <v>0</v>
      </c>
      <c r="N201" s="470"/>
      <c r="O201" s="320"/>
      <c r="P201" s="320"/>
      <c r="Q201" s="278"/>
      <c r="R201" s="320">
        <f t="shared" si="37"/>
        <v>0</v>
      </c>
      <c r="S201" s="320"/>
      <c r="T201" s="320">
        <f t="shared" si="38"/>
        <v>0</v>
      </c>
      <c r="U201" s="320">
        <f t="shared" si="42"/>
        <v>0</v>
      </c>
      <c r="V201" s="410">
        <f t="shared" si="43"/>
        <v>0</v>
      </c>
    </row>
    <row r="202" spans="1:22" hidden="1" x14ac:dyDescent="0.25">
      <c r="A202" s="344"/>
      <c r="B202" s="311">
        <v>0</v>
      </c>
      <c r="C202" s="345"/>
      <c r="D202" s="315"/>
      <c r="E202" s="315"/>
      <c r="F202" s="315"/>
      <c r="G202" s="315"/>
      <c r="H202" s="316">
        <f t="shared" si="39"/>
        <v>0</v>
      </c>
      <c r="I202" s="315"/>
      <c r="J202" s="317">
        <f t="shared" si="40"/>
        <v>0</v>
      </c>
      <c r="K202" s="315"/>
      <c r="L202" s="318"/>
      <c r="M202" s="473">
        <f t="shared" si="41"/>
        <v>0</v>
      </c>
      <c r="N202" s="470"/>
      <c r="O202" s="320"/>
      <c r="P202" s="320"/>
      <c r="Q202" s="278"/>
      <c r="R202" s="320">
        <f t="shared" si="37"/>
        <v>0</v>
      </c>
      <c r="S202" s="320"/>
      <c r="T202" s="320">
        <f t="shared" si="38"/>
        <v>0</v>
      </c>
      <c r="U202" s="320">
        <f t="shared" si="42"/>
        <v>0</v>
      </c>
      <c r="V202" s="410">
        <f t="shared" si="43"/>
        <v>0</v>
      </c>
    </row>
    <row r="203" spans="1:22" hidden="1" x14ac:dyDescent="0.25">
      <c r="A203" s="344"/>
      <c r="B203" s="311">
        <v>0</v>
      </c>
      <c r="C203" s="345"/>
      <c r="D203" s="315"/>
      <c r="E203" s="315"/>
      <c r="F203" s="315"/>
      <c r="G203" s="315"/>
      <c r="H203" s="316">
        <f t="shared" si="39"/>
        <v>0</v>
      </c>
      <c r="I203" s="315"/>
      <c r="J203" s="317">
        <f t="shared" si="40"/>
        <v>0</v>
      </c>
      <c r="K203" s="315"/>
      <c r="L203" s="318"/>
      <c r="M203" s="473">
        <f t="shared" si="41"/>
        <v>0</v>
      </c>
      <c r="N203" s="470"/>
      <c r="O203" s="320"/>
      <c r="P203" s="320"/>
      <c r="Q203" s="278"/>
      <c r="R203" s="320">
        <f t="shared" si="37"/>
        <v>0</v>
      </c>
      <c r="S203" s="320"/>
      <c r="T203" s="320">
        <f t="shared" si="38"/>
        <v>0</v>
      </c>
      <c r="U203" s="320">
        <f t="shared" si="42"/>
        <v>0</v>
      </c>
      <c r="V203" s="410">
        <f t="shared" si="43"/>
        <v>0</v>
      </c>
    </row>
    <row r="204" spans="1:22" hidden="1" x14ac:dyDescent="0.25">
      <c r="A204" s="344"/>
      <c r="B204" s="311">
        <v>0</v>
      </c>
      <c r="C204" s="345"/>
      <c r="D204" s="315"/>
      <c r="E204" s="315"/>
      <c r="F204" s="315"/>
      <c r="G204" s="315"/>
      <c r="H204" s="316">
        <f t="shared" si="39"/>
        <v>0</v>
      </c>
      <c r="I204" s="315"/>
      <c r="J204" s="317">
        <f t="shared" si="40"/>
        <v>0</v>
      </c>
      <c r="K204" s="315"/>
      <c r="L204" s="318"/>
      <c r="M204" s="473">
        <f t="shared" si="41"/>
        <v>0</v>
      </c>
      <c r="N204" s="470"/>
      <c r="O204" s="320"/>
      <c r="P204" s="320"/>
      <c r="Q204" s="278"/>
      <c r="R204" s="320">
        <f t="shared" si="37"/>
        <v>0</v>
      </c>
      <c r="S204" s="320"/>
      <c r="T204" s="320">
        <f t="shared" si="38"/>
        <v>0</v>
      </c>
      <c r="U204" s="320">
        <f t="shared" si="42"/>
        <v>0</v>
      </c>
      <c r="V204" s="410">
        <f t="shared" si="43"/>
        <v>0</v>
      </c>
    </row>
    <row r="205" spans="1:22" hidden="1" x14ac:dyDescent="0.25">
      <c r="A205" s="344"/>
      <c r="B205" s="311">
        <v>0</v>
      </c>
      <c r="C205" s="345"/>
      <c r="D205" s="315"/>
      <c r="E205" s="315"/>
      <c r="F205" s="315"/>
      <c r="G205" s="315"/>
      <c r="H205" s="316">
        <f t="shared" si="39"/>
        <v>0</v>
      </c>
      <c r="I205" s="315"/>
      <c r="J205" s="317">
        <f t="shared" si="40"/>
        <v>0</v>
      </c>
      <c r="K205" s="315"/>
      <c r="L205" s="318"/>
      <c r="M205" s="473">
        <f t="shared" si="41"/>
        <v>0</v>
      </c>
      <c r="N205" s="470"/>
      <c r="O205" s="320"/>
      <c r="P205" s="320"/>
      <c r="Q205" s="278"/>
      <c r="R205" s="320">
        <f t="shared" si="37"/>
        <v>0</v>
      </c>
      <c r="S205" s="320"/>
      <c r="T205" s="320">
        <f t="shared" si="38"/>
        <v>0</v>
      </c>
      <c r="U205" s="320">
        <f t="shared" si="42"/>
        <v>0</v>
      </c>
      <c r="V205" s="410">
        <f t="shared" si="43"/>
        <v>0</v>
      </c>
    </row>
    <row r="206" spans="1:22" hidden="1" x14ac:dyDescent="0.25">
      <c r="A206" s="344"/>
      <c r="B206" s="311">
        <v>0</v>
      </c>
      <c r="C206" s="345"/>
      <c r="D206" s="315"/>
      <c r="E206" s="315"/>
      <c r="F206" s="315"/>
      <c r="G206" s="315"/>
      <c r="H206" s="316">
        <f t="shared" si="39"/>
        <v>0</v>
      </c>
      <c r="I206" s="315"/>
      <c r="J206" s="317">
        <f t="shared" si="40"/>
        <v>0</v>
      </c>
      <c r="K206" s="315"/>
      <c r="L206" s="318"/>
      <c r="M206" s="473">
        <f t="shared" si="41"/>
        <v>0</v>
      </c>
      <c r="N206" s="470"/>
      <c r="O206" s="320"/>
      <c r="P206" s="320"/>
      <c r="Q206" s="278"/>
      <c r="R206" s="320">
        <f t="shared" si="37"/>
        <v>0</v>
      </c>
      <c r="S206" s="320"/>
      <c r="T206" s="320">
        <f t="shared" si="38"/>
        <v>0</v>
      </c>
      <c r="U206" s="320">
        <f t="shared" si="42"/>
        <v>0</v>
      </c>
      <c r="V206" s="410">
        <f t="shared" si="43"/>
        <v>0</v>
      </c>
    </row>
    <row r="207" spans="1:22" hidden="1" x14ac:dyDescent="0.25">
      <c r="A207" s="344"/>
      <c r="B207" s="311">
        <v>0</v>
      </c>
      <c r="C207" s="345"/>
      <c r="D207" s="315"/>
      <c r="E207" s="315"/>
      <c r="F207" s="315"/>
      <c r="G207" s="315"/>
      <c r="H207" s="316">
        <f t="shared" si="39"/>
        <v>0</v>
      </c>
      <c r="I207" s="315"/>
      <c r="J207" s="317">
        <f t="shared" si="40"/>
        <v>0</v>
      </c>
      <c r="K207" s="315"/>
      <c r="L207" s="318"/>
      <c r="M207" s="473">
        <f t="shared" si="41"/>
        <v>0</v>
      </c>
      <c r="N207" s="470"/>
      <c r="O207" s="320"/>
      <c r="P207" s="320"/>
      <c r="Q207" s="278"/>
      <c r="R207" s="320">
        <f t="shared" si="37"/>
        <v>0</v>
      </c>
      <c r="S207" s="320"/>
      <c r="T207" s="320">
        <f t="shared" si="38"/>
        <v>0</v>
      </c>
      <c r="U207" s="320">
        <f t="shared" si="42"/>
        <v>0</v>
      </c>
      <c r="V207" s="410">
        <f t="shared" si="43"/>
        <v>0</v>
      </c>
    </row>
    <row r="208" spans="1:22" hidden="1" x14ac:dyDescent="0.25">
      <c r="A208" s="344"/>
      <c r="B208" s="311">
        <v>0</v>
      </c>
      <c r="C208" s="345"/>
      <c r="D208" s="315"/>
      <c r="E208" s="315"/>
      <c r="F208" s="315"/>
      <c r="G208" s="315"/>
      <c r="H208" s="316">
        <f t="shared" si="39"/>
        <v>0</v>
      </c>
      <c r="I208" s="315"/>
      <c r="J208" s="317">
        <f t="shared" si="40"/>
        <v>0</v>
      </c>
      <c r="K208" s="315"/>
      <c r="L208" s="318"/>
      <c r="M208" s="473">
        <f t="shared" si="41"/>
        <v>0</v>
      </c>
      <c r="N208" s="470"/>
      <c r="O208" s="320"/>
      <c r="P208" s="320"/>
      <c r="Q208" s="278"/>
      <c r="R208" s="320">
        <f t="shared" si="37"/>
        <v>0</v>
      </c>
      <c r="S208" s="320"/>
      <c r="T208" s="320">
        <f t="shared" si="38"/>
        <v>0</v>
      </c>
      <c r="U208" s="320">
        <f t="shared" si="42"/>
        <v>0</v>
      </c>
      <c r="V208" s="410">
        <f t="shared" si="43"/>
        <v>0</v>
      </c>
    </row>
    <row r="209" spans="1:22" ht="15.75" thickBot="1" x14ac:dyDescent="0.3">
      <c r="A209" s="372" t="s">
        <v>691</v>
      </c>
      <c r="B209" s="348">
        <v>15000000</v>
      </c>
      <c r="C209" s="326">
        <v>15000000</v>
      </c>
      <c r="D209" s="350">
        <v>6359649.1200000001</v>
      </c>
      <c r="E209" s="350"/>
      <c r="F209" s="350"/>
      <c r="G209" s="350"/>
      <c r="H209" s="329"/>
      <c r="I209" s="350"/>
      <c r="J209" s="330">
        <f t="shared" si="40"/>
        <v>0</v>
      </c>
      <c r="K209" s="350"/>
      <c r="L209" s="325"/>
      <c r="M209" s="474">
        <f t="shared" si="41"/>
        <v>0</v>
      </c>
      <c r="N209" s="471"/>
      <c r="O209" s="332">
        <v>0</v>
      </c>
      <c r="P209" s="332"/>
      <c r="Q209" s="279"/>
      <c r="R209" s="332">
        <f t="shared" si="37"/>
        <v>0</v>
      </c>
      <c r="S209" s="332"/>
      <c r="T209" s="332">
        <f t="shared" si="38"/>
        <v>0</v>
      </c>
      <c r="U209" s="332"/>
      <c r="V209" s="411"/>
    </row>
    <row r="210" spans="1:22" ht="15.75" thickTop="1" x14ac:dyDescent="0.25">
      <c r="A210" s="333" t="s">
        <v>141</v>
      </c>
      <c r="B210" s="334">
        <f t="shared" ref="B210:V210" si="45">SUM(B161:B209)</f>
        <v>28600000</v>
      </c>
      <c r="C210" s="334">
        <f t="shared" si="45"/>
        <v>15000000</v>
      </c>
      <c r="D210" s="334">
        <f t="shared" si="45"/>
        <v>10066662.289999999</v>
      </c>
      <c r="E210" s="334">
        <f t="shared" si="45"/>
        <v>12881900</v>
      </c>
      <c r="F210" s="334">
        <f t="shared" si="45"/>
        <v>0</v>
      </c>
      <c r="G210" s="334">
        <f t="shared" si="45"/>
        <v>2724903.71</v>
      </c>
      <c r="H210" s="352">
        <f t="shared" si="45"/>
        <v>10156996.289999999</v>
      </c>
      <c r="I210" s="334">
        <f t="shared" si="45"/>
        <v>2200000</v>
      </c>
      <c r="J210" s="352">
        <f t="shared" si="45"/>
        <v>12356996.289999999</v>
      </c>
      <c r="K210" s="334">
        <f t="shared" si="45"/>
        <v>5672522.6000000006</v>
      </c>
      <c r="L210" s="334">
        <f t="shared" si="45"/>
        <v>5978838.8204000005</v>
      </c>
      <c r="M210" s="352">
        <f t="shared" si="45"/>
        <v>15081900</v>
      </c>
      <c r="N210" s="352">
        <f t="shared" si="45"/>
        <v>4685940</v>
      </c>
      <c r="O210" s="352">
        <f t="shared" si="45"/>
        <v>15000000</v>
      </c>
      <c r="P210" s="352"/>
      <c r="Q210" s="352">
        <f t="shared" si="45"/>
        <v>-992947</v>
      </c>
      <c r="R210" s="352">
        <f t="shared" si="45"/>
        <v>14007053</v>
      </c>
      <c r="S210" s="352">
        <f t="shared" si="45"/>
        <v>-1000000</v>
      </c>
      <c r="T210" s="352">
        <f t="shared" si="45"/>
        <v>14000000</v>
      </c>
      <c r="U210" s="352">
        <f t="shared" si="45"/>
        <v>15885000</v>
      </c>
      <c r="V210" s="352">
        <f t="shared" si="45"/>
        <v>16790445</v>
      </c>
    </row>
    <row r="212" spans="1:22" x14ac:dyDescent="0.25">
      <c r="A212" s="373" t="s">
        <v>172</v>
      </c>
      <c r="B212" s="374">
        <f t="shared" ref="B212:V212" si="46">+B31+B138+B153+B158+B210</f>
        <v>40115577.27308625</v>
      </c>
      <c r="C212" s="374">
        <f t="shared" si="46"/>
        <v>15850000</v>
      </c>
      <c r="D212" s="374">
        <f t="shared" si="46"/>
        <v>21622683.300000001</v>
      </c>
      <c r="E212" s="374">
        <f t="shared" si="46"/>
        <v>22693048.585185122</v>
      </c>
      <c r="F212" s="374">
        <f t="shared" si="46"/>
        <v>0</v>
      </c>
      <c r="G212" s="374">
        <f t="shared" si="46"/>
        <v>5927433.4399999995</v>
      </c>
      <c r="H212" s="376">
        <f t="shared" si="46"/>
        <v>16765615.145185122</v>
      </c>
      <c r="I212" s="374">
        <f t="shared" si="46"/>
        <v>1700000</v>
      </c>
      <c r="J212" s="377">
        <f t="shared" si="46"/>
        <v>18465615.145185124</v>
      </c>
      <c r="K212" s="374">
        <f t="shared" si="46"/>
        <v>15954598.614444379</v>
      </c>
      <c r="L212" s="374">
        <f t="shared" si="46"/>
        <v>16748133.765566599</v>
      </c>
      <c r="M212" s="377">
        <f t="shared" si="46"/>
        <v>24393048.585185122</v>
      </c>
      <c r="N212" s="377">
        <f t="shared" si="46"/>
        <v>10061751.390000001</v>
      </c>
      <c r="O212" s="377">
        <f t="shared" si="46"/>
        <v>25736600.199582495</v>
      </c>
      <c r="P212" s="377"/>
      <c r="Q212" s="377">
        <f t="shared" si="46"/>
        <v>-5235297</v>
      </c>
      <c r="R212" s="377">
        <f t="shared" si="46"/>
        <v>20501303.199582495</v>
      </c>
      <c r="S212" s="377">
        <f t="shared" si="46"/>
        <v>465000</v>
      </c>
      <c r="T212" s="377">
        <f t="shared" si="46"/>
        <v>26201600.199582495</v>
      </c>
      <c r="U212" s="377">
        <f t="shared" si="46"/>
        <v>27255059.61135786</v>
      </c>
      <c r="V212" s="377">
        <f t="shared" si="46"/>
        <v>28808598.009205259</v>
      </c>
    </row>
    <row r="214" spans="1:22" ht="15.75" thickBot="1" x14ac:dyDescent="0.3">
      <c r="A214" s="285" t="s">
        <v>626</v>
      </c>
      <c r="B214" s="378"/>
      <c r="C214" s="378"/>
      <c r="D214" s="378"/>
      <c r="E214" s="378"/>
      <c r="F214" s="378"/>
      <c r="G214" s="378"/>
      <c r="H214" s="379"/>
      <c r="I214" s="378"/>
      <c r="J214" s="380"/>
      <c r="K214" s="378"/>
      <c r="L214" s="378"/>
    </row>
    <row r="215" spans="1:22" ht="15.75" thickTop="1" x14ac:dyDescent="0.25">
      <c r="A215" s="353" t="s">
        <v>627</v>
      </c>
      <c r="B215" s="381">
        <v>200000</v>
      </c>
      <c r="C215" s="382"/>
      <c r="D215" s="383">
        <v>171671.32</v>
      </c>
      <c r="E215" s="383">
        <f>+B215*1.056</f>
        <v>211200</v>
      </c>
      <c r="F215" s="383"/>
      <c r="G215" s="383">
        <v>126249.41</v>
      </c>
      <c r="H215" s="384">
        <f>+E215+F215-G215</f>
        <v>84950.59</v>
      </c>
      <c r="I215" s="383"/>
      <c r="J215" s="385">
        <f>SUM(H215:I215)</f>
        <v>84950.59</v>
      </c>
      <c r="K215" s="383">
        <v>210600</v>
      </c>
      <c r="L215" s="386">
        <v>220919.4</v>
      </c>
      <c r="M215" s="387">
        <f>+G215+J215</f>
        <v>211200</v>
      </c>
      <c r="N215" s="387">
        <f>+'[2]STR+DEV'!$G$215</f>
        <v>181776</v>
      </c>
      <c r="O215" s="309">
        <f>+M215*1.043</f>
        <v>220281.59999999998</v>
      </c>
      <c r="P215" s="309"/>
      <c r="Q215" s="275">
        <v>-140501</v>
      </c>
      <c r="R215" s="309">
        <f t="shared" ref="R215:R278" si="47">SUM(O215:Q215)</f>
        <v>79780.599999999977</v>
      </c>
      <c r="S215" s="309"/>
      <c r="T215" s="309">
        <f t="shared" ref="T215:T278" si="48">+O215+P215+S215</f>
        <v>220281.59999999998</v>
      </c>
      <c r="U215" s="416">
        <f>+O215*1.059</f>
        <v>233278.21439999997</v>
      </c>
      <c r="V215" s="417">
        <f>+U215*1.057</f>
        <v>246575.07262079994</v>
      </c>
    </row>
    <row r="216" spans="1:22" hidden="1" x14ac:dyDescent="0.25">
      <c r="A216" s="310" t="s">
        <v>628</v>
      </c>
      <c r="B216" s="388">
        <v>0</v>
      </c>
      <c r="C216" s="389"/>
      <c r="D216" s="390"/>
      <c r="E216" s="390"/>
      <c r="F216" s="390"/>
      <c r="G216" s="390"/>
      <c r="H216" s="391">
        <f>+E216+F216-G216</f>
        <v>0</v>
      </c>
      <c r="I216" s="390"/>
      <c r="J216" s="392">
        <f>SUM(H216:I216)</f>
        <v>0</v>
      </c>
      <c r="K216" s="390"/>
      <c r="L216" s="393"/>
      <c r="M216" s="394">
        <f>+G216+J216</f>
        <v>0</v>
      </c>
      <c r="N216" s="394"/>
      <c r="O216" s="320"/>
      <c r="P216" s="320"/>
      <c r="Q216" s="278"/>
      <c r="R216" s="320">
        <f t="shared" si="47"/>
        <v>0</v>
      </c>
      <c r="S216" s="320"/>
      <c r="T216" s="320">
        <f t="shared" si="48"/>
        <v>0</v>
      </c>
      <c r="U216" s="418">
        <f>+O216*1.059</f>
        <v>0</v>
      </c>
      <c r="V216" s="419">
        <f>+U216*1.057</f>
        <v>0</v>
      </c>
    </row>
    <row r="217" spans="1:22" x14ac:dyDescent="0.25">
      <c r="A217" s="310" t="s">
        <v>698</v>
      </c>
      <c r="B217" s="388">
        <v>0</v>
      </c>
      <c r="C217" s="389"/>
      <c r="D217" s="390"/>
      <c r="E217" s="390">
        <v>100000</v>
      </c>
      <c r="F217" s="390"/>
      <c r="G217" s="390">
        <v>166049.45000000001</v>
      </c>
      <c r="H217" s="391">
        <f t="shared" ref="H217:H280" si="49">+E217+F217-G217</f>
        <v>-66049.450000000012</v>
      </c>
      <c r="I217" s="390"/>
      <c r="J217" s="392">
        <f t="shared" ref="J217:J280" si="50">SUM(H217:I217)</f>
        <v>-66049.450000000012</v>
      </c>
      <c r="K217" s="390">
        <f>+E217*1.054</f>
        <v>105400</v>
      </c>
      <c r="L217" s="393">
        <f>+K217*1.054</f>
        <v>111091.6</v>
      </c>
      <c r="M217" s="394">
        <f t="shared" ref="M217:M280" si="51">+G217+J217</f>
        <v>100000</v>
      </c>
      <c r="N217" s="394">
        <f>+'[2]STR+DEV'!$G217</f>
        <v>171978</v>
      </c>
      <c r="O217" s="320">
        <v>150000</v>
      </c>
      <c r="P217" s="320"/>
      <c r="Q217" s="278">
        <v>-48953</v>
      </c>
      <c r="R217" s="320">
        <f t="shared" si="47"/>
        <v>101047</v>
      </c>
      <c r="S217" s="320"/>
      <c r="T217" s="320">
        <f t="shared" si="48"/>
        <v>150000</v>
      </c>
      <c r="U217" s="418">
        <f t="shared" ref="U217:U280" si="52">+O217*1.059</f>
        <v>158850</v>
      </c>
      <c r="V217" s="419">
        <f t="shared" ref="V217:V280" si="53">+U217*1.057</f>
        <v>167904.44999999998</v>
      </c>
    </row>
    <row r="218" spans="1:22" hidden="1" x14ac:dyDescent="0.25">
      <c r="A218" s="310" t="s">
        <v>667</v>
      </c>
      <c r="B218" s="388">
        <v>0</v>
      </c>
      <c r="C218" s="389"/>
      <c r="D218" s="390"/>
      <c r="E218" s="390"/>
      <c r="F218" s="390"/>
      <c r="G218" s="390"/>
      <c r="H218" s="391">
        <f t="shared" si="49"/>
        <v>0</v>
      </c>
      <c r="I218" s="390"/>
      <c r="J218" s="392">
        <f t="shared" si="50"/>
        <v>0</v>
      </c>
      <c r="K218" s="390"/>
      <c r="L218" s="393"/>
      <c r="M218" s="394">
        <f t="shared" si="51"/>
        <v>0</v>
      </c>
      <c r="N218" s="394"/>
      <c r="O218" s="320"/>
      <c r="P218" s="320"/>
      <c r="Q218" s="278"/>
      <c r="R218" s="320">
        <f t="shared" si="47"/>
        <v>0</v>
      </c>
      <c r="S218" s="320"/>
      <c r="T218" s="320">
        <f t="shared" si="48"/>
        <v>0</v>
      </c>
      <c r="U218" s="418">
        <f t="shared" si="52"/>
        <v>0</v>
      </c>
      <c r="V218" s="419">
        <f t="shared" si="53"/>
        <v>0</v>
      </c>
    </row>
    <row r="219" spans="1:22" hidden="1" x14ac:dyDescent="0.25">
      <c r="A219" s="310" t="s">
        <v>685</v>
      </c>
      <c r="B219" s="388">
        <v>0</v>
      </c>
      <c r="C219" s="389"/>
      <c r="D219" s="390"/>
      <c r="E219" s="390"/>
      <c r="F219" s="390"/>
      <c r="G219" s="390"/>
      <c r="H219" s="391">
        <f t="shared" si="49"/>
        <v>0</v>
      </c>
      <c r="I219" s="390"/>
      <c r="J219" s="392">
        <f t="shared" si="50"/>
        <v>0</v>
      </c>
      <c r="K219" s="390"/>
      <c r="L219" s="393"/>
      <c r="M219" s="394">
        <f t="shared" si="51"/>
        <v>0</v>
      </c>
      <c r="N219" s="394"/>
      <c r="O219" s="320"/>
      <c r="P219" s="320"/>
      <c r="Q219" s="278"/>
      <c r="R219" s="320">
        <f t="shared" si="47"/>
        <v>0</v>
      </c>
      <c r="S219" s="320"/>
      <c r="T219" s="320">
        <f t="shared" si="48"/>
        <v>0</v>
      </c>
      <c r="U219" s="418">
        <f t="shared" si="52"/>
        <v>0</v>
      </c>
      <c r="V219" s="419">
        <f t="shared" si="53"/>
        <v>0</v>
      </c>
    </row>
    <row r="220" spans="1:22" hidden="1" x14ac:dyDescent="0.25">
      <c r="A220" s="310" t="s">
        <v>683</v>
      </c>
      <c r="B220" s="388">
        <v>0</v>
      </c>
      <c r="C220" s="389"/>
      <c r="D220" s="390"/>
      <c r="E220" s="390"/>
      <c r="F220" s="390"/>
      <c r="G220" s="390"/>
      <c r="H220" s="391">
        <f t="shared" si="49"/>
        <v>0</v>
      </c>
      <c r="I220" s="390"/>
      <c r="J220" s="392">
        <f t="shared" si="50"/>
        <v>0</v>
      </c>
      <c r="K220" s="390"/>
      <c r="L220" s="393"/>
      <c r="M220" s="394">
        <f t="shared" si="51"/>
        <v>0</v>
      </c>
      <c r="N220" s="394"/>
      <c r="O220" s="320"/>
      <c r="P220" s="320"/>
      <c r="Q220" s="278"/>
      <c r="R220" s="320">
        <f t="shared" si="47"/>
        <v>0</v>
      </c>
      <c r="S220" s="320"/>
      <c r="T220" s="320">
        <f t="shared" si="48"/>
        <v>0</v>
      </c>
      <c r="U220" s="418">
        <f t="shared" si="52"/>
        <v>0</v>
      </c>
      <c r="V220" s="419">
        <f t="shared" si="53"/>
        <v>0</v>
      </c>
    </row>
    <row r="221" spans="1:22" hidden="1" x14ac:dyDescent="0.25">
      <c r="A221" s="310" t="s">
        <v>637</v>
      </c>
      <c r="B221" s="388">
        <v>0</v>
      </c>
      <c r="C221" s="389"/>
      <c r="D221" s="390"/>
      <c r="E221" s="390"/>
      <c r="F221" s="390"/>
      <c r="G221" s="390"/>
      <c r="H221" s="391">
        <f t="shared" si="49"/>
        <v>0</v>
      </c>
      <c r="I221" s="390"/>
      <c r="J221" s="392">
        <f t="shared" si="50"/>
        <v>0</v>
      </c>
      <c r="K221" s="390"/>
      <c r="L221" s="393"/>
      <c r="M221" s="394">
        <f t="shared" si="51"/>
        <v>0</v>
      </c>
      <c r="N221" s="394"/>
      <c r="O221" s="320"/>
      <c r="P221" s="320"/>
      <c r="Q221" s="278"/>
      <c r="R221" s="320">
        <f t="shared" si="47"/>
        <v>0</v>
      </c>
      <c r="S221" s="320"/>
      <c r="T221" s="320">
        <f t="shared" si="48"/>
        <v>0</v>
      </c>
      <c r="U221" s="418">
        <f t="shared" si="52"/>
        <v>0</v>
      </c>
      <c r="V221" s="419">
        <f t="shared" si="53"/>
        <v>0</v>
      </c>
    </row>
    <row r="222" spans="1:22" hidden="1" x14ac:dyDescent="0.25">
      <c r="A222" s="310" t="s">
        <v>684</v>
      </c>
      <c r="B222" s="388">
        <v>0</v>
      </c>
      <c r="C222" s="389"/>
      <c r="D222" s="390"/>
      <c r="E222" s="390"/>
      <c r="F222" s="390"/>
      <c r="G222" s="390"/>
      <c r="H222" s="391">
        <f t="shared" si="49"/>
        <v>0</v>
      </c>
      <c r="I222" s="390"/>
      <c r="J222" s="392">
        <f t="shared" si="50"/>
        <v>0</v>
      </c>
      <c r="K222" s="390"/>
      <c r="L222" s="393"/>
      <c r="M222" s="394">
        <f t="shared" si="51"/>
        <v>0</v>
      </c>
      <c r="N222" s="394"/>
      <c r="O222" s="320"/>
      <c r="P222" s="320"/>
      <c r="Q222" s="278"/>
      <c r="R222" s="320">
        <f t="shared" si="47"/>
        <v>0</v>
      </c>
      <c r="S222" s="320"/>
      <c r="T222" s="320">
        <f t="shared" si="48"/>
        <v>0</v>
      </c>
      <c r="U222" s="418">
        <f t="shared" si="52"/>
        <v>0</v>
      </c>
      <c r="V222" s="419">
        <f t="shared" si="53"/>
        <v>0</v>
      </c>
    </row>
    <row r="223" spans="1:22" hidden="1" x14ac:dyDescent="0.25">
      <c r="A223" s="310" t="s">
        <v>663</v>
      </c>
      <c r="B223" s="388">
        <v>0</v>
      </c>
      <c r="C223" s="389"/>
      <c r="D223" s="390"/>
      <c r="E223" s="390"/>
      <c r="F223" s="390"/>
      <c r="G223" s="390"/>
      <c r="H223" s="391">
        <f t="shared" si="49"/>
        <v>0</v>
      </c>
      <c r="I223" s="390"/>
      <c r="J223" s="392">
        <f t="shared" si="50"/>
        <v>0</v>
      </c>
      <c r="K223" s="390"/>
      <c r="L223" s="393"/>
      <c r="M223" s="394">
        <f t="shared" si="51"/>
        <v>0</v>
      </c>
      <c r="N223" s="394"/>
      <c r="O223" s="320"/>
      <c r="P223" s="320"/>
      <c r="Q223" s="278"/>
      <c r="R223" s="320">
        <f t="shared" si="47"/>
        <v>0</v>
      </c>
      <c r="S223" s="320"/>
      <c r="T223" s="320">
        <f t="shared" si="48"/>
        <v>0</v>
      </c>
      <c r="U223" s="418">
        <f t="shared" si="52"/>
        <v>0</v>
      </c>
      <c r="V223" s="419">
        <f t="shared" si="53"/>
        <v>0</v>
      </c>
    </row>
    <row r="224" spans="1:22" hidden="1" x14ac:dyDescent="0.25">
      <c r="A224" s="310" t="s">
        <v>640</v>
      </c>
      <c r="B224" s="388">
        <v>0</v>
      </c>
      <c r="C224" s="389"/>
      <c r="D224" s="390"/>
      <c r="E224" s="390"/>
      <c r="F224" s="390"/>
      <c r="G224" s="390"/>
      <c r="H224" s="391">
        <f t="shared" si="49"/>
        <v>0</v>
      </c>
      <c r="I224" s="390"/>
      <c r="J224" s="392">
        <f t="shared" si="50"/>
        <v>0</v>
      </c>
      <c r="K224" s="390"/>
      <c r="L224" s="393"/>
      <c r="M224" s="394">
        <f t="shared" si="51"/>
        <v>0</v>
      </c>
      <c r="N224" s="394"/>
      <c r="O224" s="320"/>
      <c r="P224" s="320"/>
      <c r="Q224" s="278"/>
      <c r="R224" s="320">
        <f t="shared" si="47"/>
        <v>0</v>
      </c>
      <c r="S224" s="320"/>
      <c r="T224" s="320">
        <f t="shared" si="48"/>
        <v>0</v>
      </c>
      <c r="U224" s="418">
        <f t="shared" si="52"/>
        <v>0</v>
      </c>
      <c r="V224" s="419">
        <f t="shared" si="53"/>
        <v>0</v>
      </c>
    </row>
    <row r="225" spans="1:22" hidden="1" x14ac:dyDescent="0.25">
      <c r="A225" s="310" t="s">
        <v>634</v>
      </c>
      <c r="B225" s="388">
        <v>0</v>
      </c>
      <c r="C225" s="389"/>
      <c r="D225" s="390"/>
      <c r="E225" s="390"/>
      <c r="F225" s="390"/>
      <c r="G225" s="390"/>
      <c r="H225" s="391">
        <f t="shared" si="49"/>
        <v>0</v>
      </c>
      <c r="I225" s="390"/>
      <c r="J225" s="392">
        <f t="shared" si="50"/>
        <v>0</v>
      </c>
      <c r="K225" s="390"/>
      <c r="L225" s="393"/>
      <c r="M225" s="394">
        <f t="shared" si="51"/>
        <v>0</v>
      </c>
      <c r="N225" s="394"/>
      <c r="O225" s="320"/>
      <c r="P225" s="320"/>
      <c r="Q225" s="278"/>
      <c r="R225" s="320">
        <f t="shared" si="47"/>
        <v>0</v>
      </c>
      <c r="S225" s="320"/>
      <c r="T225" s="320">
        <f t="shared" si="48"/>
        <v>0</v>
      </c>
      <c r="U225" s="418">
        <f t="shared" si="52"/>
        <v>0</v>
      </c>
      <c r="V225" s="419">
        <f t="shared" si="53"/>
        <v>0</v>
      </c>
    </row>
    <row r="226" spans="1:22" hidden="1" x14ac:dyDescent="0.25">
      <c r="A226" s="310" t="s">
        <v>635</v>
      </c>
      <c r="B226" s="388">
        <v>0</v>
      </c>
      <c r="C226" s="389"/>
      <c r="D226" s="390"/>
      <c r="E226" s="390"/>
      <c r="F226" s="390"/>
      <c r="G226" s="390"/>
      <c r="H226" s="391">
        <f t="shared" si="49"/>
        <v>0</v>
      </c>
      <c r="I226" s="390"/>
      <c r="J226" s="392">
        <f t="shared" si="50"/>
        <v>0</v>
      </c>
      <c r="K226" s="390"/>
      <c r="L226" s="393"/>
      <c r="M226" s="394">
        <f t="shared" si="51"/>
        <v>0</v>
      </c>
      <c r="N226" s="394"/>
      <c r="O226" s="320"/>
      <c r="P226" s="320"/>
      <c r="Q226" s="278"/>
      <c r="R226" s="320">
        <f t="shared" si="47"/>
        <v>0</v>
      </c>
      <c r="S226" s="320"/>
      <c r="T226" s="320">
        <f t="shared" si="48"/>
        <v>0</v>
      </c>
      <c r="U226" s="418">
        <f t="shared" si="52"/>
        <v>0</v>
      </c>
      <c r="V226" s="419">
        <f t="shared" si="53"/>
        <v>0</v>
      </c>
    </row>
    <row r="227" spans="1:22" hidden="1" x14ac:dyDescent="0.25">
      <c r="A227" s="310" t="s">
        <v>636</v>
      </c>
      <c r="B227" s="388">
        <v>0</v>
      </c>
      <c r="C227" s="389"/>
      <c r="D227" s="390"/>
      <c r="E227" s="390"/>
      <c r="F227" s="390"/>
      <c r="G227" s="390"/>
      <c r="H227" s="391">
        <f t="shared" si="49"/>
        <v>0</v>
      </c>
      <c r="I227" s="390"/>
      <c r="J227" s="392">
        <f t="shared" si="50"/>
        <v>0</v>
      </c>
      <c r="K227" s="390"/>
      <c r="L227" s="393"/>
      <c r="M227" s="394">
        <f t="shared" si="51"/>
        <v>0</v>
      </c>
      <c r="N227" s="394"/>
      <c r="O227" s="320"/>
      <c r="P227" s="320"/>
      <c r="Q227" s="278"/>
      <c r="R227" s="320">
        <f t="shared" si="47"/>
        <v>0</v>
      </c>
      <c r="S227" s="320"/>
      <c r="T227" s="320">
        <f t="shared" si="48"/>
        <v>0</v>
      </c>
      <c r="U227" s="418">
        <f t="shared" si="52"/>
        <v>0</v>
      </c>
      <c r="V227" s="419">
        <f t="shared" si="53"/>
        <v>0</v>
      </c>
    </row>
    <row r="228" spans="1:22" hidden="1" x14ac:dyDescent="0.25">
      <c r="A228" s="310" t="s">
        <v>638</v>
      </c>
      <c r="B228" s="388">
        <v>0</v>
      </c>
      <c r="C228" s="389"/>
      <c r="D228" s="390"/>
      <c r="E228" s="390"/>
      <c r="F228" s="390"/>
      <c r="G228" s="390"/>
      <c r="H228" s="391">
        <f t="shared" si="49"/>
        <v>0</v>
      </c>
      <c r="I228" s="390"/>
      <c r="J228" s="392">
        <f t="shared" si="50"/>
        <v>0</v>
      </c>
      <c r="K228" s="390"/>
      <c r="L228" s="393"/>
      <c r="M228" s="394">
        <f t="shared" si="51"/>
        <v>0</v>
      </c>
      <c r="N228" s="394"/>
      <c r="O228" s="320"/>
      <c r="P228" s="320"/>
      <c r="Q228" s="278"/>
      <c r="R228" s="320">
        <f t="shared" si="47"/>
        <v>0</v>
      </c>
      <c r="S228" s="320"/>
      <c r="T228" s="320">
        <f t="shared" si="48"/>
        <v>0</v>
      </c>
      <c r="U228" s="418">
        <f t="shared" si="52"/>
        <v>0</v>
      </c>
      <c r="V228" s="419">
        <f t="shared" si="53"/>
        <v>0</v>
      </c>
    </row>
    <row r="229" spans="1:22" hidden="1" x14ac:dyDescent="0.25">
      <c r="A229" s="310" t="s">
        <v>642</v>
      </c>
      <c r="B229" s="388">
        <v>0</v>
      </c>
      <c r="C229" s="389"/>
      <c r="D229" s="390"/>
      <c r="E229" s="390"/>
      <c r="F229" s="390"/>
      <c r="G229" s="390"/>
      <c r="H229" s="391">
        <f t="shared" si="49"/>
        <v>0</v>
      </c>
      <c r="I229" s="390"/>
      <c r="J229" s="392">
        <f t="shared" si="50"/>
        <v>0</v>
      </c>
      <c r="K229" s="390"/>
      <c r="L229" s="393"/>
      <c r="M229" s="394">
        <f t="shared" si="51"/>
        <v>0</v>
      </c>
      <c r="N229" s="394"/>
      <c r="O229" s="320"/>
      <c r="P229" s="320"/>
      <c r="Q229" s="278"/>
      <c r="R229" s="320">
        <f t="shared" si="47"/>
        <v>0</v>
      </c>
      <c r="S229" s="320"/>
      <c r="T229" s="320">
        <f t="shared" si="48"/>
        <v>0</v>
      </c>
      <c r="U229" s="418">
        <f t="shared" si="52"/>
        <v>0</v>
      </c>
      <c r="V229" s="419">
        <f t="shared" si="53"/>
        <v>0</v>
      </c>
    </row>
    <row r="230" spans="1:22" hidden="1" x14ac:dyDescent="0.25">
      <c r="A230" s="310" t="s">
        <v>644</v>
      </c>
      <c r="B230" s="388">
        <v>0</v>
      </c>
      <c r="C230" s="389"/>
      <c r="D230" s="390"/>
      <c r="E230" s="390"/>
      <c r="F230" s="390"/>
      <c r="G230" s="390"/>
      <c r="H230" s="391">
        <f t="shared" si="49"/>
        <v>0</v>
      </c>
      <c r="I230" s="390"/>
      <c r="J230" s="392">
        <f t="shared" si="50"/>
        <v>0</v>
      </c>
      <c r="K230" s="390"/>
      <c r="L230" s="393"/>
      <c r="M230" s="394">
        <f t="shared" si="51"/>
        <v>0</v>
      </c>
      <c r="N230" s="394"/>
      <c r="O230" s="320"/>
      <c r="P230" s="320"/>
      <c r="Q230" s="278"/>
      <c r="R230" s="320">
        <f t="shared" si="47"/>
        <v>0</v>
      </c>
      <c r="S230" s="320"/>
      <c r="T230" s="320">
        <f t="shared" si="48"/>
        <v>0</v>
      </c>
      <c r="U230" s="418">
        <f t="shared" si="52"/>
        <v>0</v>
      </c>
      <c r="V230" s="419">
        <f t="shared" si="53"/>
        <v>0</v>
      </c>
    </row>
    <row r="231" spans="1:22" hidden="1" x14ac:dyDescent="0.25">
      <c r="A231" s="310" t="s">
        <v>675</v>
      </c>
      <c r="B231" s="388">
        <v>0</v>
      </c>
      <c r="C231" s="389"/>
      <c r="D231" s="390"/>
      <c r="E231" s="390"/>
      <c r="F231" s="390"/>
      <c r="G231" s="390"/>
      <c r="H231" s="391">
        <f t="shared" si="49"/>
        <v>0</v>
      </c>
      <c r="I231" s="390"/>
      <c r="J231" s="392">
        <f t="shared" si="50"/>
        <v>0</v>
      </c>
      <c r="K231" s="390"/>
      <c r="L231" s="393"/>
      <c r="M231" s="394">
        <f t="shared" si="51"/>
        <v>0</v>
      </c>
      <c r="N231" s="394"/>
      <c r="O231" s="320"/>
      <c r="P231" s="320"/>
      <c r="Q231" s="278"/>
      <c r="R231" s="320">
        <f t="shared" si="47"/>
        <v>0</v>
      </c>
      <c r="S231" s="320"/>
      <c r="T231" s="320">
        <f t="shared" si="48"/>
        <v>0</v>
      </c>
      <c r="U231" s="418">
        <f t="shared" si="52"/>
        <v>0</v>
      </c>
      <c r="V231" s="419">
        <f t="shared" si="53"/>
        <v>0</v>
      </c>
    </row>
    <row r="232" spans="1:22" hidden="1" x14ac:dyDescent="0.25">
      <c r="A232" s="310" t="s">
        <v>645</v>
      </c>
      <c r="B232" s="388">
        <v>0</v>
      </c>
      <c r="C232" s="389"/>
      <c r="D232" s="390"/>
      <c r="E232" s="390"/>
      <c r="F232" s="390"/>
      <c r="G232" s="390"/>
      <c r="H232" s="391">
        <f t="shared" si="49"/>
        <v>0</v>
      </c>
      <c r="I232" s="390"/>
      <c r="J232" s="392">
        <f t="shared" si="50"/>
        <v>0</v>
      </c>
      <c r="K232" s="390"/>
      <c r="L232" s="393"/>
      <c r="M232" s="394">
        <f t="shared" si="51"/>
        <v>0</v>
      </c>
      <c r="N232" s="394"/>
      <c r="O232" s="320"/>
      <c r="P232" s="320"/>
      <c r="Q232" s="278"/>
      <c r="R232" s="320">
        <f t="shared" si="47"/>
        <v>0</v>
      </c>
      <c r="S232" s="320"/>
      <c r="T232" s="320">
        <f t="shared" si="48"/>
        <v>0</v>
      </c>
      <c r="U232" s="418">
        <f t="shared" si="52"/>
        <v>0</v>
      </c>
      <c r="V232" s="419">
        <f t="shared" si="53"/>
        <v>0</v>
      </c>
    </row>
    <row r="233" spans="1:22" hidden="1" x14ac:dyDescent="0.25">
      <c r="A233" s="310" t="s">
        <v>646</v>
      </c>
      <c r="B233" s="388">
        <v>0</v>
      </c>
      <c r="C233" s="389"/>
      <c r="D233" s="390"/>
      <c r="E233" s="390"/>
      <c r="F233" s="390"/>
      <c r="G233" s="390"/>
      <c r="H233" s="391">
        <f t="shared" si="49"/>
        <v>0</v>
      </c>
      <c r="I233" s="390"/>
      <c r="J233" s="392">
        <f t="shared" si="50"/>
        <v>0</v>
      </c>
      <c r="K233" s="390"/>
      <c r="L233" s="393"/>
      <c r="M233" s="394">
        <f t="shared" si="51"/>
        <v>0</v>
      </c>
      <c r="N233" s="394"/>
      <c r="O233" s="320"/>
      <c r="P233" s="320"/>
      <c r="Q233" s="278"/>
      <c r="R233" s="320">
        <f t="shared" si="47"/>
        <v>0</v>
      </c>
      <c r="S233" s="320"/>
      <c r="T233" s="320">
        <f t="shared" si="48"/>
        <v>0</v>
      </c>
      <c r="U233" s="418">
        <f t="shared" si="52"/>
        <v>0</v>
      </c>
      <c r="V233" s="419">
        <f t="shared" si="53"/>
        <v>0</v>
      </c>
    </row>
    <row r="234" spans="1:22" hidden="1" x14ac:dyDescent="0.25">
      <c r="A234" s="310" t="s">
        <v>647</v>
      </c>
      <c r="B234" s="388">
        <v>0</v>
      </c>
      <c r="C234" s="389"/>
      <c r="D234" s="390"/>
      <c r="E234" s="390"/>
      <c r="F234" s="390"/>
      <c r="G234" s="390"/>
      <c r="H234" s="391">
        <f t="shared" si="49"/>
        <v>0</v>
      </c>
      <c r="I234" s="390"/>
      <c r="J234" s="392">
        <f t="shared" si="50"/>
        <v>0</v>
      </c>
      <c r="K234" s="390"/>
      <c r="L234" s="393"/>
      <c r="M234" s="394">
        <f t="shared" si="51"/>
        <v>0</v>
      </c>
      <c r="N234" s="394"/>
      <c r="O234" s="320"/>
      <c r="P234" s="320"/>
      <c r="Q234" s="278"/>
      <c r="R234" s="320">
        <f t="shared" si="47"/>
        <v>0</v>
      </c>
      <c r="S234" s="320"/>
      <c r="T234" s="320">
        <f t="shared" si="48"/>
        <v>0</v>
      </c>
      <c r="U234" s="418">
        <f t="shared" si="52"/>
        <v>0</v>
      </c>
      <c r="V234" s="419">
        <f t="shared" si="53"/>
        <v>0</v>
      </c>
    </row>
    <row r="235" spans="1:22" hidden="1" x14ac:dyDescent="0.25">
      <c r="A235" s="310" t="s">
        <v>647</v>
      </c>
      <c r="B235" s="388">
        <v>0</v>
      </c>
      <c r="C235" s="389"/>
      <c r="D235" s="390"/>
      <c r="E235" s="390"/>
      <c r="F235" s="390"/>
      <c r="G235" s="390"/>
      <c r="H235" s="391">
        <f t="shared" si="49"/>
        <v>0</v>
      </c>
      <c r="I235" s="390"/>
      <c r="J235" s="392">
        <f t="shared" si="50"/>
        <v>0</v>
      </c>
      <c r="K235" s="390"/>
      <c r="L235" s="393"/>
      <c r="M235" s="394">
        <f t="shared" si="51"/>
        <v>0</v>
      </c>
      <c r="N235" s="394"/>
      <c r="O235" s="320"/>
      <c r="P235" s="320"/>
      <c r="Q235" s="278"/>
      <c r="R235" s="320">
        <f t="shared" si="47"/>
        <v>0</v>
      </c>
      <c r="S235" s="320"/>
      <c r="T235" s="320">
        <f t="shared" si="48"/>
        <v>0</v>
      </c>
      <c r="U235" s="418">
        <f t="shared" si="52"/>
        <v>0</v>
      </c>
      <c r="V235" s="419">
        <f t="shared" si="53"/>
        <v>0</v>
      </c>
    </row>
    <row r="236" spans="1:22" hidden="1" x14ac:dyDescent="0.25">
      <c r="A236" s="310" t="s">
        <v>674</v>
      </c>
      <c r="B236" s="388">
        <v>0</v>
      </c>
      <c r="C236" s="389"/>
      <c r="D236" s="390"/>
      <c r="E236" s="390"/>
      <c r="F236" s="390"/>
      <c r="G236" s="390"/>
      <c r="H236" s="391">
        <f t="shared" si="49"/>
        <v>0</v>
      </c>
      <c r="I236" s="390"/>
      <c r="J236" s="392">
        <f t="shared" si="50"/>
        <v>0</v>
      </c>
      <c r="K236" s="390"/>
      <c r="L236" s="393"/>
      <c r="M236" s="394">
        <f t="shared" si="51"/>
        <v>0</v>
      </c>
      <c r="N236" s="394"/>
      <c r="O236" s="320"/>
      <c r="P236" s="320"/>
      <c r="Q236" s="278"/>
      <c r="R236" s="320">
        <f t="shared" si="47"/>
        <v>0</v>
      </c>
      <c r="S236" s="320"/>
      <c r="T236" s="320">
        <f t="shared" si="48"/>
        <v>0</v>
      </c>
      <c r="U236" s="418">
        <f t="shared" si="52"/>
        <v>0</v>
      </c>
      <c r="V236" s="419">
        <f t="shared" si="53"/>
        <v>0</v>
      </c>
    </row>
    <row r="237" spans="1:22" hidden="1" x14ac:dyDescent="0.25">
      <c r="A237" s="310" t="s">
        <v>648</v>
      </c>
      <c r="B237" s="388">
        <v>0</v>
      </c>
      <c r="C237" s="389"/>
      <c r="D237" s="390"/>
      <c r="E237" s="390"/>
      <c r="F237" s="390"/>
      <c r="G237" s="390"/>
      <c r="H237" s="391">
        <f t="shared" si="49"/>
        <v>0</v>
      </c>
      <c r="I237" s="390"/>
      <c r="J237" s="392">
        <f t="shared" si="50"/>
        <v>0</v>
      </c>
      <c r="K237" s="390"/>
      <c r="L237" s="393"/>
      <c r="M237" s="394">
        <f t="shared" si="51"/>
        <v>0</v>
      </c>
      <c r="N237" s="394"/>
      <c r="O237" s="320"/>
      <c r="P237" s="320"/>
      <c r="Q237" s="278"/>
      <c r="R237" s="320">
        <f t="shared" si="47"/>
        <v>0</v>
      </c>
      <c r="S237" s="320"/>
      <c r="T237" s="320">
        <f t="shared" si="48"/>
        <v>0</v>
      </c>
      <c r="U237" s="418">
        <f t="shared" si="52"/>
        <v>0</v>
      </c>
      <c r="V237" s="419">
        <f t="shared" si="53"/>
        <v>0</v>
      </c>
    </row>
    <row r="238" spans="1:22" hidden="1" x14ac:dyDescent="0.25">
      <c r="A238" s="310" t="s">
        <v>639</v>
      </c>
      <c r="B238" s="388">
        <v>0</v>
      </c>
      <c r="C238" s="389"/>
      <c r="D238" s="390"/>
      <c r="E238" s="390"/>
      <c r="F238" s="390"/>
      <c r="G238" s="390"/>
      <c r="H238" s="391">
        <f t="shared" si="49"/>
        <v>0</v>
      </c>
      <c r="I238" s="390"/>
      <c r="J238" s="392">
        <f t="shared" si="50"/>
        <v>0</v>
      </c>
      <c r="K238" s="390"/>
      <c r="L238" s="393"/>
      <c r="M238" s="394">
        <f t="shared" si="51"/>
        <v>0</v>
      </c>
      <c r="N238" s="394"/>
      <c r="O238" s="320"/>
      <c r="P238" s="320"/>
      <c r="Q238" s="278"/>
      <c r="R238" s="320">
        <f t="shared" si="47"/>
        <v>0</v>
      </c>
      <c r="S238" s="320"/>
      <c r="T238" s="320">
        <f t="shared" si="48"/>
        <v>0</v>
      </c>
      <c r="U238" s="418">
        <f t="shared" si="52"/>
        <v>0</v>
      </c>
      <c r="V238" s="419">
        <f t="shared" si="53"/>
        <v>0</v>
      </c>
    </row>
    <row r="239" spans="1:22" hidden="1" x14ac:dyDescent="0.25">
      <c r="A239" s="310" t="s">
        <v>657</v>
      </c>
      <c r="B239" s="388">
        <v>0</v>
      </c>
      <c r="C239" s="389"/>
      <c r="D239" s="390"/>
      <c r="E239" s="390"/>
      <c r="F239" s="390"/>
      <c r="G239" s="390"/>
      <c r="H239" s="391">
        <f t="shared" si="49"/>
        <v>0</v>
      </c>
      <c r="I239" s="390"/>
      <c r="J239" s="392">
        <f t="shared" si="50"/>
        <v>0</v>
      </c>
      <c r="K239" s="390"/>
      <c r="L239" s="393"/>
      <c r="M239" s="394">
        <f t="shared" si="51"/>
        <v>0</v>
      </c>
      <c r="N239" s="394"/>
      <c r="O239" s="320"/>
      <c r="P239" s="320"/>
      <c r="Q239" s="278"/>
      <c r="R239" s="320">
        <f t="shared" si="47"/>
        <v>0</v>
      </c>
      <c r="S239" s="320"/>
      <c r="T239" s="320">
        <f t="shared" si="48"/>
        <v>0</v>
      </c>
      <c r="U239" s="418">
        <f t="shared" si="52"/>
        <v>0</v>
      </c>
      <c r="V239" s="419">
        <f t="shared" si="53"/>
        <v>0</v>
      </c>
    </row>
    <row r="240" spans="1:22" hidden="1" x14ac:dyDescent="0.25">
      <c r="A240" s="310" t="s">
        <v>657</v>
      </c>
      <c r="B240" s="388">
        <v>0</v>
      </c>
      <c r="C240" s="389"/>
      <c r="D240" s="390"/>
      <c r="E240" s="390"/>
      <c r="F240" s="390"/>
      <c r="G240" s="390"/>
      <c r="H240" s="391">
        <f t="shared" si="49"/>
        <v>0</v>
      </c>
      <c r="I240" s="390"/>
      <c r="J240" s="392">
        <f t="shared" si="50"/>
        <v>0</v>
      </c>
      <c r="K240" s="390"/>
      <c r="L240" s="393"/>
      <c r="M240" s="394">
        <f t="shared" si="51"/>
        <v>0</v>
      </c>
      <c r="N240" s="394"/>
      <c r="O240" s="320"/>
      <c r="P240" s="320"/>
      <c r="Q240" s="278"/>
      <c r="R240" s="320">
        <f t="shared" si="47"/>
        <v>0</v>
      </c>
      <c r="S240" s="320"/>
      <c r="T240" s="320">
        <f t="shared" si="48"/>
        <v>0</v>
      </c>
      <c r="U240" s="418">
        <f t="shared" si="52"/>
        <v>0</v>
      </c>
      <c r="V240" s="419">
        <f t="shared" si="53"/>
        <v>0</v>
      </c>
    </row>
    <row r="241" spans="1:22" hidden="1" x14ac:dyDescent="0.25">
      <c r="A241" s="310" t="s">
        <v>630</v>
      </c>
      <c r="B241" s="388">
        <v>0</v>
      </c>
      <c r="C241" s="389"/>
      <c r="D241" s="390"/>
      <c r="E241" s="390"/>
      <c r="F241" s="390"/>
      <c r="G241" s="390"/>
      <c r="H241" s="391">
        <f t="shared" si="49"/>
        <v>0</v>
      </c>
      <c r="I241" s="390"/>
      <c r="J241" s="392">
        <f t="shared" si="50"/>
        <v>0</v>
      </c>
      <c r="K241" s="390"/>
      <c r="L241" s="393"/>
      <c r="M241" s="394">
        <f t="shared" si="51"/>
        <v>0</v>
      </c>
      <c r="N241" s="394"/>
      <c r="O241" s="320"/>
      <c r="P241" s="320"/>
      <c r="Q241" s="278"/>
      <c r="R241" s="320">
        <f t="shared" si="47"/>
        <v>0</v>
      </c>
      <c r="S241" s="320"/>
      <c r="T241" s="320">
        <f t="shared" si="48"/>
        <v>0</v>
      </c>
      <c r="U241" s="418">
        <f t="shared" si="52"/>
        <v>0</v>
      </c>
      <c r="V241" s="419">
        <f t="shared" si="53"/>
        <v>0</v>
      </c>
    </row>
    <row r="242" spans="1:22" x14ac:dyDescent="0.25">
      <c r="A242" s="310" t="s">
        <v>632</v>
      </c>
      <c r="B242" s="388">
        <v>10000</v>
      </c>
      <c r="C242" s="389"/>
      <c r="D242" s="390"/>
      <c r="E242" s="390">
        <v>10000</v>
      </c>
      <c r="F242" s="390"/>
      <c r="G242" s="390">
        <v>0</v>
      </c>
      <c r="H242" s="391">
        <f t="shared" si="49"/>
        <v>10000</v>
      </c>
      <c r="I242" s="390"/>
      <c r="J242" s="392">
        <f t="shared" si="50"/>
        <v>10000</v>
      </c>
      <c r="K242" s="390">
        <v>10530</v>
      </c>
      <c r="L242" s="393">
        <v>11045.97</v>
      </c>
      <c r="M242" s="394">
        <f t="shared" si="51"/>
        <v>10000</v>
      </c>
      <c r="N242" s="394">
        <f>+'[2]STR+DEV'!$G242</f>
        <v>0</v>
      </c>
      <c r="O242" s="320">
        <f t="shared" ref="O242:O244" si="54">+M242*1.043</f>
        <v>10430</v>
      </c>
      <c r="P242" s="320"/>
      <c r="Q242" s="278"/>
      <c r="R242" s="320">
        <f t="shared" si="47"/>
        <v>10430</v>
      </c>
      <c r="S242" s="320">
        <v>-10430</v>
      </c>
      <c r="T242" s="320">
        <f t="shared" si="48"/>
        <v>0</v>
      </c>
      <c r="U242" s="418">
        <f t="shared" si="52"/>
        <v>11045.369999999999</v>
      </c>
      <c r="V242" s="419">
        <f t="shared" si="53"/>
        <v>11674.956089999998</v>
      </c>
    </row>
    <row r="243" spans="1:22" x14ac:dyDescent="0.25">
      <c r="A243" s="310" t="s">
        <v>699</v>
      </c>
      <c r="B243" s="388">
        <v>0</v>
      </c>
      <c r="C243" s="389"/>
      <c r="D243" s="390"/>
      <c r="E243" s="390">
        <v>112000</v>
      </c>
      <c r="F243" s="390"/>
      <c r="G243" s="390">
        <v>0</v>
      </c>
      <c r="H243" s="391">
        <f t="shared" si="49"/>
        <v>112000</v>
      </c>
      <c r="I243" s="390"/>
      <c r="J243" s="392">
        <f t="shared" si="50"/>
        <v>112000</v>
      </c>
      <c r="K243" s="390">
        <v>105000</v>
      </c>
      <c r="L243" s="393">
        <v>108000</v>
      </c>
      <c r="M243" s="394">
        <f t="shared" si="51"/>
        <v>112000</v>
      </c>
      <c r="N243" s="394">
        <f>+'[2]STR+DEV'!$G243</f>
        <v>0</v>
      </c>
      <c r="O243" s="320">
        <v>112000</v>
      </c>
      <c r="P243" s="320"/>
      <c r="Q243" s="278">
        <v>-3070175</v>
      </c>
      <c r="R243" s="320">
        <f t="shared" si="47"/>
        <v>-2958175</v>
      </c>
      <c r="S243" s="320">
        <v>3500000</v>
      </c>
      <c r="T243" s="320">
        <f t="shared" si="48"/>
        <v>3612000</v>
      </c>
      <c r="U243" s="418">
        <f t="shared" si="52"/>
        <v>118608</v>
      </c>
      <c r="V243" s="419">
        <f t="shared" si="53"/>
        <v>125368.65599999999</v>
      </c>
    </row>
    <row r="244" spans="1:22" x14ac:dyDescent="0.25">
      <c r="A244" s="310" t="s">
        <v>700</v>
      </c>
      <c r="B244" s="388">
        <v>0</v>
      </c>
      <c r="C244" s="389"/>
      <c r="D244" s="390"/>
      <c r="E244" s="390">
        <v>300000</v>
      </c>
      <c r="F244" s="390"/>
      <c r="G244" s="390">
        <v>0</v>
      </c>
      <c r="H244" s="391">
        <f t="shared" si="49"/>
        <v>300000</v>
      </c>
      <c r="I244" s="390"/>
      <c r="J244" s="392">
        <f t="shared" si="50"/>
        <v>300000</v>
      </c>
      <c r="K244" s="390">
        <v>300000</v>
      </c>
      <c r="L244" s="393">
        <v>300000</v>
      </c>
      <c r="M244" s="394">
        <f t="shared" si="51"/>
        <v>300000</v>
      </c>
      <c r="N244" s="394">
        <f>+'[2]STR+DEV'!$G244</f>
        <v>0</v>
      </c>
      <c r="O244" s="320">
        <f t="shared" si="54"/>
        <v>312900</v>
      </c>
      <c r="P244" s="320"/>
      <c r="Q244" s="278">
        <v>0</v>
      </c>
      <c r="R244" s="320">
        <f t="shared" si="47"/>
        <v>312900</v>
      </c>
      <c r="S244" s="320"/>
      <c r="T244" s="320">
        <f t="shared" si="48"/>
        <v>312900</v>
      </c>
      <c r="U244" s="418">
        <f t="shared" si="52"/>
        <v>331361.09999999998</v>
      </c>
      <c r="V244" s="419">
        <f t="shared" si="53"/>
        <v>350248.68269999995</v>
      </c>
    </row>
    <row r="245" spans="1:22" hidden="1" x14ac:dyDescent="0.25">
      <c r="A245" s="310" t="s">
        <v>649</v>
      </c>
      <c r="B245" s="388">
        <v>0</v>
      </c>
      <c r="C245" s="389"/>
      <c r="D245" s="390"/>
      <c r="E245" s="390"/>
      <c r="F245" s="390"/>
      <c r="G245" s="390"/>
      <c r="H245" s="391">
        <f t="shared" si="49"/>
        <v>0</v>
      </c>
      <c r="I245" s="390"/>
      <c r="J245" s="392">
        <f t="shared" si="50"/>
        <v>0</v>
      </c>
      <c r="K245" s="390"/>
      <c r="L245" s="393"/>
      <c r="M245" s="394">
        <f t="shared" si="51"/>
        <v>0</v>
      </c>
      <c r="N245" s="394">
        <f>+'[2]STR+DEV'!$G245</f>
        <v>0</v>
      </c>
      <c r="O245" s="320"/>
      <c r="P245" s="320"/>
      <c r="Q245" s="278"/>
      <c r="R245" s="320">
        <f t="shared" si="47"/>
        <v>0</v>
      </c>
      <c r="S245" s="320"/>
      <c r="T245" s="320">
        <f t="shared" si="48"/>
        <v>0</v>
      </c>
      <c r="U245" s="418">
        <f t="shared" si="52"/>
        <v>0</v>
      </c>
      <c r="V245" s="419">
        <f t="shared" si="53"/>
        <v>0</v>
      </c>
    </row>
    <row r="246" spans="1:22" hidden="1" x14ac:dyDescent="0.25">
      <c r="A246" s="310" t="s">
        <v>650</v>
      </c>
      <c r="B246" s="388">
        <v>0</v>
      </c>
      <c r="C246" s="389"/>
      <c r="D246" s="390"/>
      <c r="E246" s="390"/>
      <c r="F246" s="390"/>
      <c r="G246" s="390"/>
      <c r="H246" s="391">
        <f t="shared" si="49"/>
        <v>0</v>
      </c>
      <c r="I246" s="390"/>
      <c r="J246" s="392">
        <f t="shared" si="50"/>
        <v>0</v>
      </c>
      <c r="K246" s="390"/>
      <c r="L246" s="393"/>
      <c r="M246" s="394">
        <f t="shared" si="51"/>
        <v>0</v>
      </c>
      <c r="N246" s="394">
        <f>+'[2]STR+DEV'!$G246</f>
        <v>0</v>
      </c>
      <c r="O246" s="320"/>
      <c r="P246" s="320"/>
      <c r="Q246" s="278"/>
      <c r="R246" s="320">
        <f t="shared" si="47"/>
        <v>0</v>
      </c>
      <c r="S246" s="320"/>
      <c r="T246" s="320">
        <f t="shared" si="48"/>
        <v>0</v>
      </c>
      <c r="U246" s="418">
        <f t="shared" si="52"/>
        <v>0</v>
      </c>
      <c r="V246" s="419">
        <f t="shared" si="53"/>
        <v>0</v>
      </c>
    </row>
    <row r="247" spans="1:22" hidden="1" x14ac:dyDescent="0.25">
      <c r="A247" s="310" t="s">
        <v>653</v>
      </c>
      <c r="B247" s="388">
        <v>0</v>
      </c>
      <c r="C247" s="389"/>
      <c r="D247" s="390"/>
      <c r="E247" s="390"/>
      <c r="F247" s="390"/>
      <c r="G247" s="390"/>
      <c r="H247" s="391">
        <f t="shared" si="49"/>
        <v>0</v>
      </c>
      <c r="I247" s="390"/>
      <c r="J247" s="392">
        <f t="shared" si="50"/>
        <v>0</v>
      </c>
      <c r="K247" s="390"/>
      <c r="L247" s="393"/>
      <c r="M247" s="394">
        <f t="shared" si="51"/>
        <v>0</v>
      </c>
      <c r="N247" s="394">
        <f>+'[2]STR+DEV'!$G247</f>
        <v>0</v>
      </c>
      <c r="O247" s="320"/>
      <c r="P247" s="320"/>
      <c r="Q247" s="278"/>
      <c r="R247" s="320">
        <f t="shared" si="47"/>
        <v>0</v>
      </c>
      <c r="S247" s="320"/>
      <c r="T247" s="320">
        <f t="shared" si="48"/>
        <v>0</v>
      </c>
      <c r="U247" s="418">
        <f t="shared" si="52"/>
        <v>0</v>
      </c>
      <c r="V247" s="419">
        <f t="shared" si="53"/>
        <v>0</v>
      </c>
    </row>
    <row r="248" spans="1:22" hidden="1" x14ac:dyDescent="0.25">
      <c r="A248" s="310" t="s">
        <v>34</v>
      </c>
      <c r="B248" s="388">
        <v>0</v>
      </c>
      <c r="C248" s="389"/>
      <c r="D248" s="390"/>
      <c r="E248" s="390"/>
      <c r="F248" s="390"/>
      <c r="G248" s="390"/>
      <c r="H248" s="391">
        <f t="shared" si="49"/>
        <v>0</v>
      </c>
      <c r="I248" s="390"/>
      <c r="J248" s="392">
        <f t="shared" si="50"/>
        <v>0</v>
      </c>
      <c r="K248" s="390"/>
      <c r="L248" s="393"/>
      <c r="M248" s="394">
        <f t="shared" si="51"/>
        <v>0</v>
      </c>
      <c r="N248" s="394">
        <f>+'[2]STR+DEV'!$G248</f>
        <v>0</v>
      </c>
      <c r="O248" s="320"/>
      <c r="P248" s="320"/>
      <c r="Q248" s="278"/>
      <c r="R248" s="320">
        <f t="shared" si="47"/>
        <v>0</v>
      </c>
      <c r="S248" s="320"/>
      <c r="T248" s="320">
        <f t="shared" si="48"/>
        <v>0</v>
      </c>
      <c r="U248" s="418">
        <f t="shared" si="52"/>
        <v>0</v>
      </c>
      <c r="V248" s="419">
        <f t="shared" si="53"/>
        <v>0</v>
      </c>
    </row>
    <row r="249" spans="1:22" x14ac:dyDescent="0.25">
      <c r="A249" s="310" t="s">
        <v>643</v>
      </c>
      <c r="B249" s="388">
        <v>120000</v>
      </c>
      <c r="C249" s="389"/>
      <c r="D249" s="390">
        <v>526294.14</v>
      </c>
      <c r="E249" s="390">
        <f>500000+12416.4</f>
        <v>512416.4</v>
      </c>
      <c r="F249" s="390"/>
      <c r="G249" s="390">
        <v>59214.42</v>
      </c>
      <c r="H249" s="391">
        <f t="shared" si="49"/>
        <v>453201.98000000004</v>
      </c>
      <c r="I249" s="390"/>
      <c r="J249" s="392">
        <f t="shared" si="50"/>
        <v>453201.98000000004</v>
      </c>
      <c r="K249" s="390">
        <f>126360+104584.94</f>
        <v>230944.94</v>
      </c>
      <c r="L249" s="393">
        <f>132551.64+164232.37</f>
        <v>296784.01</v>
      </c>
      <c r="M249" s="394">
        <f t="shared" si="51"/>
        <v>512416.4</v>
      </c>
      <c r="N249" s="394">
        <f>+'[2]STR+DEV'!$G249</f>
        <v>109647</v>
      </c>
      <c r="O249" s="320">
        <v>700000</v>
      </c>
      <c r="P249" s="320"/>
      <c r="Q249" s="278">
        <v>-276076</v>
      </c>
      <c r="R249" s="320">
        <f t="shared" si="47"/>
        <v>423924</v>
      </c>
      <c r="S249" s="320"/>
      <c r="T249" s="320">
        <f t="shared" si="48"/>
        <v>700000</v>
      </c>
      <c r="U249" s="418">
        <f t="shared" si="52"/>
        <v>741300</v>
      </c>
      <c r="V249" s="419">
        <f t="shared" si="53"/>
        <v>783554.1</v>
      </c>
    </row>
    <row r="250" spans="1:22" hidden="1" x14ac:dyDescent="0.25">
      <c r="A250" s="310" t="s">
        <v>631</v>
      </c>
      <c r="B250" s="388">
        <v>0</v>
      </c>
      <c r="C250" s="389"/>
      <c r="D250" s="390"/>
      <c r="E250" s="390"/>
      <c r="F250" s="390"/>
      <c r="G250" s="390"/>
      <c r="H250" s="391">
        <f t="shared" si="49"/>
        <v>0</v>
      </c>
      <c r="I250" s="390"/>
      <c r="J250" s="392">
        <f t="shared" si="50"/>
        <v>0</v>
      </c>
      <c r="K250" s="390"/>
      <c r="L250" s="393"/>
      <c r="M250" s="394">
        <f t="shared" si="51"/>
        <v>0</v>
      </c>
      <c r="N250" s="394">
        <f>+'[2]STR+DEV'!$G250</f>
        <v>0</v>
      </c>
      <c r="O250" s="320"/>
      <c r="P250" s="320"/>
      <c r="Q250" s="278"/>
      <c r="R250" s="320">
        <f t="shared" si="47"/>
        <v>0</v>
      </c>
      <c r="S250" s="320"/>
      <c r="T250" s="320">
        <f t="shared" si="48"/>
        <v>0</v>
      </c>
      <c r="U250" s="418">
        <f t="shared" si="52"/>
        <v>0</v>
      </c>
      <c r="V250" s="419">
        <f t="shared" si="53"/>
        <v>0</v>
      </c>
    </row>
    <row r="251" spans="1:22" hidden="1" x14ac:dyDescent="0.25">
      <c r="A251" s="310" t="s">
        <v>90</v>
      </c>
      <c r="B251" s="388">
        <v>0</v>
      </c>
      <c r="C251" s="389"/>
      <c r="D251" s="390"/>
      <c r="E251" s="390"/>
      <c r="F251" s="390"/>
      <c r="G251" s="390"/>
      <c r="H251" s="391">
        <f t="shared" si="49"/>
        <v>0</v>
      </c>
      <c r="I251" s="390"/>
      <c r="J251" s="392">
        <f t="shared" si="50"/>
        <v>0</v>
      </c>
      <c r="K251" s="390"/>
      <c r="L251" s="393"/>
      <c r="M251" s="394">
        <f t="shared" si="51"/>
        <v>0</v>
      </c>
      <c r="N251" s="394">
        <f>+'[2]STR+DEV'!$G251</f>
        <v>0</v>
      </c>
      <c r="O251" s="320"/>
      <c r="P251" s="320"/>
      <c r="Q251" s="278"/>
      <c r="R251" s="320">
        <f t="shared" si="47"/>
        <v>0</v>
      </c>
      <c r="S251" s="320"/>
      <c r="T251" s="320">
        <f t="shared" si="48"/>
        <v>0</v>
      </c>
      <c r="U251" s="418">
        <f t="shared" si="52"/>
        <v>0</v>
      </c>
      <c r="V251" s="419">
        <f t="shared" si="53"/>
        <v>0</v>
      </c>
    </row>
    <row r="252" spans="1:22" hidden="1" x14ac:dyDescent="0.25">
      <c r="A252" s="310" t="s">
        <v>641</v>
      </c>
      <c r="B252" s="388">
        <v>0</v>
      </c>
      <c r="C252" s="389"/>
      <c r="D252" s="390"/>
      <c r="E252" s="390"/>
      <c r="F252" s="390"/>
      <c r="G252" s="390"/>
      <c r="H252" s="391">
        <f t="shared" si="49"/>
        <v>0</v>
      </c>
      <c r="I252" s="390"/>
      <c r="J252" s="392">
        <f t="shared" si="50"/>
        <v>0</v>
      </c>
      <c r="K252" s="390"/>
      <c r="L252" s="393"/>
      <c r="M252" s="394">
        <f t="shared" si="51"/>
        <v>0</v>
      </c>
      <c r="N252" s="394">
        <f>+'[2]STR+DEV'!$G252</f>
        <v>0</v>
      </c>
      <c r="O252" s="320"/>
      <c r="P252" s="320"/>
      <c r="Q252" s="278"/>
      <c r="R252" s="320">
        <f t="shared" si="47"/>
        <v>0</v>
      </c>
      <c r="S252" s="320"/>
      <c r="T252" s="320">
        <f t="shared" si="48"/>
        <v>0</v>
      </c>
      <c r="U252" s="418">
        <f t="shared" si="52"/>
        <v>0</v>
      </c>
      <c r="V252" s="419">
        <f t="shared" si="53"/>
        <v>0</v>
      </c>
    </row>
    <row r="253" spans="1:22" hidden="1" x14ac:dyDescent="0.25">
      <c r="A253" s="310" t="s">
        <v>641</v>
      </c>
      <c r="B253" s="388">
        <v>0</v>
      </c>
      <c r="C253" s="389"/>
      <c r="D253" s="390"/>
      <c r="E253" s="390"/>
      <c r="F253" s="390"/>
      <c r="G253" s="390"/>
      <c r="H253" s="391">
        <f t="shared" si="49"/>
        <v>0</v>
      </c>
      <c r="I253" s="390"/>
      <c r="J253" s="392">
        <f t="shared" si="50"/>
        <v>0</v>
      </c>
      <c r="K253" s="390"/>
      <c r="L253" s="393"/>
      <c r="M253" s="394">
        <f t="shared" si="51"/>
        <v>0</v>
      </c>
      <c r="N253" s="394">
        <f>+'[2]STR+DEV'!$G253</f>
        <v>0</v>
      </c>
      <c r="O253" s="320"/>
      <c r="P253" s="320"/>
      <c r="Q253" s="278"/>
      <c r="R253" s="320">
        <f t="shared" si="47"/>
        <v>0</v>
      </c>
      <c r="S253" s="320"/>
      <c r="T253" s="320">
        <f t="shared" si="48"/>
        <v>0</v>
      </c>
      <c r="U253" s="418">
        <f t="shared" si="52"/>
        <v>0</v>
      </c>
      <c r="V253" s="419">
        <f t="shared" si="53"/>
        <v>0</v>
      </c>
    </row>
    <row r="254" spans="1:22" hidden="1" x14ac:dyDescent="0.25">
      <c r="A254" s="310" t="s">
        <v>652</v>
      </c>
      <c r="B254" s="388">
        <v>0</v>
      </c>
      <c r="C254" s="389"/>
      <c r="D254" s="390"/>
      <c r="E254" s="390"/>
      <c r="F254" s="390"/>
      <c r="G254" s="390"/>
      <c r="H254" s="391">
        <f t="shared" si="49"/>
        <v>0</v>
      </c>
      <c r="I254" s="390"/>
      <c r="J254" s="392">
        <f t="shared" si="50"/>
        <v>0</v>
      </c>
      <c r="K254" s="390"/>
      <c r="L254" s="393"/>
      <c r="M254" s="394">
        <f t="shared" si="51"/>
        <v>0</v>
      </c>
      <c r="N254" s="394">
        <f>+'[2]STR+DEV'!$G254</f>
        <v>0</v>
      </c>
      <c r="O254" s="320"/>
      <c r="P254" s="320"/>
      <c r="Q254" s="278"/>
      <c r="R254" s="320">
        <f t="shared" si="47"/>
        <v>0</v>
      </c>
      <c r="S254" s="320"/>
      <c r="T254" s="320">
        <f t="shared" si="48"/>
        <v>0</v>
      </c>
      <c r="U254" s="418">
        <f t="shared" si="52"/>
        <v>0</v>
      </c>
      <c r="V254" s="419">
        <f t="shared" si="53"/>
        <v>0</v>
      </c>
    </row>
    <row r="255" spans="1:22" hidden="1" x14ac:dyDescent="0.25">
      <c r="A255" s="310" t="s">
        <v>659</v>
      </c>
      <c r="B255" s="388">
        <v>0</v>
      </c>
      <c r="C255" s="389"/>
      <c r="D255" s="390"/>
      <c r="E255" s="390"/>
      <c r="F255" s="390"/>
      <c r="G255" s="390"/>
      <c r="H255" s="391">
        <f t="shared" si="49"/>
        <v>0</v>
      </c>
      <c r="I255" s="390"/>
      <c r="J255" s="392">
        <f t="shared" si="50"/>
        <v>0</v>
      </c>
      <c r="K255" s="390"/>
      <c r="L255" s="393"/>
      <c r="M255" s="394">
        <f t="shared" si="51"/>
        <v>0</v>
      </c>
      <c r="N255" s="394">
        <f>+'[2]STR+DEV'!$G255</f>
        <v>0</v>
      </c>
      <c r="O255" s="320"/>
      <c r="P255" s="320"/>
      <c r="Q255" s="278"/>
      <c r="R255" s="320">
        <f t="shared" si="47"/>
        <v>0</v>
      </c>
      <c r="S255" s="320"/>
      <c r="T255" s="320">
        <f t="shared" si="48"/>
        <v>0</v>
      </c>
      <c r="U255" s="418">
        <f t="shared" si="52"/>
        <v>0</v>
      </c>
      <c r="V255" s="419">
        <f t="shared" si="53"/>
        <v>0</v>
      </c>
    </row>
    <row r="256" spans="1:22" hidden="1" x14ac:dyDescent="0.25">
      <c r="A256" s="310" t="s">
        <v>658</v>
      </c>
      <c r="B256" s="388">
        <v>0</v>
      </c>
      <c r="C256" s="389"/>
      <c r="D256" s="390"/>
      <c r="E256" s="390"/>
      <c r="F256" s="390"/>
      <c r="G256" s="390"/>
      <c r="H256" s="391">
        <f t="shared" si="49"/>
        <v>0</v>
      </c>
      <c r="I256" s="390"/>
      <c r="J256" s="392">
        <f t="shared" si="50"/>
        <v>0</v>
      </c>
      <c r="K256" s="390"/>
      <c r="L256" s="393"/>
      <c r="M256" s="394">
        <f t="shared" si="51"/>
        <v>0</v>
      </c>
      <c r="N256" s="394">
        <f>+'[2]STR+DEV'!$G256</f>
        <v>0</v>
      </c>
      <c r="O256" s="320"/>
      <c r="P256" s="320"/>
      <c r="Q256" s="278"/>
      <c r="R256" s="320">
        <f t="shared" si="47"/>
        <v>0</v>
      </c>
      <c r="S256" s="320"/>
      <c r="T256" s="320">
        <f t="shared" si="48"/>
        <v>0</v>
      </c>
      <c r="U256" s="418">
        <f t="shared" si="52"/>
        <v>0</v>
      </c>
      <c r="V256" s="419">
        <f t="shared" si="53"/>
        <v>0</v>
      </c>
    </row>
    <row r="257" spans="1:22" hidden="1" x14ac:dyDescent="0.25">
      <c r="A257" s="310" t="s">
        <v>51</v>
      </c>
      <c r="B257" s="388">
        <v>0</v>
      </c>
      <c r="C257" s="389"/>
      <c r="D257" s="390"/>
      <c r="E257" s="390"/>
      <c r="F257" s="390"/>
      <c r="G257" s="390"/>
      <c r="H257" s="391">
        <f t="shared" si="49"/>
        <v>0</v>
      </c>
      <c r="I257" s="390"/>
      <c r="J257" s="392">
        <f t="shared" si="50"/>
        <v>0</v>
      </c>
      <c r="K257" s="390"/>
      <c r="L257" s="393"/>
      <c r="M257" s="394">
        <f t="shared" si="51"/>
        <v>0</v>
      </c>
      <c r="N257" s="394">
        <f>+'[2]STR+DEV'!$G257</f>
        <v>0</v>
      </c>
      <c r="O257" s="320"/>
      <c r="P257" s="320"/>
      <c r="Q257" s="278"/>
      <c r="R257" s="320">
        <f t="shared" si="47"/>
        <v>0</v>
      </c>
      <c r="S257" s="320"/>
      <c r="T257" s="320">
        <f t="shared" si="48"/>
        <v>0</v>
      </c>
      <c r="U257" s="418">
        <f t="shared" si="52"/>
        <v>0</v>
      </c>
      <c r="V257" s="419">
        <f t="shared" si="53"/>
        <v>0</v>
      </c>
    </row>
    <row r="258" spans="1:22" hidden="1" x14ac:dyDescent="0.25">
      <c r="A258" s="310" t="s">
        <v>655</v>
      </c>
      <c r="B258" s="388">
        <v>0</v>
      </c>
      <c r="C258" s="389"/>
      <c r="D258" s="390"/>
      <c r="E258" s="390"/>
      <c r="F258" s="390"/>
      <c r="G258" s="390"/>
      <c r="H258" s="391">
        <f t="shared" si="49"/>
        <v>0</v>
      </c>
      <c r="I258" s="390"/>
      <c r="J258" s="392">
        <f t="shared" si="50"/>
        <v>0</v>
      </c>
      <c r="K258" s="390"/>
      <c r="L258" s="393"/>
      <c r="M258" s="394">
        <f t="shared" si="51"/>
        <v>0</v>
      </c>
      <c r="N258" s="394">
        <f>+'[2]STR+DEV'!$G258</f>
        <v>0</v>
      </c>
      <c r="O258" s="320"/>
      <c r="P258" s="320"/>
      <c r="Q258" s="278"/>
      <c r="R258" s="320">
        <f t="shared" si="47"/>
        <v>0</v>
      </c>
      <c r="S258" s="320"/>
      <c r="T258" s="320">
        <f t="shared" si="48"/>
        <v>0</v>
      </c>
      <c r="U258" s="418">
        <f t="shared" si="52"/>
        <v>0</v>
      </c>
      <c r="V258" s="419">
        <f t="shared" si="53"/>
        <v>0</v>
      </c>
    </row>
    <row r="259" spans="1:22" hidden="1" x14ac:dyDescent="0.25">
      <c r="A259" s="310" t="s">
        <v>660</v>
      </c>
      <c r="B259" s="388">
        <v>0</v>
      </c>
      <c r="C259" s="389"/>
      <c r="D259" s="390"/>
      <c r="E259" s="390"/>
      <c r="F259" s="390"/>
      <c r="G259" s="390"/>
      <c r="H259" s="391">
        <f t="shared" si="49"/>
        <v>0</v>
      </c>
      <c r="I259" s="390"/>
      <c r="J259" s="392">
        <f t="shared" si="50"/>
        <v>0</v>
      </c>
      <c r="K259" s="390"/>
      <c r="L259" s="393"/>
      <c r="M259" s="394">
        <f t="shared" si="51"/>
        <v>0</v>
      </c>
      <c r="N259" s="394">
        <f>+'[2]STR+DEV'!$G259</f>
        <v>0</v>
      </c>
      <c r="O259" s="320"/>
      <c r="P259" s="320"/>
      <c r="Q259" s="278"/>
      <c r="R259" s="320">
        <f t="shared" si="47"/>
        <v>0</v>
      </c>
      <c r="S259" s="320"/>
      <c r="T259" s="320">
        <f t="shared" si="48"/>
        <v>0</v>
      </c>
      <c r="U259" s="418">
        <f t="shared" si="52"/>
        <v>0</v>
      </c>
      <c r="V259" s="419">
        <f t="shared" si="53"/>
        <v>0</v>
      </c>
    </row>
    <row r="260" spans="1:22" hidden="1" x14ac:dyDescent="0.25">
      <c r="A260" s="310" t="s">
        <v>654</v>
      </c>
      <c r="B260" s="388">
        <v>0</v>
      </c>
      <c r="C260" s="389"/>
      <c r="D260" s="390"/>
      <c r="E260" s="390"/>
      <c r="F260" s="390"/>
      <c r="G260" s="390"/>
      <c r="H260" s="391">
        <f t="shared" si="49"/>
        <v>0</v>
      </c>
      <c r="I260" s="390"/>
      <c r="J260" s="392">
        <f t="shared" si="50"/>
        <v>0</v>
      </c>
      <c r="K260" s="390"/>
      <c r="L260" s="393"/>
      <c r="M260" s="394">
        <f t="shared" si="51"/>
        <v>0</v>
      </c>
      <c r="N260" s="394">
        <f>+'[2]STR+DEV'!$G260</f>
        <v>0</v>
      </c>
      <c r="O260" s="320"/>
      <c r="P260" s="320"/>
      <c r="Q260" s="278"/>
      <c r="R260" s="320">
        <f t="shared" si="47"/>
        <v>0</v>
      </c>
      <c r="S260" s="320"/>
      <c r="T260" s="320">
        <f t="shared" si="48"/>
        <v>0</v>
      </c>
      <c r="U260" s="418">
        <f t="shared" si="52"/>
        <v>0</v>
      </c>
      <c r="V260" s="419">
        <f t="shared" si="53"/>
        <v>0</v>
      </c>
    </row>
    <row r="261" spans="1:22" hidden="1" x14ac:dyDescent="0.25">
      <c r="A261" s="310" t="s">
        <v>696</v>
      </c>
      <c r="B261" s="388">
        <v>0</v>
      </c>
      <c r="C261" s="389"/>
      <c r="D261" s="390"/>
      <c r="E261" s="390"/>
      <c r="F261" s="390"/>
      <c r="G261" s="390"/>
      <c r="H261" s="391">
        <f t="shared" si="49"/>
        <v>0</v>
      </c>
      <c r="I261" s="390"/>
      <c r="J261" s="392">
        <f t="shared" si="50"/>
        <v>0</v>
      </c>
      <c r="K261" s="390"/>
      <c r="L261" s="393"/>
      <c r="M261" s="394">
        <f t="shared" si="51"/>
        <v>0</v>
      </c>
      <c r="N261" s="394">
        <f>+'[2]STR+DEV'!$G261</f>
        <v>0</v>
      </c>
      <c r="O261" s="320"/>
      <c r="P261" s="320"/>
      <c r="Q261" s="278"/>
      <c r="R261" s="320">
        <f t="shared" si="47"/>
        <v>0</v>
      </c>
      <c r="S261" s="320"/>
      <c r="T261" s="320">
        <f t="shared" si="48"/>
        <v>0</v>
      </c>
      <c r="U261" s="418">
        <f t="shared" si="52"/>
        <v>0</v>
      </c>
      <c r="V261" s="419">
        <f t="shared" si="53"/>
        <v>0</v>
      </c>
    </row>
    <row r="262" spans="1:22" hidden="1" x14ac:dyDescent="0.25">
      <c r="A262" s="310" t="s">
        <v>665</v>
      </c>
      <c r="B262" s="388">
        <v>0</v>
      </c>
      <c r="C262" s="389"/>
      <c r="D262" s="390"/>
      <c r="E262" s="390"/>
      <c r="F262" s="390"/>
      <c r="G262" s="390"/>
      <c r="H262" s="391">
        <f t="shared" si="49"/>
        <v>0</v>
      </c>
      <c r="I262" s="390"/>
      <c r="J262" s="392">
        <f t="shared" si="50"/>
        <v>0</v>
      </c>
      <c r="K262" s="390"/>
      <c r="L262" s="393"/>
      <c r="M262" s="394">
        <f t="shared" si="51"/>
        <v>0</v>
      </c>
      <c r="N262" s="394">
        <f>+'[2]STR+DEV'!$G262</f>
        <v>0</v>
      </c>
      <c r="O262" s="320"/>
      <c r="P262" s="320"/>
      <c r="Q262" s="278"/>
      <c r="R262" s="320">
        <f t="shared" si="47"/>
        <v>0</v>
      </c>
      <c r="S262" s="320"/>
      <c r="T262" s="320">
        <f t="shared" si="48"/>
        <v>0</v>
      </c>
      <c r="U262" s="418">
        <f t="shared" si="52"/>
        <v>0</v>
      </c>
      <c r="V262" s="419">
        <f t="shared" si="53"/>
        <v>0</v>
      </c>
    </row>
    <row r="263" spans="1:22" hidden="1" x14ac:dyDescent="0.25">
      <c r="A263" s="310" t="s">
        <v>666</v>
      </c>
      <c r="B263" s="388">
        <v>0</v>
      </c>
      <c r="C263" s="389"/>
      <c r="D263" s="390"/>
      <c r="E263" s="390"/>
      <c r="F263" s="390"/>
      <c r="G263" s="390"/>
      <c r="H263" s="391">
        <f t="shared" si="49"/>
        <v>0</v>
      </c>
      <c r="I263" s="390"/>
      <c r="J263" s="392">
        <f t="shared" si="50"/>
        <v>0</v>
      </c>
      <c r="K263" s="390"/>
      <c r="L263" s="393"/>
      <c r="M263" s="394">
        <f t="shared" si="51"/>
        <v>0</v>
      </c>
      <c r="N263" s="394">
        <f>+'[2]STR+DEV'!$G263</f>
        <v>0</v>
      </c>
      <c r="O263" s="320"/>
      <c r="P263" s="320"/>
      <c r="Q263" s="278"/>
      <c r="R263" s="320">
        <f t="shared" si="47"/>
        <v>0</v>
      </c>
      <c r="S263" s="320"/>
      <c r="T263" s="320">
        <f t="shared" si="48"/>
        <v>0</v>
      </c>
      <c r="U263" s="418">
        <f t="shared" si="52"/>
        <v>0</v>
      </c>
      <c r="V263" s="419">
        <f t="shared" si="53"/>
        <v>0</v>
      </c>
    </row>
    <row r="264" spans="1:22" hidden="1" x14ac:dyDescent="0.25">
      <c r="A264" s="310" t="s">
        <v>661</v>
      </c>
      <c r="B264" s="388">
        <v>0</v>
      </c>
      <c r="C264" s="389"/>
      <c r="D264" s="390"/>
      <c r="E264" s="390"/>
      <c r="F264" s="390"/>
      <c r="G264" s="390"/>
      <c r="H264" s="391">
        <f t="shared" si="49"/>
        <v>0</v>
      </c>
      <c r="I264" s="390"/>
      <c r="J264" s="392">
        <f t="shared" si="50"/>
        <v>0</v>
      </c>
      <c r="K264" s="390"/>
      <c r="L264" s="393"/>
      <c r="M264" s="394">
        <f t="shared" si="51"/>
        <v>0</v>
      </c>
      <c r="N264" s="394">
        <f>+'[2]STR+DEV'!$G264</f>
        <v>0</v>
      </c>
      <c r="O264" s="320"/>
      <c r="P264" s="320"/>
      <c r="Q264" s="278"/>
      <c r="R264" s="320">
        <f t="shared" si="47"/>
        <v>0</v>
      </c>
      <c r="S264" s="320"/>
      <c r="T264" s="320">
        <f t="shared" si="48"/>
        <v>0</v>
      </c>
      <c r="U264" s="418">
        <f t="shared" si="52"/>
        <v>0</v>
      </c>
      <c r="V264" s="419">
        <f t="shared" si="53"/>
        <v>0</v>
      </c>
    </row>
    <row r="265" spans="1:22" hidden="1" x14ac:dyDescent="0.25">
      <c r="A265" s="310" t="s">
        <v>662</v>
      </c>
      <c r="B265" s="388">
        <v>0</v>
      </c>
      <c r="C265" s="389"/>
      <c r="D265" s="390"/>
      <c r="E265" s="390"/>
      <c r="F265" s="390"/>
      <c r="G265" s="390"/>
      <c r="H265" s="391">
        <f t="shared" si="49"/>
        <v>0</v>
      </c>
      <c r="I265" s="390"/>
      <c r="J265" s="392">
        <f t="shared" si="50"/>
        <v>0</v>
      </c>
      <c r="K265" s="390"/>
      <c r="L265" s="393"/>
      <c r="M265" s="394">
        <f t="shared" si="51"/>
        <v>0</v>
      </c>
      <c r="N265" s="394">
        <f>+'[2]STR+DEV'!$G265</f>
        <v>0</v>
      </c>
      <c r="O265" s="320"/>
      <c r="P265" s="320"/>
      <c r="Q265" s="278"/>
      <c r="R265" s="320">
        <f t="shared" si="47"/>
        <v>0</v>
      </c>
      <c r="S265" s="320"/>
      <c r="T265" s="320">
        <f t="shared" si="48"/>
        <v>0</v>
      </c>
      <c r="U265" s="418">
        <f t="shared" si="52"/>
        <v>0</v>
      </c>
      <c r="V265" s="419">
        <f t="shared" si="53"/>
        <v>0</v>
      </c>
    </row>
    <row r="266" spans="1:22" hidden="1" x14ac:dyDescent="0.25">
      <c r="A266" s="310" t="s">
        <v>679</v>
      </c>
      <c r="B266" s="388">
        <v>0</v>
      </c>
      <c r="C266" s="389"/>
      <c r="D266" s="390"/>
      <c r="E266" s="390"/>
      <c r="F266" s="390"/>
      <c r="G266" s="390"/>
      <c r="H266" s="391">
        <f t="shared" si="49"/>
        <v>0</v>
      </c>
      <c r="I266" s="390"/>
      <c r="J266" s="392">
        <f t="shared" si="50"/>
        <v>0</v>
      </c>
      <c r="K266" s="390"/>
      <c r="L266" s="393"/>
      <c r="M266" s="394">
        <f t="shared" si="51"/>
        <v>0</v>
      </c>
      <c r="N266" s="394">
        <f>+'[2]STR+DEV'!$G266</f>
        <v>0</v>
      </c>
      <c r="O266" s="320"/>
      <c r="P266" s="320"/>
      <c r="Q266" s="278"/>
      <c r="R266" s="320">
        <f t="shared" si="47"/>
        <v>0</v>
      </c>
      <c r="S266" s="320"/>
      <c r="T266" s="320">
        <f t="shared" si="48"/>
        <v>0</v>
      </c>
      <c r="U266" s="418">
        <f t="shared" si="52"/>
        <v>0</v>
      </c>
      <c r="V266" s="419">
        <f t="shared" si="53"/>
        <v>0</v>
      </c>
    </row>
    <row r="267" spans="1:22" hidden="1" x14ac:dyDescent="0.25">
      <c r="A267" s="310" t="s">
        <v>664</v>
      </c>
      <c r="B267" s="388">
        <v>0</v>
      </c>
      <c r="C267" s="389"/>
      <c r="D267" s="390"/>
      <c r="E267" s="390"/>
      <c r="F267" s="390"/>
      <c r="G267" s="390"/>
      <c r="H267" s="391">
        <f t="shared" si="49"/>
        <v>0</v>
      </c>
      <c r="I267" s="390"/>
      <c r="J267" s="392">
        <f t="shared" si="50"/>
        <v>0</v>
      </c>
      <c r="K267" s="390"/>
      <c r="L267" s="393"/>
      <c r="M267" s="394">
        <f t="shared" si="51"/>
        <v>0</v>
      </c>
      <c r="N267" s="394">
        <f>+'[2]STR+DEV'!$G267</f>
        <v>0</v>
      </c>
      <c r="O267" s="320"/>
      <c r="P267" s="320"/>
      <c r="Q267" s="278"/>
      <c r="R267" s="320">
        <f t="shared" si="47"/>
        <v>0</v>
      </c>
      <c r="S267" s="320"/>
      <c r="T267" s="320">
        <f t="shared" si="48"/>
        <v>0</v>
      </c>
      <c r="U267" s="418">
        <f t="shared" si="52"/>
        <v>0</v>
      </c>
      <c r="V267" s="419">
        <f t="shared" si="53"/>
        <v>0</v>
      </c>
    </row>
    <row r="268" spans="1:22" hidden="1" x14ac:dyDescent="0.25">
      <c r="A268" s="310" t="s">
        <v>59</v>
      </c>
      <c r="B268" s="388">
        <v>0</v>
      </c>
      <c r="C268" s="389"/>
      <c r="D268" s="390"/>
      <c r="E268" s="390"/>
      <c r="F268" s="390"/>
      <c r="G268" s="390"/>
      <c r="H268" s="391">
        <f t="shared" si="49"/>
        <v>0</v>
      </c>
      <c r="I268" s="390"/>
      <c r="J268" s="392">
        <f t="shared" si="50"/>
        <v>0</v>
      </c>
      <c r="K268" s="390"/>
      <c r="L268" s="393"/>
      <c r="M268" s="394">
        <f t="shared" si="51"/>
        <v>0</v>
      </c>
      <c r="N268" s="394">
        <f>+'[2]STR+DEV'!$G268</f>
        <v>0</v>
      </c>
      <c r="O268" s="320"/>
      <c r="P268" s="320"/>
      <c r="Q268" s="278"/>
      <c r="R268" s="320">
        <f t="shared" si="47"/>
        <v>0</v>
      </c>
      <c r="S268" s="320"/>
      <c r="T268" s="320">
        <f t="shared" si="48"/>
        <v>0</v>
      </c>
      <c r="U268" s="418">
        <f t="shared" si="52"/>
        <v>0</v>
      </c>
      <c r="V268" s="419">
        <f t="shared" si="53"/>
        <v>0</v>
      </c>
    </row>
    <row r="269" spans="1:22" hidden="1" x14ac:dyDescent="0.25">
      <c r="A269" s="310" t="s">
        <v>668</v>
      </c>
      <c r="B269" s="388">
        <v>0</v>
      </c>
      <c r="C269" s="389"/>
      <c r="D269" s="390"/>
      <c r="E269" s="390"/>
      <c r="F269" s="390"/>
      <c r="G269" s="390"/>
      <c r="H269" s="391">
        <f t="shared" si="49"/>
        <v>0</v>
      </c>
      <c r="I269" s="390"/>
      <c r="J269" s="392">
        <f t="shared" si="50"/>
        <v>0</v>
      </c>
      <c r="K269" s="390"/>
      <c r="L269" s="393"/>
      <c r="M269" s="394">
        <f t="shared" si="51"/>
        <v>0</v>
      </c>
      <c r="N269" s="394">
        <f>+'[2]STR+DEV'!$G269</f>
        <v>0</v>
      </c>
      <c r="O269" s="320"/>
      <c r="P269" s="320"/>
      <c r="Q269" s="278"/>
      <c r="R269" s="320">
        <f t="shared" si="47"/>
        <v>0</v>
      </c>
      <c r="S269" s="320"/>
      <c r="T269" s="320">
        <f t="shared" si="48"/>
        <v>0</v>
      </c>
      <c r="U269" s="418">
        <f t="shared" si="52"/>
        <v>0</v>
      </c>
      <c r="V269" s="419">
        <f t="shared" si="53"/>
        <v>0</v>
      </c>
    </row>
    <row r="270" spans="1:22" hidden="1" x14ac:dyDescent="0.25">
      <c r="A270" s="310" t="s">
        <v>669</v>
      </c>
      <c r="B270" s="388">
        <v>0</v>
      </c>
      <c r="C270" s="389"/>
      <c r="D270" s="390"/>
      <c r="E270" s="390"/>
      <c r="F270" s="390"/>
      <c r="G270" s="390"/>
      <c r="H270" s="391">
        <f t="shared" si="49"/>
        <v>0</v>
      </c>
      <c r="I270" s="390"/>
      <c r="J270" s="392">
        <f t="shared" si="50"/>
        <v>0</v>
      </c>
      <c r="K270" s="390"/>
      <c r="L270" s="393"/>
      <c r="M270" s="394">
        <f t="shared" si="51"/>
        <v>0</v>
      </c>
      <c r="N270" s="394">
        <f>+'[2]STR+DEV'!$G270</f>
        <v>0</v>
      </c>
      <c r="O270" s="320"/>
      <c r="P270" s="320"/>
      <c r="Q270" s="278"/>
      <c r="R270" s="320">
        <f t="shared" si="47"/>
        <v>0</v>
      </c>
      <c r="S270" s="320"/>
      <c r="T270" s="320">
        <f t="shared" si="48"/>
        <v>0</v>
      </c>
      <c r="U270" s="418">
        <f t="shared" si="52"/>
        <v>0</v>
      </c>
      <c r="V270" s="419">
        <f t="shared" si="53"/>
        <v>0</v>
      </c>
    </row>
    <row r="271" spans="1:22" hidden="1" x14ac:dyDescent="0.25">
      <c r="A271" s="310" t="s">
        <v>677</v>
      </c>
      <c r="B271" s="388">
        <v>0</v>
      </c>
      <c r="C271" s="389"/>
      <c r="D271" s="390"/>
      <c r="E271" s="390"/>
      <c r="F271" s="390"/>
      <c r="G271" s="390"/>
      <c r="H271" s="391">
        <f t="shared" si="49"/>
        <v>0</v>
      </c>
      <c r="I271" s="390"/>
      <c r="J271" s="392">
        <f t="shared" si="50"/>
        <v>0</v>
      </c>
      <c r="K271" s="390"/>
      <c r="L271" s="393"/>
      <c r="M271" s="394">
        <f t="shared" si="51"/>
        <v>0</v>
      </c>
      <c r="N271" s="394">
        <f>+'[2]STR+DEV'!$G271</f>
        <v>0</v>
      </c>
      <c r="O271" s="320"/>
      <c r="P271" s="320"/>
      <c r="Q271" s="278"/>
      <c r="R271" s="320">
        <f t="shared" si="47"/>
        <v>0</v>
      </c>
      <c r="S271" s="320"/>
      <c r="T271" s="320">
        <f t="shared" si="48"/>
        <v>0</v>
      </c>
      <c r="U271" s="418">
        <f t="shared" si="52"/>
        <v>0</v>
      </c>
      <c r="V271" s="419">
        <f t="shared" si="53"/>
        <v>0</v>
      </c>
    </row>
    <row r="272" spans="1:22" hidden="1" x14ac:dyDescent="0.25">
      <c r="A272" s="310" t="s">
        <v>670</v>
      </c>
      <c r="B272" s="388">
        <v>0</v>
      </c>
      <c r="C272" s="389"/>
      <c r="D272" s="390"/>
      <c r="E272" s="390"/>
      <c r="F272" s="390"/>
      <c r="G272" s="390"/>
      <c r="H272" s="391">
        <f t="shared" si="49"/>
        <v>0</v>
      </c>
      <c r="I272" s="390"/>
      <c r="J272" s="392">
        <f t="shared" si="50"/>
        <v>0</v>
      </c>
      <c r="K272" s="390"/>
      <c r="L272" s="393"/>
      <c r="M272" s="394">
        <f t="shared" si="51"/>
        <v>0</v>
      </c>
      <c r="N272" s="394">
        <f>+'[2]STR+DEV'!$G272</f>
        <v>0</v>
      </c>
      <c r="O272" s="320"/>
      <c r="P272" s="320"/>
      <c r="Q272" s="278"/>
      <c r="R272" s="320">
        <f t="shared" si="47"/>
        <v>0</v>
      </c>
      <c r="S272" s="320"/>
      <c r="T272" s="320">
        <f t="shared" si="48"/>
        <v>0</v>
      </c>
      <c r="U272" s="418">
        <f t="shared" si="52"/>
        <v>0</v>
      </c>
      <c r="V272" s="419">
        <f t="shared" si="53"/>
        <v>0</v>
      </c>
    </row>
    <row r="273" spans="1:22" hidden="1" x14ac:dyDescent="0.25">
      <c r="A273" s="310" t="s">
        <v>671</v>
      </c>
      <c r="B273" s="388">
        <v>0</v>
      </c>
      <c r="C273" s="389"/>
      <c r="D273" s="390"/>
      <c r="E273" s="390"/>
      <c r="F273" s="390"/>
      <c r="G273" s="390"/>
      <c r="H273" s="391">
        <f t="shared" si="49"/>
        <v>0</v>
      </c>
      <c r="I273" s="390"/>
      <c r="J273" s="392">
        <f t="shared" si="50"/>
        <v>0</v>
      </c>
      <c r="K273" s="390"/>
      <c r="L273" s="393"/>
      <c r="M273" s="394">
        <f t="shared" si="51"/>
        <v>0</v>
      </c>
      <c r="N273" s="394">
        <f>+'[2]STR+DEV'!$G273</f>
        <v>0</v>
      </c>
      <c r="O273" s="320"/>
      <c r="P273" s="320"/>
      <c r="Q273" s="278"/>
      <c r="R273" s="320">
        <f t="shared" si="47"/>
        <v>0</v>
      </c>
      <c r="S273" s="320"/>
      <c r="T273" s="320">
        <f t="shared" si="48"/>
        <v>0</v>
      </c>
      <c r="U273" s="418">
        <f t="shared" si="52"/>
        <v>0</v>
      </c>
      <c r="V273" s="419">
        <f t="shared" si="53"/>
        <v>0</v>
      </c>
    </row>
    <row r="274" spans="1:22" hidden="1" x14ac:dyDescent="0.25">
      <c r="A274" s="310" t="s">
        <v>672</v>
      </c>
      <c r="B274" s="388">
        <v>0</v>
      </c>
      <c r="C274" s="389"/>
      <c r="D274" s="390"/>
      <c r="E274" s="390"/>
      <c r="F274" s="390"/>
      <c r="G274" s="390"/>
      <c r="H274" s="391">
        <f t="shared" si="49"/>
        <v>0</v>
      </c>
      <c r="I274" s="390"/>
      <c r="J274" s="392">
        <f t="shared" si="50"/>
        <v>0</v>
      </c>
      <c r="K274" s="390"/>
      <c r="L274" s="393"/>
      <c r="M274" s="394">
        <f t="shared" si="51"/>
        <v>0</v>
      </c>
      <c r="N274" s="394">
        <f>+'[2]STR+DEV'!$G274</f>
        <v>0</v>
      </c>
      <c r="O274" s="320"/>
      <c r="P274" s="320"/>
      <c r="Q274" s="278"/>
      <c r="R274" s="320">
        <f t="shared" si="47"/>
        <v>0</v>
      </c>
      <c r="S274" s="320"/>
      <c r="T274" s="320">
        <f t="shared" si="48"/>
        <v>0</v>
      </c>
      <c r="U274" s="418">
        <f t="shared" si="52"/>
        <v>0</v>
      </c>
      <c r="V274" s="419">
        <f t="shared" si="53"/>
        <v>0</v>
      </c>
    </row>
    <row r="275" spans="1:22" x14ac:dyDescent="0.25">
      <c r="A275" s="310" t="s">
        <v>633</v>
      </c>
      <c r="B275" s="388">
        <v>6512.85</v>
      </c>
      <c r="C275" s="389"/>
      <c r="D275" s="390">
        <v>7728.27</v>
      </c>
      <c r="E275" s="390">
        <v>6512.85</v>
      </c>
      <c r="F275" s="390"/>
      <c r="G275" s="390">
        <v>766.36</v>
      </c>
      <c r="H275" s="391">
        <f t="shared" si="49"/>
        <v>5746.4900000000007</v>
      </c>
      <c r="I275" s="390"/>
      <c r="J275" s="392">
        <f t="shared" si="50"/>
        <v>5746.4900000000007</v>
      </c>
      <c r="K275" s="390">
        <v>6858.03</v>
      </c>
      <c r="L275" s="393">
        <v>7194.07</v>
      </c>
      <c r="M275" s="394">
        <f t="shared" si="51"/>
        <v>6512.85</v>
      </c>
      <c r="N275" s="394">
        <f>+'[2]STR+DEV'!$G275</f>
        <v>1208</v>
      </c>
      <c r="O275" s="320">
        <f t="shared" ref="O275" si="55">+M275*1.043</f>
        <v>6792.9025499999998</v>
      </c>
      <c r="P275" s="320"/>
      <c r="Q275" s="278">
        <v>-10609</v>
      </c>
      <c r="R275" s="320">
        <f t="shared" si="47"/>
        <v>-3816.0974500000002</v>
      </c>
      <c r="S275" s="320">
        <v>6000</v>
      </c>
      <c r="T275" s="320">
        <f t="shared" si="48"/>
        <v>12792.902549999999</v>
      </c>
      <c r="U275" s="418">
        <f t="shared" si="52"/>
        <v>7193.6838004499996</v>
      </c>
      <c r="V275" s="419">
        <f t="shared" si="53"/>
        <v>7603.7237770756492</v>
      </c>
    </row>
    <row r="276" spans="1:22" x14ac:dyDescent="0.25">
      <c r="A276" s="310" t="s">
        <v>673</v>
      </c>
      <c r="B276" s="388">
        <v>500000</v>
      </c>
      <c r="C276" s="389"/>
      <c r="D276" s="390">
        <v>142456.14000000001</v>
      </c>
      <c r="E276" s="390">
        <v>7238200</v>
      </c>
      <c r="F276" s="390"/>
      <c r="G276" s="390">
        <v>43859.64</v>
      </c>
      <c r="H276" s="391">
        <f t="shared" si="49"/>
        <v>7194340.3600000003</v>
      </c>
      <c r="I276" s="390"/>
      <c r="J276" s="392">
        <f t="shared" si="50"/>
        <v>7194340.3600000003</v>
      </c>
      <c r="K276" s="390">
        <v>526500</v>
      </c>
      <c r="L276" s="393">
        <v>552298.5</v>
      </c>
      <c r="M276" s="394">
        <f t="shared" si="51"/>
        <v>7238200</v>
      </c>
      <c r="N276" s="394">
        <f>+'[2]STR+DEV'!$G276</f>
        <v>44737</v>
      </c>
      <c r="O276" s="320">
        <v>0</v>
      </c>
      <c r="P276" s="320"/>
      <c r="Q276" s="278">
        <v>-457281</v>
      </c>
      <c r="R276" s="320">
        <f t="shared" si="47"/>
        <v>-457281</v>
      </c>
      <c r="S276" s="320">
        <v>1500000</v>
      </c>
      <c r="T276" s="320">
        <f t="shared" si="48"/>
        <v>1500000</v>
      </c>
      <c r="U276" s="418">
        <f t="shared" si="52"/>
        <v>0</v>
      </c>
      <c r="V276" s="419">
        <f t="shared" si="53"/>
        <v>0</v>
      </c>
    </row>
    <row r="277" spans="1:22" hidden="1" x14ac:dyDescent="0.25">
      <c r="A277" s="310" t="s">
        <v>676</v>
      </c>
      <c r="B277" s="388">
        <v>0</v>
      </c>
      <c r="C277" s="389"/>
      <c r="D277" s="390"/>
      <c r="E277" s="390"/>
      <c r="F277" s="390"/>
      <c r="G277" s="390"/>
      <c r="H277" s="391">
        <f t="shared" si="49"/>
        <v>0</v>
      </c>
      <c r="I277" s="390"/>
      <c r="J277" s="392">
        <f t="shared" si="50"/>
        <v>0</v>
      </c>
      <c r="K277" s="390"/>
      <c r="L277" s="393"/>
      <c r="M277" s="394">
        <f t="shared" si="51"/>
        <v>0</v>
      </c>
      <c r="N277" s="394">
        <f>+'[2]STR+DEV'!$G277</f>
        <v>0</v>
      </c>
      <c r="O277" s="320"/>
      <c r="P277" s="320"/>
      <c r="Q277" s="278"/>
      <c r="R277" s="320">
        <f t="shared" si="47"/>
        <v>0</v>
      </c>
      <c r="S277" s="320"/>
      <c r="T277" s="320">
        <f t="shared" si="48"/>
        <v>0</v>
      </c>
      <c r="U277" s="418">
        <f t="shared" si="52"/>
        <v>0</v>
      </c>
      <c r="V277" s="419">
        <f t="shared" si="53"/>
        <v>0</v>
      </c>
    </row>
    <row r="278" spans="1:22" hidden="1" x14ac:dyDescent="0.25">
      <c r="A278" s="310" t="s">
        <v>678</v>
      </c>
      <c r="B278" s="388">
        <v>0</v>
      </c>
      <c r="C278" s="389"/>
      <c r="D278" s="390"/>
      <c r="E278" s="390"/>
      <c r="F278" s="390"/>
      <c r="G278" s="390"/>
      <c r="H278" s="391">
        <f t="shared" si="49"/>
        <v>0</v>
      </c>
      <c r="I278" s="390"/>
      <c r="J278" s="392">
        <f t="shared" si="50"/>
        <v>0</v>
      </c>
      <c r="K278" s="390"/>
      <c r="L278" s="393"/>
      <c r="M278" s="394">
        <f t="shared" si="51"/>
        <v>0</v>
      </c>
      <c r="N278" s="394">
        <f>+'[2]STR+DEV'!$G278</f>
        <v>0</v>
      </c>
      <c r="O278" s="320"/>
      <c r="P278" s="320"/>
      <c r="Q278" s="278"/>
      <c r="R278" s="320">
        <f t="shared" si="47"/>
        <v>0</v>
      </c>
      <c r="S278" s="320"/>
      <c r="T278" s="320">
        <f t="shared" si="48"/>
        <v>0</v>
      </c>
      <c r="U278" s="418">
        <f t="shared" si="52"/>
        <v>0</v>
      </c>
      <c r="V278" s="419">
        <f t="shared" si="53"/>
        <v>0</v>
      </c>
    </row>
    <row r="279" spans="1:22" hidden="1" x14ac:dyDescent="0.25">
      <c r="A279" s="310" t="s">
        <v>651</v>
      </c>
      <c r="B279" s="388">
        <v>0</v>
      </c>
      <c r="C279" s="389"/>
      <c r="D279" s="390"/>
      <c r="E279" s="390"/>
      <c r="F279" s="390"/>
      <c r="G279" s="390"/>
      <c r="H279" s="391">
        <f t="shared" si="49"/>
        <v>0</v>
      </c>
      <c r="I279" s="390"/>
      <c r="J279" s="392">
        <f t="shared" si="50"/>
        <v>0</v>
      </c>
      <c r="K279" s="390"/>
      <c r="L279" s="393"/>
      <c r="M279" s="394">
        <f t="shared" si="51"/>
        <v>0</v>
      </c>
      <c r="N279" s="394">
        <f>+'[2]STR+DEV'!$G279</f>
        <v>0</v>
      </c>
      <c r="O279" s="320"/>
      <c r="P279" s="320"/>
      <c r="Q279" s="278"/>
      <c r="R279" s="320">
        <f t="shared" ref="R279:R288" si="56">SUM(O279:Q279)</f>
        <v>0</v>
      </c>
      <c r="S279" s="320"/>
      <c r="T279" s="320">
        <f t="shared" ref="T279:T288" si="57">+O279+P279+S279</f>
        <v>0</v>
      </c>
      <c r="U279" s="418">
        <f t="shared" si="52"/>
        <v>0</v>
      </c>
      <c r="V279" s="419">
        <f t="shared" si="53"/>
        <v>0</v>
      </c>
    </row>
    <row r="280" spans="1:22" hidden="1" x14ac:dyDescent="0.25">
      <c r="A280" s="310" t="s">
        <v>32</v>
      </c>
      <c r="B280" s="388">
        <v>0</v>
      </c>
      <c r="C280" s="389"/>
      <c r="D280" s="390"/>
      <c r="E280" s="390"/>
      <c r="F280" s="390"/>
      <c r="G280" s="390"/>
      <c r="H280" s="391">
        <f t="shared" si="49"/>
        <v>0</v>
      </c>
      <c r="I280" s="390"/>
      <c r="J280" s="392">
        <f t="shared" si="50"/>
        <v>0</v>
      </c>
      <c r="K280" s="390"/>
      <c r="L280" s="393"/>
      <c r="M280" s="394">
        <f t="shared" si="51"/>
        <v>0</v>
      </c>
      <c r="N280" s="394">
        <f>+'[2]STR+DEV'!$G280</f>
        <v>0</v>
      </c>
      <c r="O280" s="320"/>
      <c r="P280" s="320"/>
      <c r="Q280" s="278"/>
      <c r="R280" s="320">
        <f t="shared" si="56"/>
        <v>0</v>
      </c>
      <c r="S280" s="320"/>
      <c r="T280" s="320">
        <f t="shared" si="57"/>
        <v>0</v>
      </c>
      <c r="U280" s="418">
        <f t="shared" si="52"/>
        <v>0</v>
      </c>
      <c r="V280" s="419">
        <f t="shared" si="53"/>
        <v>0</v>
      </c>
    </row>
    <row r="281" spans="1:22" x14ac:dyDescent="0.25">
      <c r="A281" s="310" t="s">
        <v>72</v>
      </c>
      <c r="B281" s="388">
        <v>68835</v>
      </c>
      <c r="C281" s="389"/>
      <c r="D281" s="390">
        <v>0</v>
      </c>
      <c r="E281" s="390">
        <v>68835</v>
      </c>
      <c r="F281" s="390"/>
      <c r="G281" s="390">
        <v>1511.92</v>
      </c>
      <c r="H281" s="391">
        <f t="shared" ref="H281:H287" si="58">+E281+F281-G281</f>
        <v>67323.08</v>
      </c>
      <c r="I281" s="390"/>
      <c r="J281" s="392">
        <f t="shared" ref="J281:J288" si="59">SUM(H281:I281)</f>
        <v>67323.08</v>
      </c>
      <c r="K281" s="390">
        <v>72552.09</v>
      </c>
      <c r="L281" s="393">
        <v>72552.09</v>
      </c>
      <c r="M281" s="394">
        <f t="shared" ref="M281:M288" si="60">+G281+J281</f>
        <v>68835</v>
      </c>
      <c r="N281" s="394">
        <f>+'[2]STR+DEV'!$G281</f>
        <v>15980</v>
      </c>
      <c r="O281" s="320">
        <f t="shared" ref="O281" si="61">+M281*1.043</f>
        <v>71794.904999999999</v>
      </c>
      <c r="P281" s="320"/>
      <c r="Q281" s="278"/>
      <c r="R281" s="320">
        <f t="shared" si="56"/>
        <v>71794.904999999999</v>
      </c>
      <c r="S281" s="320"/>
      <c r="T281" s="320">
        <f t="shared" si="57"/>
        <v>71794.904999999999</v>
      </c>
      <c r="U281" s="418">
        <f t="shared" ref="U281:U287" si="62">+O281*1.059</f>
        <v>76030.804394999999</v>
      </c>
      <c r="V281" s="419">
        <f t="shared" ref="V281:V287" si="63">+U281*1.057</f>
        <v>80364.560245514993</v>
      </c>
    </row>
    <row r="282" spans="1:22" hidden="1" x14ac:dyDescent="0.25">
      <c r="A282" s="310" t="s">
        <v>682</v>
      </c>
      <c r="B282" s="388">
        <v>0</v>
      </c>
      <c r="C282" s="389"/>
      <c r="D282" s="390"/>
      <c r="E282" s="390"/>
      <c r="F282" s="390"/>
      <c r="G282" s="390"/>
      <c r="H282" s="391">
        <f t="shared" si="58"/>
        <v>0</v>
      </c>
      <c r="I282" s="390"/>
      <c r="J282" s="392">
        <f t="shared" si="59"/>
        <v>0</v>
      </c>
      <c r="K282" s="390"/>
      <c r="L282" s="393"/>
      <c r="M282" s="394">
        <f t="shared" si="60"/>
        <v>0</v>
      </c>
      <c r="N282" s="394"/>
      <c r="O282" s="320"/>
      <c r="P282" s="320"/>
      <c r="Q282" s="278"/>
      <c r="R282" s="320">
        <f t="shared" si="56"/>
        <v>0</v>
      </c>
      <c r="S282" s="320"/>
      <c r="T282" s="320">
        <f t="shared" si="57"/>
        <v>0</v>
      </c>
      <c r="U282" s="418">
        <f t="shared" si="62"/>
        <v>0</v>
      </c>
      <c r="V282" s="419">
        <f t="shared" si="63"/>
        <v>0</v>
      </c>
    </row>
    <row r="283" spans="1:22" hidden="1" x14ac:dyDescent="0.25">
      <c r="A283" s="310" t="s">
        <v>656</v>
      </c>
      <c r="B283" s="388">
        <v>0</v>
      </c>
      <c r="C283" s="389"/>
      <c r="D283" s="390"/>
      <c r="E283" s="390"/>
      <c r="F283" s="390"/>
      <c r="G283" s="390"/>
      <c r="H283" s="391">
        <f t="shared" si="58"/>
        <v>0</v>
      </c>
      <c r="I283" s="390"/>
      <c r="J283" s="392">
        <f t="shared" si="59"/>
        <v>0</v>
      </c>
      <c r="K283" s="390"/>
      <c r="L283" s="393"/>
      <c r="M283" s="394">
        <f t="shared" si="60"/>
        <v>0</v>
      </c>
      <c r="N283" s="394"/>
      <c r="O283" s="320"/>
      <c r="P283" s="320"/>
      <c r="Q283" s="278"/>
      <c r="R283" s="320">
        <f t="shared" si="56"/>
        <v>0</v>
      </c>
      <c r="S283" s="320"/>
      <c r="T283" s="320">
        <f t="shared" si="57"/>
        <v>0</v>
      </c>
      <c r="U283" s="418">
        <f t="shared" si="62"/>
        <v>0</v>
      </c>
      <c r="V283" s="419">
        <f t="shared" si="63"/>
        <v>0</v>
      </c>
    </row>
    <row r="284" spans="1:22" hidden="1" x14ac:dyDescent="0.25">
      <c r="A284" s="310" t="s">
        <v>681</v>
      </c>
      <c r="B284" s="388">
        <v>0</v>
      </c>
      <c r="C284" s="389"/>
      <c r="D284" s="390"/>
      <c r="E284" s="390"/>
      <c r="F284" s="390"/>
      <c r="G284" s="390"/>
      <c r="H284" s="391">
        <f t="shared" si="58"/>
        <v>0</v>
      </c>
      <c r="I284" s="390"/>
      <c r="J284" s="392">
        <f t="shared" si="59"/>
        <v>0</v>
      </c>
      <c r="K284" s="390"/>
      <c r="L284" s="393"/>
      <c r="M284" s="394">
        <f t="shared" si="60"/>
        <v>0</v>
      </c>
      <c r="N284" s="394"/>
      <c r="O284" s="320"/>
      <c r="P284" s="320"/>
      <c r="Q284" s="278"/>
      <c r="R284" s="320">
        <f t="shared" si="56"/>
        <v>0</v>
      </c>
      <c r="S284" s="320"/>
      <c r="T284" s="320">
        <f t="shared" si="57"/>
        <v>0</v>
      </c>
      <c r="U284" s="418">
        <f t="shared" si="62"/>
        <v>0</v>
      </c>
      <c r="V284" s="419">
        <f t="shared" si="63"/>
        <v>0</v>
      </c>
    </row>
    <row r="285" spans="1:22" hidden="1" x14ac:dyDescent="0.25">
      <c r="A285" s="310" t="s">
        <v>629</v>
      </c>
      <c r="B285" s="388">
        <v>0</v>
      </c>
      <c r="C285" s="389"/>
      <c r="D285" s="390"/>
      <c r="E285" s="390"/>
      <c r="F285" s="390"/>
      <c r="G285" s="390"/>
      <c r="H285" s="391">
        <f t="shared" si="58"/>
        <v>0</v>
      </c>
      <c r="I285" s="390"/>
      <c r="J285" s="392">
        <f t="shared" si="59"/>
        <v>0</v>
      </c>
      <c r="K285" s="390"/>
      <c r="L285" s="393"/>
      <c r="M285" s="394">
        <f t="shared" si="60"/>
        <v>0</v>
      </c>
      <c r="N285" s="394"/>
      <c r="O285" s="320"/>
      <c r="P285" s="320"/>
      <c r="Q285" s="278"/>
      <c r="R285" s="320">
        <f t="shared" si="56"/>
        <v>0</v>
      </c>
      <c r="S285" s="320"/>
      <c r="T285" s="320">
        <f t="shared" si="57"/>
        <v>0</v>
      </c>
      <c r="U285" s="418">
        <f t="shared" si="62"/>
        <v>0</v>
      </c>
      <c r="V285" s="419">
        <f t="shared" si="63"/>
        <v>0</v>
      </c>
    </row>
    <row r="286" spans="1:22" hidden="1" x14ac:dyDescent="0.25">
      <c r="A286" s="310" t="s">
        <v>629</v>
      </c>
      <c r="B286" s="388">
        <v>0</v>
      </c>
      <c r="C286" s="389"/>
      <c r="D286" s="390"/>
      <c r="E286" s="390"/>
      <c r="F286" s="390"/>
      <c r="G286" s="390"/>
      <c r="H286" s="391">
        <f t="shared" si="58"/>
        <v>0</v>
      </c>
      <c r="I286" s="390"/>
      <c r="J286" s="392">
        <f t="shared" si="59"/>
        <v>0</v>
      </c>
      <c r="K286" s="390"/>
      <c r="L286" s="393"/>
      <c r="M286" s="394">
        <f t="shared" si="60"/>
        <v>0</v>
      </c>
      <c r="N286" s="394"/>
      <c r="O286" s="320"/>
      <c r="P286" s="320"/>
      <c r="Q286" s="278"/>
      <c r="R286" s="320">
        <f t="shared" si="56"/>
        <v>0</v>
      </c>
      <c r="S286" s="320"/>
      <c r="T286" s="320">
        <f t="shared" si="57"/>
        <v>0</v>
      </c>
      <c r="U286" s="418">
        <f t="shared" si="62"/>
        <v>0</v>
      </c>
      <c r="V286" s="419">
        <f t="shared" si="63"/>
        <v>0</v>
      </c>
    </row>
    <row r="287" spans="1:22" hidden="1" x14ac:dyDescent="0.25">
      <c r="A287" s="310" t="s">
        <v>680</v>
      </c>
      <c r="B287" s="388">
        <v>0</v>
      </c>
      <c r="C287" s="389"/>
      <c r="D287" s="390"/>
      <c r="E287" s="390"/>
      <c r="F287" s="390"/>
      <c r="G287" s="390"/>
      <c r="H287" s="391">
        <f t="shared" si="58"/>
        <v>0</v>
      </c>
      <c r="I287" s="390"/>
      <c r="J287" s="392">
        <f t="shared" si="59"/>
        <v>0</v>
      </c>
      <c r="K287" s="390"/>
      <c r="L287" s="393"/>
      <c r="M287" s="394">
        <f t="shared" si="60"/>
        <v>0</v>
      </c>
      <c r="N287" s="394"/>
      <c r="O287" s="320"/>
      <c r="P287" s="320"/>
      <c r="Q287" s="278"/>
      <c r="R287" s="320">
        <f t="shared" si="56"/>
        <v>0</v>
      </c>
      <c r="S287" s="320"/>
      <c r="T287" s="320">
        <f t="shared" si="57"/>
        <v>0</v>
      </c>
      <c r="U287" s="418">
        <f t="shared" si="62"/>
        <v>0</v>
      </c>
      <c r="V287" s="419">
        <f t="shared" si="63"/>
        <v>0</v>
      </c>
    </row>
    <row r="288" spans="1:22" ht="15.75" thickBot="1" x14ac:dyDescent="0.3">
      <c r="A288" s="324" t="s">
        <v>918</v>
      </c>
      <c r="B288" s="485">
        <v>0</v>
      </c>
      <c r="C288" s="396"/>
      <c r="D288" s="397"/>
      <c r="E288" s="397"/>
      <c r="F288" s="397"/>
      <c r="G288" s="397"/>
      <c r="H288" s="398"/>
      <c r="I288" s="397"/>
      <c r="J288" s="399">
        <f t="shared" si="59"/>
        <v>0</v>
      </c>
      <c r="K288" s="397"/>
      <c r="L288" s="400"/>
      <c r="M288" s="401">
        <f t="shared" si="60"/>
        <v>0</v>
      </c>
      <c r="N288" s="401"/>
      <c r="O288" s="332"/>
      <c r="P288" s="332"/>
      <c r="Q288" s="279"/>
      <c r="R288" s="332">
        <f t="shared" si="56"/>
        <v>0</v>
      </c>
      <c r="S288" s="332"/>
      <c r="T288" s="332">
        <f t="shared" si="57"/>
        <v>0</v>
      </c>
      <c r="U288" s="420">
        <f>+O288*1.059</f>
        <v>0</v>
      </c>
      <c r="V288" s="421">
        <f>+U288*1.057</f>
        <v>0</v>
      </c>
    </row>
    <row r="289" spans="1:22" ht="15.75" thickTop="1" x14ac:dyDescent="0.25">
      <c r="A289" s="298" t="s">
        <v>686</v>
      </c>
      <c r="B289" s="402">
        <f t="shared" ref="B289:V289" si="64">SUM(B215:B288)</f>
        <v>905347.85</v>
      </c>
      <c r="C289" s="403">
        <f t="shared" si="64"/>
        <v>0</v>
      </c>
      <c r="D289" s="402">
        <f t="shared" si="64"/>
        <v>848149.87</v>
      </c>
      <c r="E289" s="402">
        <f t="shared" si="64"/>
        <v>8559164.25</v>
      </c>
      <c r="F289" s="402">
        <f t="shared" si="64"/>
        <v>0</v>
      </c>
      <c r="G289" s="402">
        <f t="shared" si="64"/>
        <v>397651.19999999995</v>
      </c>
      <c r="H289" s="404">
        <f t="shared" si="64"/>
        <v>8161513.0500000007</v>
      </c>
      <c r="I289" s="402">
        <f t="shared" si="64"/>
        <v>0</v>
      </c>
      <c r="J289" s="404">
        <f t="shared" si="64"/>
        <v>8161513.0500000007</v>
      </c>
      <c r="K289" s="402">
        <f t="shared" si="64"/>
        <v>1568385.06</v>
      </c>
      <c r="L289" s="402">
        <f t="shared" si="64"/>
        <v>1679885.6400000001</v>
      </c>
      <c r="M289" s="404">
        <f t="shared" si="64"/>
        <v>8559164.25</v>
      </c>
      <c r="N289" s="404">
        <f t="shared" si="64"/>
        <v>525326</v>
      </c>
      <c r="O289" s="404">
        <f t="shared" si="64"/>
        <v>1584199.4075500001</v>
      </c>
      <c r="P289" s="404"/>
      <c r="Q289" s="404">
        <f t="shared" si="64"/>
        <v>-4003595</v>
      </c>
      <c r="R289" s="404">
        <f t="shared" si="64"/>
        <v>-2419395.5924499999</v>
      </c>
      <c r="S289" s="404">
        <f t="shared" si="64"/>
        <v>4995570</v>
      </c>
      <c r="T289" s="404">
        <f t="shared" si="64"/>
        <v>6579769.4075499997</v>
      </c>
      <c r="U289" s="404">
        <f t="shared" si="64"/>
        <v>1677667.17259545</v>
      </c>
      <c r="V289" s="404">
        <f t="shared" si="64"/>
        <v>1773294.2014333906</v>
      </c>
    </row>
    <row r="291" spans="1:22" ht="15.75" thickBot="1" x14ac:dyDescent="0.3">
      <c r="A291" s="373" t="s">
        <v>687</v>
      </c>
      <c r="B291" s="405">
        <f t="shared" ref="B291:V291" si="65">+B289-B212</f>
        <v>-39210229.423086248</v>
      </c>
      <c r="C291" s="405">
        <f t="shared" si="65"/>
        <v>-15850000</v>
      </c>
      <c r="D291" s="405">
        <f t="shared" si="65"/>
        <v>-20774533.43</v>
      </c>
      <c r="E291" s="405">
        <f t="shared" si="65"/>
        <v>-14133884.335185122</v>
      </c>
      <c r="F291" s="405">
        <f t="shared" si="65"/>
        <v>0</v>
      </c>
      <c r="G291" s="405">
        <f t="shared" si="65"/>
        <v>-5529782.2399999993</v>
      </c>
      <c r="H291" s="407">
        <f t="shared" si="65"/>
        <v>-8604102.0951851215</v>
      </c>
      <c r="I291" s="405">
        <f t="shared" si="65"/>
        <v>-1700000</v>
      </c>
      <c r="J291" s="408">
        <f t="shared" si="65"/>
        <v>-10304102.095185123</v>
      </c>
      <c r="K291" s="405">
        <f t="shared" si="65"/>
        <v>-14386213.554444378</v>
      </c>
      <c r="L291" s="405">
        <f t="shared" si="65"/>
        <v>-15068248.125566598</v>
      </c>
      <c r="M291" s="408">
        <f t="shared" si="65"/>
        <v>-15833884.335185122</v>
      </c>
      <c r="N291" s="408">
        <f t="shared" si="65"/>
        <v>-9536425.3900000006</v>
      </c>
      <c r="O291" s="408">
        <f t="shared" si="65"/>
        <v>-24152400.792032495</v>
      </c>
      <c r="P291" s="408"/>
      <c r="Q291" s="408">
        <f t="shared" si="65"/>
        <v>1231702</v>
      </c>
      <c r="R291" s="408">
        <f t="shared" si="65"/>
        <v>-22920698.792032495</v>
      </c>
      <c r="S291" s="408">
        <f t="shared" si="65"/>
        <v>4530570</v>
      </c>
      <c r="T291" s="408">
        <f t="shared" si="65"/>
        <v>-19621830.792032495</v>
      </c>
      <c r="U291" s="408">
        <f t="shared" si="65"/>
        <v>-25577392.438762411</v>
      </c>
      <c r="V291" s="408">
        <f t="shared" si="65"/>
        <v>-27035303.807771869</v>
      </c>
    </row>
    <row r="292" spans="1:22" ht="15.75" thickTop="1" x14ac:dyDescent="0.25"/>
  </sheetData>
  <pageMargins left="0.70866141732283472" right="0.70866141732283472" top="0.74803149606299213" bottom="0.74803149606299213" header="0.31496062992125984" footer="0.31496062992125984"/>
  <pageSetup paperSize="9" scale="5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396"/>
  <sheetViews>
    <sheetView workbookViewId="0">
      <pane xSplit="2" ySplit="4" topLeftCell="C5" activePane="bottomRight" state="frozen"/>
      <selection activeCell="J8" sqref="J8"/>
      <selection pane="topRight" activeCell="J8" sqref="J8"/>
      <selection pane="bottomLeft" activeCell="J8" sqref="J8"/>
      <selection pane="bottomRight" activeCell="B5" sqref="B5"/>
    </sheetView>
  </sheetViews>
  <sheetFormatPr defaultRowHeight="15" x14ac:dyDescent="0.25"/>
  <cols>
    <col min="1" max="1" width="27.42578125" bestFit="1" customWidth="1"/>
    <col min="2" max="2" width="15.140625" bestFit="1" customWidth="1"/>
    <col min="3" max="3" width="12.5703125" style="21" bestFit="1" customWidth="1"/>
    <col min="4" max="4" width="15.28515625" style="21" bestFit="1" customWidth="1"/>
    <col min="5" max="7" width="14.28515625" style="21" bestFit="1" customWidth="1"/>
    <col min="8" max="8" width="12.5703125" style="21" bestFit="1" customWidth="1"/>
    <col min="9" max="9" width="14.28515625" style="21" bestFit="1" customWidth="1"/>
    <col min="10" max="10" width="13.28515625" style="21" bestFit="1" customWidth="1"/>
    <col min="11" max="11" width="14.28515625" style="21" bestFit="1" customWidth="1"/>
    <col min="12" max="12" width="15.28515625" style="24" bestFit="1" customWidth="1"/>
    <col min="13" max="16" width="12.5703125" style="21" bestFit="1" customWidth="1"/>
    <col min="17" max="17" width="16.28515625" style="24" bestFit="1" customWidth="1"/>
    <col min="18" max="18" width="15.28515625" style="21" bestFit="1" customWidth="1"/>
    <col min="19" max="19" width="20.42578125" style="21" customWidth="1"/>
    <col min="20" max="27" width="9.140625" style="21"/>
  </cols>
  <sheetData>
    <row r="2" spans="1:27" x14ac:dyDescent="0.25">
      <c r="A2" s="18"/>
      <c r="B2" s="18"/>
      <c r="C2" s="19"/>
      <c r="D2" s="19"/>
      <c r="E2" s="19"/>
      <c r="F2" s="19"/>
      <c r="G2" s="19"/>
      <c r="H2" s="19"/>
      <c r="I2" s="19"/>
      <c r="J2" s="19"/>
      <c r="K2" s="19"/>
      <c r="L2" s="20"/>
      <c r="M2" s="19"/>
      <c r="N2" s="19"/>
      <c r="O2" s="19"/>
      <c r="P2" s="19"/>
      <c r="Q2" s="20"/>
    </row>
    <row r="3" spans="1:27" x14ac:dyDescent="0.25">
      <c r="A3" s="22"/>
      <c r="B3" s="22"/>
      <c r="C3" s="20" t="s">
        <v>263</v>
      </c>
      <c r="D3" s="20" t="s">
        <v>264</v>
      </c>
      <c r="E3" s="20" t="s">
        <v>265</v>
      </c>
      <c r="F3" s="20" t="s">
        <v>266</v>
      </c>
      <c r="G3" s="20" t="s">
        <v>267</v>
      </c>
      <c r="H3" s="20" t="s">
        <v>268</v>
      </c>
      <c r="I3" s="20" t="s">
        <v>269</v>
      </c>
      <c r="J3" s="20" t="s">
        <v>270</v>
      </c>
      <c r="K3" s="20" t="s">
        <v>271</v>
      </c>
      <c r="L3" s="20" t="s">
        <v>272</v>
      </c>
      <c r="M3" s="20" t="s">
        <v>273</v>
      </c>
      <c r="N3" s="20" t="s">
        <v>274</v>
      </c>
      <c r="O3" s="20" t="s">
        <v>275</v>
      </c>
      <c r="P3" s="20" t="s">
        <v>276</v>
      </c>
      <c r="Q3" s="20" t="s">
        <v>277</v>
      </c>
    </row>
    <row r="4" spans="1:27" x14ac:dyDescent="0.25">
      <c r="A4" s="22" t="s">
        <v>278</v>
      </c>
      <c r="B4" s="22" t="s">
        <v>279</v>
      </c>
      <c r="C4" s="20" t="s">
        <v>264</v>
      </c>
      <c r="D4" s="20" t="s">
        <v>181</v>
      </c>
      <c r="E4" s="20" t="s">
        <v>280</v>
      </c>
      <c r="F4" s="20" t="s">
        <v>281</v>
      </c>
      <c r="G4" s="20" t="s">
        <v>282</v>
      </c>
      <c r="H4" s="20"/>
      <c r="I4" s="20" t="s">
        <v>283</v>
      </c>
      <c r="J4" s="20" t="s">
        <v>283</v>
      </c>
      <c r="K4" s="20" t="s">
        <v>284</v>
      </c>
      <c r="L4" s="20" t="s">
        <v>285</v>
      </c>
      <c r="M4" s="20"/>
      <c r="N4" s="20"/>
      <c r="O4" s="20"/>
      <c r="P4" s="20"/>
      <c r="Q4" s="20"/>
    </row>
    <row r="5" spans="1:27" x14ac:dyDescent="0.25">
      <c r="L5" s="23"/>
    </row>
    <row r="6" spans="1:27" s="25" customFormat="1" x14ac:dyDescent="0.25">
      <c r="A6" s="25" t="s">
        <v>286</v>
      </c>
      <c r="B6" s="25" t="s">
        <v>287</v>
      </c>
      <c r="C6" s="26">
        <v>15685.12</v>
      </c>
      <c r="D6" s="26">
        <f>C6*12</f>
        <v>188221.44</v>
      </c>
      <c r="E6" s="26">
        <f>D6/12</f>
        <v>15685.12</v>
      </c>
      <c r="F6" s="26">
        <f>D6*18%</f>
        <v>33879.859199999999</v>
      </c>
      <c r="G6" s="26">
        <v>37110</v>
      </c>
      <c r="H6" s="26">
        <f>IF(D6*0.01&gt;124,124,D6*0.01)*12</f>
        <v>1488</v>
      </c>
      <c r="I6" s="26">
        <f>D6*32.5%</f>
        <v>61171.968000000001</v>
      </c>
      <c r="J6" s="26">
        <v>6000</v>
      </c>
      <c r="K6" s="26">
        <f>D6*15%</f>
        <v>28233.216</v>
      </c>
      <c r="L6" s="23">
        <f>SUM(D6:K6)</f>
        <v>371789.60320000001</v>
      </c>
      <c r="M6" s="26">
        <f>+D6*0.01</f>
        <v>1882.2144000000001</v>
      </c>
      <c r="N6" s="26">
        <f>+D6*0.01</f>
        <v>1882.2144000000001</v>
      </c>
      <c r="O6" s="26">
        <f>+D6*0.01</f>
        <v>1882.2144000000001</v>
      </c>
      <c r="P6" s="26">
        <f>+D6/365*8</f>
        <v>4125.4014246575343</v>
      </c>
      <c r="Q6" s="23">
        <f>SUM(L6:P6)</f>
        <v>381561.64782465756</v>
      </c>
      <c r="R6" s="26"/>
      <c r="S6" s="26"/>
      <c r="T6" s="26"/>
      <c r="U6" s="26"/>
      <c r="V6" s="26"/>
      <c r="W6" s="26"/>
      <c r="X6" s="26"/>
      <c r="Y6" s="26"/>
      <c r="Z6" s="26"/>
      <c r="AA6" s="26"/>
    </row>
    <row r="7" spans="1:27" s="25" customFormat="1" x14ac:dyDescent="0.25">
      <c r="A7" s="25" t="s">
        <v>288</v>
      </c>
      <c r="B7" s="25" t="s">
        <v>289</v>
      </c>
      <c r="C7" s="26">
        <v>0</v>
      </c>
      <c r="D7" s="26">
        <v>0</v>
      </c>
      <c r="E7" s="26"/>
      <c r="F7" s="26"/>
      <c r="G7" s="26"/>
      <c r="H7" s="26">
        <f t="shared" ref="H7:H34" si="0">IF(D7*0.01&gt;124,124,D7*0.01)*12</f>
        <v>0</v>
      </c>
      <c r="I7" s="26"/>
      <c r="J7" s="26"/>
      <c r="K7" s="26">
        <f t="shared" ref="K7:K34" si="1">D7*15%</f>
        <v>0</v>
      </c>
      <c r="L7" s="23">
        <f t="shared" ref="L7:L34" si="2">SUM(D7:K7)</f>
        <v>0</v>
      </c>
      <c r="M7" s="26">
        <f t="shared" ref="M7:M34" si="3">+D7*0.01</f>
        <v>0</v>
      </c>
      <c r="N7" s="26">
        <f t="shared" ref="N7:N34" si="4">+D7*0.01</f>
        <v>0</v>
      </c>
      <c r="O7" s="26">
        <f t="shared" ref="O7:O34" si="5">+D7*0.01</f>
        <v>0</v>
      </c>
      <c r="P7" s="26">
        <f t="shared" ref="P7:P34" si="6">+D7/365*8</f>
        <v>0</v>
      </c>
      <c r="Q7" s="23">
        <f t="shared" ref="Q7:Q34" si="7">SUM(L7:P7)</f>
        <v>0</v>
      </c>
      <c r="R7" s="26"/>
      <c r="S7" s="26"/>
      <c r="T7" s="26"/>
      <c r="U7" s="26"/>
      <c r="V7" s="26"/>
      <c r="W7" s="26"/>
      <c r="X7" s="26"/>
      <c r="Y7" s="26"/>
      <c r="Z7" s="26"/>
      <c r="AA7" s="26"/>
    </row>
    <row r="8" spans="1:27" s="25" customFormat="1" x14ac:dyDescent="0.25">
      <c r="A8" s="25" t="s">
        <v>290</v>
      </c>
      <c r="B8" s="25" t="s">
        <v>291</v>
      </c>
      <c r="C8" s="26">
        <v>16900.72</v>
      </c>
      <c r="D8" s="26">
        <f t="shared" ref="D8:D34" si="8">C8*12</f>
        <v>202808.64</v>
      </c>
      <c r="E8" s="26">
        <f t="shared" ref="E8:E34" si="9">D8/12</f>
        <v>16900.72</v>
      </c>
      <c r="F8" s="26">
        <f t="shared" ref="F8:F34" si="10">D8*18%</f>
        <v>36505.555200000003</v>
      </c>
      <c r="G8" s="26">
        <v>37110</v>
      </c>
      <c r="H8" s="26">
        <f t="shared" si="0"/>
        <v>1488</v>
      </c>
      <c r="I8" s="26">
        <f>D8*32.5%</f>
        <v>65912.808000000005</v>
      </c>
      <c r="J8" s="26">
        <v>6000</v>
      </c>
      <c r="K8" s="26">
        <f t="shared" si="1"/>
        <v>30421.296000000002</v>
      </c>
      <c r="L8" s="23">
        <f t="shared" si="2"/>
        <v>397147.0192000001</v>
      </c>
      <c r="M8" s="26">
        <f t="shared" si="3"/>
        <v>2028.0864000000001</v>
      </c>
      <c r="N8" s="26">
        <f t="shared" si="4"/>
        <v>2028.0864000000001</v>
      </c>
      <c r="O8" s="26">
        <f t="shared" si="5"/>
        <v>2028.0864000000001</v>
      </c>
      <c r="P8" s="26">
        <f t="shared" si="6"/>
        <v>4445.1208767123289</v>
      </c>
      <c r="Q8" s="23">
        <f t="shared" si="7"/>
        <v>407676.3992767125</v>
      </c>
      <c r="R8" s="26"/>
      <c r="S8" s="26"/>
      <c r="T8" s="26"/>
      <c r="U8" s="26"/>
      <c r="V8" s="26"/>
      <c r="W8" s="26"/>
      <c r="X8" s="26"/>
      <c r="Y8" s="26"/>
      <c r="Z8" s="26"/>
      <c r="AA8" s="26"/>
    </row>
    <row r="9" spans="1:27" s="25" customFormat="1" x14ac:dyDescent="0.25">
      <c r="A9" s="25" t="s">
        <v>869</v>
      </c>
      <c r="C9" s="26">
        <v>13188.17</v>
      </c>
      <c r="D9" s="26">
        <f>C9*12</f>
        <v>158258.04</v>
      </c>
      <c r="E9" s="26">
        <f t="shared" ref="E9" si="11">C9</f>
        <v>13188.17</v>
      </c>
      <c r="F9" s="26">
        <f t="shared" si="10"/>
        <v>28486.447199999999</v>
      </c>
      <c r="G9" s="26">
        <v>37110</v>
      </c>
      <c r="H9" s="26">
        <f t="shared" si="0"/>
        <v>1488</v>
      </c>
      <c r="I9" s="26"/>
      <c r="J9" s="26"/>
      <c r="K9" s="26">
        <f t="shared" si="1"/>
        <v>23738.706000000002</v>
      </c>
      <c r="L9" s="23">
        <f t="shared" si="2"/>
        <v>262269.36320000002</v>
      </c>
      <c r="M9" s="26">
        <f t="shared" si="3"/>
        <v>1582.5804000000001</v>
      </c>
      <c r="N9" s="26">
        <f t="shared" si="4"/>
        <v>1582.5804000000001</v>
      </c>
      <c r="O9" s="26">
        <f t="shared" si="5"/>
        <v>1582.5804000000001</v>
      </c>
      <c r="P9" s="26">
        <f t="shared" si="6"/>
        <v>3468.6693698630138</v>
      </c>
      <c r="Q9" s="23">
        <f t="shared" si="7"/>
        <v>270485.77376986295</v>
      </c>
      <c r="R9" s="26"/>
      <c r="S9" s="26"/>
      <c r="T9" s="26"/>
      <c r="U9" s="26"/>
      <c r="V9" s="26"/>
      <c r="W9" s="26"/>
      <c r="X9" s="26"/>
      <c r="Y9" s="26"/>
      <c r="Z9" s="26"/>
      <c r="AA9" s="26"/>
    </row>
    <row r="10" spans="1:27" s="25" customFormat="1" x14ac:dyDescent="0.25">
      <c r="A10" s="25" t="s">
        <v>292</v>
      </c>
      <c r="B10" s="25" t="s">
        <v>293</v>
      </c>
      <c r="C10" s="26">
        <v>49595.44</v>
      </c>
      <c r="D10" s="26">
        <f t="shared" si="8"/>
        <v>595145.28</v>
      </c>
      <c r="E10" s="26">
        <f t="shared" si="9"/>
        <v>49595.44</v>
      </c>
      <c r="F10" s="26"/>
      <c r="G10" s="26"/>
      <c r="H10" s="26">
        <f t="shared" si="0"/>
        <v>1488</v>
      </c>
      <c r="I10" s="26"/>
      <c r="J10" s="26"/>
      <c r="K10" s="26">
        <f t="shared" si="1"/>
        <v>89271.792000000001</v>
      </c>
      <c r="L10" s="23">
        <f t="shared" si="2"/>
        <v>735500.51199999999</v>
      </c>
      <c r="M10" s="26">
        <f t="shared" si="3"/>
        <v>5951.4528</v>
      </c>
      <c r="N10" s="26">
        <f t="shared" si="4"/>
        <v>5951.4528</v>
      </c>
      <c r="O10" s="26">
        <f t="shared" si="5"/>
        <v>5951.4528</v>
      </c>
      <c r="P10" s="26">
        <f t="shared" si="6"/>
        <v>13044.280109589041</v>
      </c>
      <c r="Q10" s="23">
        <f t="shared" si="7"/>
        <v>766399.15050958889</v>
      </c>
      <c r="R10" s="26"/>
      <c r="S10" s="26"/>
      <c r="T10" s="26"/>
      <c r="U10" s="26"/>
      <c r="V10" s="26"/>
      <c r="W10" s="26"/>
      <c r="X10" s="26"/>
      <c r="Y10" s="26"/>
      <c r="Z10" s="26"/>
      <c r="AA10" s="26"/>
    </row>
    <row r="11" spans="1:27" s="25" customFormat="1" x14ac:dyDescent="0.25">
      <c r="A11" s="25" t="s">
        <v>294</v>
      </c>
      <c r="B11" s="25" t="s">
        <v>289</v>
      </c>
      <c r="C11" s="26">
        <v>0</v>
      </c>
      <c r="D11" s="26">
        <f t="shared" si="8"/>
        <v>0</v>
      </c>
      <c r="E11" s="26">
        <f t="shared" si="9"/>
        <v>0</v>
      </c>
      <c r="F11" s="26"/>
      <c r="G11" s="26"/>
      <c r="H11" s="26">
        <f t="shared" si="0"/>
        <v>0</v>
      </c>
      <c r="I11" s="26"/>
      <c r="J11" s="26"/>
      <c r="K11" s="26">
        <f t="shared" si="1"/>
        <v>0</v>
      </c>
      <c r="L11" s="23">
        <f t="shared" si="2"/>
        <v>0</v>
      </c>
      <c r="M11" s="26">
        <f t="shared" si="3"/>
        <v>0</v>
      </c>
      <c r="N11" s="26">
        <f t="shared" si="4"/>
        <v>0</v>
      </c>
      <c r="O11" s="26">
        <f t="shared" si="5"/>
        <v>0</v>
      </c>
      <c r="P11" s="26">
        <f t="shared" si="6"/>
        <v>0</v>
      </c>
      <c r="Q11" s="23">
        <f t="shared" si="7"/>
        <v>0</v>
      </c>
      <c r="R11" s="26"/>
      <c r="S11" s="26"/>
      <c r="T11" s="26"/>
      <c r="U11" s="26"/>
      <c r="V11" s="26"/>
      <c r="W11" s="26"/>
      <c r="X11" s="26"/>
      <c r="Y11" s="26"/>
      <c r="Z11" s="26"/>
      <c r="AA11" s="26"/>
    </row>
    <row r="12" spans="1:27" s="25" customFormat="1" x14ac:dyDescent="0.25">
      <c r="A12" s="25" t="s">
        <v>295</v>
      </c>
      <c r="B12" s="25" t="s">
        <v>296</v>
      </c>
      <c r="C12" s="26">
        <v>76304.89</v>
      </c>
      <c r="D12" s="26">
        <f t="shared" si="8"/>
        <v>915658.67999999993</v>
      </c>
      <c r="E12" s="26"/>
      <c r="F12" s="26"/>
      <c r="G12" s="26"/>
      <c r="H12" s="26">
        <f t="shared" si="0"/>
        <v>1488</v>
      </c>
      <c r="I12" s="26"/>
      <c r="J12" s="26"/>
      <c r="K12" s="26">
        <f t="shared" si="1"/>
        <v>137348.802</v>
      </c>
      <c r="L12" s="23">
        <f t="shared" si="2"/>
        <v>1054495.4819999998</v>
      </c>
      <c r="M12" s="26">
        <f t="shared" si="3"/>
        <v>9156.5867999999991</v>
      </c>
      <c r="N12" s="26">
        <f t="shared" si="4"/>
        <v>9156.5867999999991</v>
      </c>
      <c r="O12" s="26">
        <f t="shared" si="5"/>
        <v>9156.5867999999991</v>
      </c>
      <c r="P12" s="26">
        <f t="shared" si="6"/>
        <v>20069.231342465751</v>
      </c>
      <c r="Q12" s="23">
        <f t="shared" si="7"/>
        <v>1102034.4737424655</v>
      </c>
      <c r="R12" s="26"/>
      <c r="S12" s="26"/>
      <c r="T12" s="26"/>
      <c r="U12" s="26"/>
      <c r="V12" s="26"/>
      <c r="W12" s="26"/>
      <c r="X12" s="26"/>
      <c r="Y12" s="26"/>
      <c r="Z12" s="26"/>
      <c r="AA12" s="26"/>
    </row>
    <row r="13" spans="1:27" s="25" customFormat="1" x14ac:dyDescent="0.25">
      <c r="A13" s="25" t="s">
        <v>297</v>
      </c>
      <c r="B13" s="25" t="s">
        <v>298</v>
      </c>
      <c r="C13" s="26">
        <v>14202.24</v>
      </c>
      <c r="D13" s="26">
        <f t="shared" si="8"/>
        <v>170426.88</v>
      </c>
      <c r="E13" s="26">
        <f t="shared" si="9"/>
        <v>14202.24</v>
      </c>
      <c r="F13" s="26">
        <f t="shared" si="10"/>
        <v>30676.838400000001</v>
      </c>
      <c r="G13" s="26">
        <v>37110</v>
      </c>
      <c r="H13" s="26">
        <f t="shared" si="0"/>
        <v>1488</v>
      </c>
      <c r="I13" s="26">
        <f>D13*32.5%</f>
        <v>55388.736000000004</v>
      </c>
      <c r="J13" s="26"/>
      <c r="K13" s="26">
        <f t="shared" si="1"/>
        <v>25564.031999999999</v>
      </c>
      <c r="L13" s="23">
        <f t="shared" si="2"/>
        <v>334856.72640000004</v>
      </c>
      <c r="M13" s="26">
        <f t="shared" si="3"/>
        <v>1704.2688000000001</v>
      </c>
      <c r="N13" s="26">
        <f t="shared" si="4"/>
        <v>1704.2688000000001</v>
      </c>
      <c r="O13" s="26">
        <f t="shared" si="5"/>
        <v>1704.2688000000001</v>
      </c>
      <c r="P13" s="26">
        <f t="shared" si="6"/>
        <v>3735.3836712328766</v>
      </c>
      <c r="Q13" s="23">
        <f t="shared" si="7"/>
        <v>343704.91647123295</v>
      </c>
      <c r="R13" s="26"/>
      <c r="S13" s="26"/>
      <c r="T13" s="26"/>
      <c r="U13" s="26"/>
      <c r="V13" s="26"/>
      <c r="W13" s="26"/>
      <c r="X13" s="26"/>
      <c r="Y13" s="26"/>
      <c r="Z13" s="26"/>
      <c r="AA13" s="26"/>
    </row>
    <row r="14" spans="1:27" s="25" customFormat="1" x14ac:dyDescent="0.25">
      <c r="A14" s="25" t="s">
        <v>299</v>
      </c>
      <c r="B14" s="25" t="s">
        <v>300</v>
      </c>
      <c r="C14" s="26">
        <v>29851.58</v>
      </c>
      <c r="D14" s="26">
        <f t="shared" si="8"/>
        <v>358218.96</v>
      </c>
      <c r="E14" s="26"/>
      <c r="F14" s="26"/>
      <c r="G14" s="26"/>
      <c r="H14" s="26">
        <f t="shared" si="0"/>
        <v>1488</v>
      </c>
      <c r="I14" s="26"/>
      <c r="J14" s="26"/>
      <c r="K14" s="26">
        <f t="shared" si="1"/>
        <v>53732.844000000005</v>
      </c>
      <c r="L14" s="23">
        <f t="shared" si="2"/>
        <v>413439.804</v>
      </c>
      <c r="M14" s="26">
        <f t="shared" si="3"/>
        <v>3582.1896000000002</v>
      </c>
      <c r="N14" s="26">
        <f t="shared" si="4"/>
        <v>3582.1896000000002</v>
      </c>
      <c r="O14" s="26">
        <f t="shared" si="5"/>
        <v>3582.1896000000002</v>
      </c>
      <c r="P14" s="26">
        <f t="shared" si="6"/>
        <v>7851.3744657534253</v>
      </c>
      <c r="Q14" s="23">
        <f t="shared" si="7"/>
        <v>432037.74726575339</v>
      </c>
      <c r="R14" s="26"/>
      <c r="S14" s="26"/>
      <c r="T14" s="26"/>
      <c r="U14" s="26"/>
      <c r="V14" s="26"/>
      <c r="W14" s="26"/>
      <c r="X14" s="26"/>
      <c r="Y14" s="26"/>
      <c r="Z14" s="26"/>
      <c r="AA14" s="26"/>
    </row>
    <row r="15" spans="1:27" s="25" customFormat="1" x14ac:dyDescent="0.25">
      <c r="A15" s="25" t="s">
        <v>301</v>
      </c>
      <c r="B15" s="25" t="s">
        <v>940</v>
      </c>
      <c r="C15" s="26">
        <v>29851.58</v>
      </c>
      <c r="D15" s="26">
        <f t="shared" si="8"/>
        <v>358218.96</v>
      </c>
      <c r="E15" s="26"/>
      <c r="F15" s="26"/>
      <c r="G15" s="26"/>
      <c r="H15" s="26">
        <f t="shared" si="0"/>
        <v>1488</v>
      </c>
      <c r="I15" s="26"/>
      <c r="J15" s="26"/>
      <c r="K15" s="26">
        <f t="shared" si="1"/>
        <v>53732.844000000005</v>
      </c>
      <c r="L15" s="23">
        <f t="shared" si="2"/>
        <v>413439.804</v>
      </c>
      <c r="M15" s="26">
        <f t="shared" si="3"/>
        <v>3582.1896000000002</v>
      </c>
      <c r="N15" s="26">
        <f t="shared" si="4"/>
        <v>3582.1896000000002</v>
      </c>
      <c r="O15" s="26">
        <f t="shared" si="5"/>
        <v>3582.1896000000002</v>
      </c>
      <c r="P15" s="26">
        <f t="shared" si="6"/>
        <v>7851.3744657534253</v>
      </c>
      <c r="Q15" s="23">
        <f t="shared" si="7"/>
        <v>432037.74726575339</v>
      </c>
      <c r="R15" s="26"/>
      <c r="S15" s="26"/>
      <c r="T15" s="26"/>
      <c r="U15" s="26"/>
      <c r="V15" s="26"/>
      <c r="W15" s="26"/>
      <c r="X15" s="26"/>
      <c r="Y15" s="26"/>
      <c r="Z15" s="26"/>
      <c r="AA15" s="26"/>
    </row>
    <row r="16" spans="1:27" s="25" customFormat="1" x14ac:dyDescent="0.25">
      <c r="A16" s="25" t="s">
        <v>302</v>
      </c>
      <c r="B16" s="25" t="s">
        <v>303</v>
      </c>
      <c r="C16" s="26">
        <v>16722.05</v>
      </c>
      <c r="D16" s="26">
        <f t="shared" si="8"/>
        <v>200664.59999999998</v>
      </c>
      <c r="E16" s="26">
        <f t="shared" si="9"/>
        <v>16722.05</v>
      </c>
      <c r="F16" s="26">
        <f t="shared" si="10"/>
        <v>36119.627999999997</v>
      </c>
      <c r="G16" s="26">
        <v>37110</v>
      </c>
      <c r="H16" s="26">
        <f t="shared" si="0"/>
        <v>1488</v>
      </c>
      <c r="I16" s="26">
        <f>D16*32.5%</f>
        <v>65215.994999999995</v>
      </c>
      <c r="J16" s="26">
        <v>6000</v>
      </c>
      <c r="K16" s="26">
        <f t="shared" si="1"/>
        <v>30099.689999999995</v>
      </c>
      <c r="L16" s="23">
        <f t="shared" si="2"/>
        <v>393419.96299999993</v>
      </c>
      <c r="M16" s="26">
        <f t="shared" si="3"/>
        <v>2006.6459999999997</v>
      </c>
      <c r="N16" s="26">
        <f t="shared" si="4"/>
        <v>2006.6459999999997</v>
      </c>
      <c r="O16" s="26">
        <f t="shared" si="5"/>
        <v>2006.6459999999997</v>
      </c>
      <c r="P16" s="26">
        <f t="shared" si="6"/>
        <v>4398.128219178082</v>
      </c>
      <c r="Q16" s="23">
        <f t="shared" si="7"/>
        <v>403838.02921917802</v>
      </c>
      <c r="R16" s="26"/>
      <c r="S16" s="26"/>
      <c r="T16" s="26"/>
      <c r="U16" s="26"/>
      <c r="V16" s="26"/>
      <c r="W16" s="26"/>
      <c r="X16" s="26"/>
      <c r="Y16" s="26"/>
      <c r="Z16" s="26"/>
      <c r="AA16" s="26"/>
    </row>
    <row r="17" spans="1:27" s="25" customFormat="1" x14ac:dyDescent="0.25">
      <c r="A17" s="25" t="s">
        <v>304</v>
      </c>
      <c r="B17" s="25" t="s">
        <v>305</v>
      </c>
      <c r="C17" s="26">
        <v>27555.31</v>
      </c>
      <c r="D17" s="26">
        <f t="shared" si="8"/>
        <v>330663.72000000003</v>
      </c>
      <c r="E17" s="26">
        <f t="shared" si="9"/>
        <v>27555.31</v>
      </c>
      <c r="F17" s="26"/>
      <c r="G17" s="26"/>
      <c r="H17" s="26">
        <f t="shared" si="0"/>
        <v>1488</v>
      </c>
      <c r="I17" s="26"/>
      <c r="J17" s="26"/>
      <c r="K17" s="26">
        <f t="shared" si="1"/>
        <v>49599.558000000005</v>
      </c>
      <c r="L17" s="23">
        <f t="shared" si="2"/>
        <v>409306.58800000005</v>
      </c>
      <c r="M17" s="26">
        <f t="shared" si="3"/>
        <v>3306.6372000000006</v>
      </c>
      <c r="N17" s="26">
        <f t="shared" si="4"/>
        <v>3306.6372000000006</v>
      </c>
      <c r="O17" s="26">
        <f t="shared" si="5"/>
        <v>3306.6372000000006</v>
      </c>
      <c r="P17" s="26">
        <f t="shared" si="6"/>
        <v>7247.4240000000009</v>
      </c>
      <c r="Q17" s="23">
        <f t="shared" si="7"/>
        <v>426473.92360000004</v>
      </c>
      <c r="R17" s="26"/>
      <c r="S17" s="26"/>
      <c r="T17" s="26"/>
      <c r="U17" s="26"/>
      <c r="V17" s="26"/>
      <c r="W17" s="26"/>
      <c r="X17" s="26"/>
      <c r="Y17" s="26"/>
      <c r="Z17" s="26"/>
      <c r="AA17" s="26"/>
    </row>
    <row r="18" spans="1:27" s="25" customFormat="1" x14ac:dyDescent="0.25">
      <c r="A18" s="25" t="s">
        <v>306</v>
      </c>
      <c r="B18" s="25" t="s">
        <v>289</v>
      </c>
      <c r="C18" s="26">
        <v>14929.35</v>
      </c>
      <c r="D18" s="26">
        <f t="shared" si="8"/>
        <v>179152.2</v>
      </c>
      <c r="E18" s="26">
        <f t="shared" si="9"/>
        <v>14929.35</v>
      </c>
      <c r="F18" s="26">
        <f t="shared" si="10"/>
        <v>32247.396000000001</v>
      </c>
      <c r="G18" s="26">
        <v>37110</v>
      </c>
      <c r="H18" s="26">
        <f t="shared" si="0"/>
        <v>1488</v>
      </c>
      <c r="I18" s="26">
        <f>D18*32.5%</f>
        <v>58224.465000000004</v>
      </c>
      <c r="J18" s="26">
        <v>6000</v>
      </c>
      <c r="K18" s="26">
        <f t="shared" si="1"/>
        <v>26872.83</v>
      </c>
      <c r="L18" s="23">
        <f t="shared" si="2"/>
        <v>356024.24100000004</v>
      </c>
      <c r="M18" s="26">
        <f t="shared" si="3"/>
        <v>1791.5220000000002</v>
      </c>
      <c r="N18" s="26">
        <f t="shared" si="4"/>
        <v>1791.5220000000002</v>
      </c>
      <c r="O18" s="26">
        <f t="shared" si="5"/>
        <v>1791.5220000000002</v>
      </c>
      <c r="P18" s="26">
        <f t="shared" si="6"/>
        <v>3926.6235616438357</v>
      </c>
      <c r="Q18" s="23">
        <f t="shared" si="7"/>
        <v>365325.43056164385</v>
      </c>
      <c r="R18" s="26"/>
      <c r="S18" s="26"/>
      <c r="T18" s="26"/>
      <c r="U18" s="26"/>
      <c r="V18" s="26"/>
      <c r="W18" s="26"/>
      <c r="X18" s="26"/>
      <c r="Y18" s="26"/>
      <c r="Z18" s="26"/>
      <c r="AA18" s="26"/>
    </row>
    <row r="19" spans="1:27" s="25" customFormat="1" x14ac:dyDescent="0.25">
      <c r="A19" s="25" t="s">
        <v>307</v>
      </c>
      <c r="B19" s="25" t="s">
        <v>308</v>
      </c>
      <c r="C19" s="26">
        <v>49595.44</v>
      </c>
      <c r="D19" s="26">
        <f t="shared" si="8"/>
        <v>595145.28</v>
      </c>
      <c r="E19" s="26"/>
      <c r="F19" s="26"/>
      <c r="G19" s="26"/>
      <c r="H19" s="26">
        <f t="shared" si="0"/>
        <v>1488</v>
      </c>
      <c r="I19" s="26"/>
      <c r="J19" s="26"/>
      <c r="K19" s="26"/>
      <c r="L19" s="23">
        <f t="shared" si="2"/>
        <v>596633.28</v>
      </c>
      <c r="M19" s="26">
        <f t="shared" si="3"/>
        <v>5951.4528</v>
      </c>
      <c r="N19" s="26">
        <f t="shared" si="4"/>
        <v>5951.4528</v>
      </c>
      <c r="O19" s="26">
        <f t="shared" si="5"/>
        <v>5951.4528</v>
      </c>
      <c r="P19" s="26">
        <f t="shared" si="6"/>
        <v>13044.280109589041</v>
      </c>
      <c r="Q19" s="23">
        <f t="shared" si="7"/>
        <v>627531.91850958893</v>
      </c>
      <c r="R19" s="26"/>
      <c r="S19" s="26"/>
      <c r="T19" s="26"/>
      <c r="U19" s="26"/>
      <c r="V19" s="26"/>
      <c r="W19" s="26"/>
      <c r="X19" s="26"/>
      <c r="Y19" s="26"/>
      <c r="Z19" s="26"/>
      <c r="AA19" s="26"/>
    </row>
    <row r="20" spans="1:27" s="25" customFormat="1" x14ac:dyDescent="0.25">
      <c r="A20" s="25" t="s">
        <v>309</v>
      </c>
      <c r="B20" s="25" t="s">
        <v>310</v>
      </c>
      <c r="C20" s="26">
        <v>15302.58</v>
      </c>
      <c r="D20" s="26">
        <f t="shared" si="8"/>
        <v>183630.96</v>
      </c>
      <c r="E20" s="26">
        <f t="shared" si="9"/>
        <v>15302.58</v>
      </c>
      <c r="F20" s="26">
        <f t="shared" si="10"/>
        <v>33053.572799999994</v>
      </c>
      <c r="G20" s="26">
        <v>37110</v>
      </c>
      <c r="H20" s="26">
        <f t="shared" si="0"/>
        <v>1488</v>
      </c>
      <c r="I20" s="26">
        <f>D20*32.5%</f>
        <v>59680.061999999998</v>
      </c>
      <c r="J20" s="26">
        <v>6000</v>
      </c>
      <c r="K20" s="26">
        <f t="shared" si="1"/>
        <v>27544.643999999997</v>
      </c>
      <c r="L20" s="23">
        <f t="shared" si="2"/>
        <v>363809.81879999995</v>
      </c>
      <c r="M20" s="26">
        <f t="shared" si="3"/>
        <v>1836.3096</v>
      </c>
      <c r="N20" s="26">
        <f t="shared" si="4"/>
        <v>1836.3096</v>
      </c>
      <c r="O20" s="26">
        <f t="shared" si="5"/>
        <v>1836.3096</v>
      </c>
      <c r="P20" s="26">
        <f t="shared" si="6"/>
        <v>4024.7881643835613</v>
      </c>
      <c r="Q20" s="23">
        <f t="shared" si="7"/>
        <v>373343.53576438344</v>
      </c>
      <c r="R20" s="26"/>
      <c r="S20" s="26"/>
      <c r="T20" s="26"/>
      <c r="U20" s="26"/>
      <c r="V20" s="26"/>
      <c r="W20" s="26"/>
      <c r="X20" s="26"/>
      <c r="Y20" s="26"/>
      <c r="Z20" s="26"/>
      <c r="AA20" s="26"/>
    </row>
    <row r="21" spans="1:27" s="25" customFormat="1" x14ac:dyDescent="0.25">
      <c r="A21" s="25" t="s">
        <v>318</v>
      </c>
      <c r="B21" s="25" t="s">
        <v>289</v>
      </c>
      <c r="C21" s="26">
        <v>10765.63</v>
      </c>
      <c r="D21" s="26">
        <f t="shared" ref="D21" si="12">C21*12</f>
        <v>129187.56</v>
      </c>
      <c r="E21" s="26">
        <f t="shared" ref="E21" si="13">D21/12</f>
        <v>10765.63</v>
      </c>
      <c r="F21" s="26">
        <f t="shared" ref="F21" si="14">D21*18%</f>
        <v>23253.7608</v>
      </c>
      <c r="G21" s="26">
        <v>37110</v>
      </c>
      <c r="H21" s="26">
        <f t="shared" ref="H21" si="15">IF(D21*0.01&gt;124,124,D21*0.01)*12</f>
        <v>1488</v>
      </c>
      <c r="I21" s="26">
        <f>D21*32.5%</f>
        <v>41985.957000000002</v>
      </c>
      <c r="J21" s="26"/>
      <c r="K21" s="26">
        <f t="shared" ref="K21" si="16">D21*15%</f>
        <v>19378.133999999998</v>
      </c>
      <c r="L21" s="23">
        <f t="shared" ref="L21" si="17">SUM(D21:K21)</f>
        <v>263169.04180000001</v>
      </c>
      <c r="M21" s="26">
        <f t="shared" ref="M21" si="18">+D21*0.01</f>
        <v>1291.8756000000001</v>
      </c>
      <c r="N21" s="26">
        <f t="shared" ref="N21" si="19">+D21*0.01</f>
        <v>1291.8756000000001</v>
      </c>
      <c r="O21" s="26">
        <f t="shared" ref="O21" si="20">+D21*0.01</f>
        <v>1291.8756000000001</v>
      </c>
      <c r="P21" s="26">
        <f t="shared" ref="P21" si="21">+D21/365*8</f>
        <v>2831.5081643835615</v>
      </c>
      <c r="Q21" s="23">
        <f t="shared" ref="Q21" si="22">SUM(L21:P21)</f>
        <v>269876.17676438368</v>
      </c>
      <c r="R21" s="26"/>
      <c r="S21" s="26"/>
      <c r="T21" s="26"/>
      <c r="U21" s="26"/>
      <c r="V21" s="26"/>
      <c r="W21" s="26"/>
      <c r="X21" s="26"/>
      <c r="Y21" s="26"/>
      <c r="Z21" s="26"/>
      <c r="AA21" s="26"/>
    </row>
    <row r="22" spans="1:27" s="25" customFormat="1" x14ac:dyDescent="0.25">
      <c r="A22" s="25" t="s">
        <v>311</v>
      </c>
      <c r="B22" s="25" t="s">
        <v>312</v>
      </c>
      <c r="C22" s="26">
        <v>10765.63</v>
      </c>
      <c r="D22" s="26">
        <f t="shared" si="8"/>
        <v>129187.56</v>
      </c>
      <c r="E22" s="26">
        <f t="shared" si="9"/>
        <v>10765.63</v>
      </c>
      <c r="F22" s="26">
        <f t="shared" si="10"/>
        <v>23253.7608</v>
      </c>
      <c r="G22" s="26">
        <v>37110</v>
      </c>
      <c r="H22" s="26">
        <f t="shared" si="0"/>
        <v>1488</v>
      </c>
      <c r="I22" s="26">
        <f>D22*32.5%</f>
        <v>41985.957000000002</v>
      </c>
      <c r="J22" s="26"/>
      <c r="K22" s="26">
        <f t="shared" si="1"/>
        <v>19378.133999999998</v>
      </c>
      <c r="L22" s="23">
        <f t="shared" si="2"/>
        <v>263169.04180000001</v>
      </c>
      <c r="M22" s="26">
        <f t="shared" si="3"/>
        <v>1291.8756000000001</v>
      </c>
      <c r="N22" s="26">
        <f t="shared" si="4"/>
        <v>1291.8756000000001</v>
      </c>
      <c r="O22" s="26">
        <f t="shared" si="5"/>
        <v>1291.8756000000001</v>
      </c>
      <c r="P22" s="26">
        <f t="shared" si="6"/>
        <v>2831.5081643835615</v>
      </c>
      <c r="Q22" s="23">
        <f t="shared" si="7"/>
        <v>269876.17676438368</v>
      </c>
      <c r="R22" s="26"/>
      <c r="S22" s="26"/>
      <c r="T22" s="26"/>
      <c r="U22" s="26"/>
      <c r="V22" s="26"/>
      <c r="W22" s="26"/>
      <c r="X22" s="26"/>
      <c r="Y22" s="26"/>
      <c r="Z22" s="26"/>
      <c r="AA22" s="26"/>
    </row>
    <row r="23" spans="1:27" s="25" customFormat="1" x14ac:dyDescent="0.25">
      <c r="A23" s="25" t="s">
        <v>311</v>
      </c>
      <c r="B23" s="25" t="s">
        <v>313</v>
      </c>
      <c r="C23" s="26">
        <v>10754.13</v>
      </c>
      <c r="D23" s="26">
        <f t="shared" si="8"/>
        <v>129049.56</v>
      </c>
      <c r="E23" s="26">
        <f t="shared" si="9"/>
        <v>10754.13</v>
      </c>
      <c r="F23" s="26">
        <f t="shared" si="10"/>
        <v>23228.9208</v>
      </c>
      <c r="G23" s="26">
        <v>37110</v>
      </c>
      <c r="H23" s="26">
        <f t="shared" si="0"/>
        <v>1488</v>
      </c>
      <c r="I23" s="26"/>
      <c r="J23" s="26"/>
      <c r="K23" s="26">
        <f t="shared" si="1"/>
        <v>19357.433999999997</v>
      </c>
      <c r="L23" s="23">
        <f t="shared" si="2"/>
        <v>220988.0448</v>
      </c>
      <c r="M23" s="26">
        <f t="shared" si="3"/>
        <v>1290.4956</v>
      </c>
      <c r="N23" s="26">
        <f t="shared" si="4"/>
        <v>1290.4956</v>
      </c>
      <c r="O23" s="26">
        <f t="shared" si="5"/>
        <v>1290.4956</v>
      </c>
      <c r="P23" s="26">
        <f t="shared" si="6"/>
        <v>2828.4835068493148</v>
      </c>
      <c r="Q23" s="23">
        <f t="shared" si="7"/>
        <v>227688.01510684931</v>
      </c>
      <c r="R23" s="26"/>
      <c r="S23" s="26"/>
      <c r="T23" s="26"/>
      <c r="U23" s="26"/>
      <c r="V23" s="26"/>
      <c r="W23" s="26"/>
      <c r="X23" s="26"/>
      <c r="Y23" s="26"/>
      <c r="Z23" s="26"/>
      <c r="AA23" s="26"/>
    </row>
    <row r="24" spans="1:27" s="25" customFormat="1" x14ac:dyDescent="0.25">
      <c r="A24" s="25" t="s">
        <v>314</v>
      </c>
      <c r="C24" s="26">
        <v>8752.67</v>
      </c>
      <c r="D24" s="26">
        <f t="shared" si="8"/>
        <v>105032.04000000001</v>
      </c>
      <c r="E24" s="26">
        <f t="shared" si="9"/>
        <v>8752.67</v>
      </c>
      <c r="F24" s="26">
        <f t="shared" si="10"/>
        <v>18905.767200000002</v>
      </c>
      <c r="G24" s="26">
        <v>37110</v>
      </c>
      <c r="H24" s="26">
        <f t="shared" si="0"/>
        <v>1488</v>
      </c>
      <c r="I24" s="26"/>
      <c r="J24" s="26"/>
      <c r="K24" s="26">
        <f t="shared" si="1"/>
        <v>15754.806</v>
      </c>
      <c r="L24" s="23">
        <f t="shared" si="2"/>
        <v>187043.28320000003</v>
      </c>
      <c r="M24" s="26">
        <f t="shared" si="3"/>
        <v>1050.3204000000001</v>
      </c>
      <c r="N24" s="26">
        <f t="shared" si="4"/>
        <v>1050.3204000000001</v>
      </c>
      <c r="O24" s="26">
        <f t="shared" si="5"/>
        <v>1050.3204000000001</v>
      </c>
      <c r="P24" s="26">
        <f t="shared" si="6"/>
        <v>2302.0721095890412</v>
      </c>
      <c r="Q24" s="23">
        <f t="shared" si="7"/>
        <v>192496.31650958906</v>
      </c>
      <c r="R24" s="26"/>
      <c r="S24" s="26"/>
      <c r="T24" s="26"/>
      <c r="U24" s="26"/>
      <c r="V24" s="26"/>
      <c r="W24" s="26"/>
      <c r="X24" s="26"/>
      <c r="Y24" s="26"/>
      <c r="Z24" s="26"/>
      <c r="AA24" s="26"/>
    </row>
    <row r="25" spans="1:27" s="25" customFormat="1" x14ac:dyDescent="0.25">
      <c r="B25" s="25" t="s">
        <v>315</v>
      </c>
      <c r="C25" s="26">
        <v>10145.790000000001</v>
      </c>
      <c r="D25" s="26">
        <f t="shared" si="8"/>
        <v>121749.48000000001</v>
      </c>
      <c r="E25" s="26">
        <f t="shared" si="9"/>
        <v>10145.790000000001</v>
      </c>
      <c r="F25" s="26">
        <f t="shared" si="10"/>
        <v>21914.9064</v>
      </c>
      <c r="G25" s="26">
        <v>37110</v>
      </c>
      <c r="H25" s="26">
        <f t="shared" si="0"/>
        <v>1488</v>
      </c>
      <c r="I25" s="26"/>
      <c r="J25" s="26"/>
      <c r="K25" s="26">
        <f t="shared" si="1"/>
        <v>18262.422000000002</v>
      </c>
      <c r="L25" s="23">
        <f t="shared" si="2"/>
        <v>210670.59840000002</v>
      </c>
      <c r="M25" s="26">
        <f t="shared" si="3"/>
        <v>1217.4948000000002</v>
      </c>
      <c r="N25" s="26">
        <f t="shared" si="4"/>
        <v>1217.4948000000002</v>
      </c>
      <c r="O25" s="26">
        <f t="shared" si="5"/>
        <v>1217.4948000000002</v>
      </c>
      <c r="P25" s="26">
        <f t="shared" si="6"/>
        <v>2668.4817534246577</v>
      </c>
      <c r="Q25" s="23">
        <f t="shared" si="7"/>
        <v>216991.56455342463</v>
      </c>
      <c r="R25" s="26"/>
      <c r="S25" s="26"/>
      <c r="T25" s="26"/>
      <c r="U25" s="26"/>
      <c r="V25" s="26"/>
      <c r="W25" s="26"/>
      <c r="X25" s="26"/>
      <c r="Y25" s="26"/>
      <c r="Z25" s="26"/>
      <c r="AA25" s="26"/>
    </row>
    <row r="26" spans="1:27" s="25" customFormat="1" x14ac:dyDescent="0.25">
      <c r="A26" s="25" t="s">
        <v>316</v>
      </c>
      <c r="B26" s="25" t="s">
        <v>317</v>
      </c>
      <c r="C26" s="26">
        <v>10294.6</v>
      </c>
      <c r="D26" s="26">
        <f t="shared" si="8"/>
        <v>123535.20000000001</v>
      </c>
      <c r="E26" s="26">
        <f t="shared" si="9"/>
        <v>10294.6</v>
      </c>
      <c r="F26" s="26">
        <f t="shared" si="10"/>
        <v>22236.336000000003</v>
      </c>
      <c r="G26" s="26">
        <v>37110</v>
      </c>
      <c r="H26" s="26">
        <f t="shared" si="0"/>
        <v>1488</v>
      </c>
      <c r="I26" s="26"/>
      <c r="J26" s="26"/>
      <c r="K26" s="26">
        <f t="shared" si="1"/>
        <v>18530.280000000002</v>
      </c>
      <c r="L26" s="23">
        <f t="shared" si="2"/>
        <v>213194.41600000003</v>
      </c>
      <c r="M26" s="26">
        <f t="shared" si="3"/>
        <v>1235.3520000000001</v>
      </c>
      <c r="N26" s="26">
        <f t="shared" si="4"/>
        <v>1235.3520000000001</v>
      </c>
      <c r="O26" s="26">
        <f t="shared" si="5"/>
        <v>1235.3520000000001</v>
      </c>
      <c r="P26" s="26">
        <f t="shared" si="6"/>
        <v>2707.6208219178084</v>
      </c>
      <c r="Q26" s="23">
        <f t="shared" si="7"/>
        <v>219608.09282191787</v>
      </c>
      <c r="R26" s="26"/>
      <c r="S26" s="26"/>
      <c r="T26" s="26"/>
      <c r="U26" s="26"/>
      <c r="V26" s="26"/>
      <c r="W26" s="26"/>
      <c r="X26" s="26"/>
      <c r="Y26" s="26"/>
      <c r="Z26" s="26"/>
      <c r="AA26" s="26"/>
    </row>
    <row r="27" spans="1:27" s="25" customFormat="1" x14ac:dyDescent="0.25">
      <c r="A27" s="25" t="s">
        <v>318</v>
      </c>
      <c r="B27" s="25" t="s">
        <v>319</v>
      </c>
      <c r="C27" s="26">
        <v>10765.63</v>
      </c>
      <c r="D27" s="26">
        <f t="shared" si="8"/>
        <v>129187.56</v>
      </c>
      <c r="E27" s="26">
        <f t="shared" si="9"/>
        <v>10765.63</v>
      </c>
      <c r="F27" s="26">
        <f t="shared" si="10"/>
        <v>23253.7608</v>
      </c>
      <c r="G27" s="26">
        <v>37110</v>
      </c>
      <c r="H27" s="26">
        <f t="shared" si="0"/>
        <v>1488</v>
      </c>
      <c r="I27" s="26"/>
      <c r="J27" s="26"/>
      <c r="K27" s="26">
        <f t="shared" si="1"/>
        <v>19378.133999999998</v>
      </c>
      <c r="L27" s="23">
        <f t="shared" si="2"/>
        <v>221183.08479999998</v>
      </c>
      <c r="M27" s="26">
        <f t="shared" si="3"/>
        <v>1291.8756000000001</v>
      </c>
      <c r="N27" s="26">
        <f t="shared" si="4"/>
        <v>1291.8756000000001</v>
      </c>
      <c r="O27" s="26">
        <f t="shared" si="5"/>
        <v>1291.8756000000001</v>
      </c>
      <c r="P27" s="26">
        <f t="shared" si="6"/>
        <v>2831.5081643835615</v>
      </c>
      <c r="Q27" s="23">
        <f t="shared" si="7"/>
        <v>227890.21976438354</v>
      </c>
      <c r="R27" s="26"/>
      <c r="S27" s="26"/>
      <c r="T27" s="26"/>
      <c r="U27" s="26"/>
      <c r="V27" s="26"/>
      <c r="W27" s="26"/>
      <c r="X27" s="26"/>
      <c r="Y27" s="26"/>
      <c r="Z27" s="26"/>
      <c r="AA27" s="26"/>
    </row>
    <row r="28" spans="1:27" s="25" customFormat="1" x14ac:dyDescent="0.25">
      <c r="A28" s="25" t="s">
        <v>320</v>
      </c>
      <c r="B28" s="25" t="s">
        <v>321</v>
      </c>
      <c r="C28" s="26">
        <v>13188.17</v>
      </c>
      <c r="D28" s="26">
        <f>C28*12</f>
        <v>158258.04</v>
      </c>
      <c r="E28" s="26">
        <f t="shared" si="9"/>
        <v>13188.17</v>
      </c>
      <c r="F28" s="26">
        <f t="shared" si="10"/>
        <v>28486.447199999999</v>
      </c>
      <c r="G28" s="26">
        <v>37110</v>
      </c>
      <c r="H28" s="26">
        <f t="shared" si="0"/>
        <v>1488</v>
      </c>
      <c r="I28" s="26"/>
      <c r="J28" s="26"/>
      <c r="K28" s="26">
        <f t="shared" si="1"/>
        <v>23738.706000000002</v>
      </c>
      <c r="L28" s="23">
        <f t="shared" si="2"/>
        <v>262269.36320000002</v>
      </c>
      <c r="M28" s="26">
        <f t="shared" si="3"/>
        <v>1582.5804000000001</v>
      </c>
      <c r="N28" s="26">
        <f t="shared" si="4"/>
        <v>1582.5804000000001</v>
      </c>
      <c r="O28" s="26">
        <f t="shared" si="5"/>
        <v>1582.5804000000001</v>
      </c>
      <c r="P28" s="26">
        <f t="shared" si="6"/>
        <v>3468.6693698630138</v>
      </c>
      <c r="Q28" s="23">
        <f t="shared" si="7"/>
        <v>270485.77376986295</v>
      </c>
      <c r="R28" s="26"/>
      <c r="S28" s="26"/>
      <c r="T28" s="26"/>
      <c r="U28" s="26"/>
      <c r="V28" s="26"/>
      <c r="W28" s="26"/>
      <c r="X28" s="26"/>
      <c r="Y28" s="26"/>
      <c r="Z28" s="26"/>
      <c r="AA28" s="26"/>
    </row>
    <row r="29" spans="1:27" s="25" customFormat="1" x14ac:dyDescent="0.25">
      <c r="A29" s="25" t="s">
        <v>322</v>
      </c>
      <c r="B29" s="25" t="s">
        <v>323</v>
      </c>
      <c r="C29" s="26">
        <v>9195.75</v>
      </c>
      <c r="D29" s="26">
        <f t="shared" si="8"/>
        <v>110349</v>
      </c>
      <c r="E29" s="26">
        <f t="shared" si="9"/>
        <v>9195.75</v>
      </c>
      <c r="F29" s="26">
        <f t="shared" si="10"/>
        <v>19862.82</v>
      </c>
      <c r="G29" s="26">
        <v>37110</v>
      </c>
      <c r="H29" s="26">
        <f t="shared" si="0"/>
        <v>1488</v>
      </c>
      <c r="I29" s="26"/>
      <c r="J29" s="26"/>
      <c r="K29" s="26">
        <f t="shared" si="1"/>
        <v>16552.349999999999</v>
      </c>
      <c r="L29" s="23">
        <f t="shared" si="2"/>
        <v>194557.92</v>
      </c>
      <c r="M29" s="26">
        <f t="shared" si="3"/>
        <v>1103.49</v>
      </c>
      <c r="N29" s="26">
        <f t="shared" si="4"/>
        <v>1103.49</v>
      </c>
      <c r="O29" s="26">
        <f t="shared" si="5"/>
        <v>1103.49</v>
      </c>
      <c r="P29" s="26">
        <f t="shared" si="6"/>
        <v>2418.608219178082</v>
      </c>
      <c r="Q29" s="23">
        <f t="shared" si="7"/>
        <v>200286.99821917806</v>
      </c>
      <c r="R29" s="26"/>
      <c r="S29" s="26"/>
      <c r="T29" s="26"/>
      <c r="U29" s="26"/>
      <c r="V29" s="26"/>
      <c r="W29" s="26"/>
      <c r="X29" s="26"/>
      <c r="Y29" s="26"/>
      <c r="Z29" s="26"/>
      <c r="AA29" s="26"/>
    </row>
    <row r="30" spans="1:27" s="25" customFormat="1" x14ac:dyDescent="0.25">
      <c r="A30" s="25" t="s">
        <v>322</v>
      </c>
      <c r="B30" s="25" t="s">
        <v>324</v>
      </c>
      <c r="C30" s="26">
        <v>9195.75</v>
      </c>
      <c r="D30" s="26">
        <f t="shared" si="8"/>
        <v>110349</v>
      </c>
      <c r="E30" s="26">
        <f t="shared" si="9"/>
        <v>9195.75</v>
      </c>
      <c r="F30" s="26">
        <f t="shared" si="10"/>
        <v>19862.82</v>
      </c>
      <c r="G30" s="26">
        <v>37110</v>
      </c>
      <c r="H30" s="26">
        <f t="shared" si="0"/>
        <v>1488</v>
      </c>
      <c r="I30" s="26"/>
      <c r="J30" s="26"/>
      <c r="K30" s="26">
        <f t="shared" si="1"/>
        <v>16552.349999999999</v>
      </c>
      <c r="L30" s="23">
        <f t="shared" si="2"/>
        <v>194557.92</v>
      </c>
      <c r="M30" s="26">
        <f t="shared" si="3"/>
        <v>1103.49</v>
      </c>
      <c r="N30" s="26">
        <f t="shared" si="4"/>
        <v>1103.49</v>
      </c>
      <c r="O30" s="26">
        <f t="shared" si="5"/>
        <v>1103.49</v>
      </c>
      <c r="P30" s="26">
        <f t="shared" si="6"/>
        <v>2418.608219178082</v>
      </c>
      <c r="Q30" s="23">
        <f t="shared" si="7"/>
        <v>200286.99821917806</v>
      </c>
      <c r="R30" s="26"/>
      <c r="S30" s="26"/>
      <c r="T30" s="26"/>
      <c r="U30" s="26"/>
      <c r="V30" s="26"/>
      <c r="W30" s="26"/>
      <c r="X30" s="26"/>
      <c r="Y30" s="26"/>
      <c r="Z30" s="26"/>
      <c r="AA30" s="26"/>
    </row>
    <row r="31" spans="1:27" s="25" customFormat="1" x14ac:dyDescent="0.25">
      <c r="A31" s="25" t="s">
        <v>779</v>
      </c>
      <c r="B31" s="25" t="s">
        <v>780</v>
      </c>
      <c r="C31" s="26">
        <v>15302.58</v>
      </c>
      <c r="D31" s="26">
        <f t="shared" ref="D31" si="23">C31*12</f>
        <v>183630.96</v>
      </c>
      <c r="E31" s="26">
        <f t="shared" ref="E31" si="24">D31/12</f>
        <v>15302.58</v>
      </c>
      <c r="F31" s="26">
        <f t="shared" ref="F31" si="25">D31*18%</f>
        <v>33053.572799999994</v>
      </c>
      <c r="G31" s="26">
        <v>37110</v>
      </c>
      <c r="H31" s="26">
        <f t="shared" ref="H31" si="26">IF(D31*0.01&gt;124,124,D31*0.01)*12</f>
        <v>1488</v>
      </c>
      <c r="I31" s="26">
        <f>D31*32.5%</f>
        <v>59680.061999999998</v>
      </c>
      <c r="J31" s="26">
        <v>6000</v>
      </c>
      <c r="K31" s="26">
        <f t="shared" ref="K31" si="27">D31*15%</f>
        <v>27544.643999999997</v>
      </c>
      <c r="L31" s="23">
        <f t="shared" si="2"/>
        <v>363809.81879999995</v>
      </c>
      <c r="M31" s="26">
        <f t="shared" ref="M31" si="28">+D31*0.01</f>
        <v>1836.3096</v>
      </c>
      <c r="N31" s="26">
        <f t="shared" ref="N31" si="29">+D31*0.01</f>
        <v>1836.3096</v>
      </c>
      <c r="O31" s="26">
        <f t="shared" ref="O31" si="30">+D31*0.01</f>
        <v>1836.3096</v>
      </c>
      <c r="P31" s="26">
        <f t="shared" ref="P31" si="31">+D31/365*8</f>
        <v>4024.7881643835613</v>
      </c>
      <c r="Q31" s="23">
        <f t="shared" si="7"/>
        <v>373343.53576438344</v>
      </c>
      <c r="R31" s="26"/>
      <c r="S31" s="26"/>
      <c r="T31" s="26"/>
      <c r="U31" s="26"/>
      <c r="V31" s="26"/>
      <c r="W31" s="26"/>
      <c r="X31" s="26"/>
      <c r="Y31" s="26"/>
      <c r="Z31" s="26"/>
      <c r="AA31" s="26"/>
    </row>
    <row r="32" spans="1:27" s="25" customFormat="1" x14ac:dyDescent="0.25">
      <c r="A32" s="25" t="s">
        <v>325</v>
      </c>
      <c r="B32" s="25" t="s">
        <v>326</v>
      </c>
      <c r="C32" s="26">
        <v>15302.58</v>
      </c>
      <c r="D32" s="26">
        <f t="shared" si="8"/>
        <v>183630.96</v>
      </c>
      <c r="E32" s="26">
        <f t="shared" si="9"/>
        <v>15302.58</v>
      </c>
      <c r="F32" s="26">
        <f t="shared" si="10"/>
        <v>33053.572799999994</v>
      </c>
      <c r="G32" s="26">
        <v>37110</v>
      </c>
      <c r="H32" s="26">
        <f t="shared" si="0"/>
        <v>1488</v>
      </c>
      <c r="I32" s="26">
        <f>D32*32.5%</f>
        <v>59680.061999999998</v>
      </c>
      <c r="J32" s="26">
        <v>6000</v>
      </c>
      <c r="K32" s="26">
        <f t="shared" si="1"/>
        <v>27544.643999999997</v>
      </c>
      <c r="L32" s="23">
        <f t="shared" si="2"/>
        <v>363809.81879999995</v>
      </c>
      <c r="M32" s="26">
        <f t="shared" si="3"/>
        <v>1836.3096</v>
      </c>
      <c r="N32" s="26">
        <f t="shared" si="4"/>
        <v>1836.3096</v>
      </c>
      <c r="O32" s="26">
        <f t="shared" si="5"/>
        <v>1836.3096</v>
      </c>
      <c r="P32" s="26">
        <f t="shared" si="6"/>
        <v>4024.7881643835613</v>
      </c>
      <c r="Q32" s="23">
        <f t="shared" si="7"/>
        <v>373343.53576438344</v>
      </c>
      <c r="R32" s="26"/>
      <c r="S32" s="26"/>
      <c r="T32" s="26"/>
      <c r="U32" s="26"/>
      <c r="V32" s="26"/>
      <c r="W32" s="26"/>
      <c r="X32" s="26"/>
      <c r="Y32" s="26"/>
      <c r="Z32" s="26"/>
      <c r="AA32" s="26"/>
    </row>
    <row r="33" spans="1:27" s="25" customFormat="1" x14ac:dyDescent="0.25">
      <c r="A33" s="25" t="s">
        <v>327</v>
      </c>
      <c r="B33" s="25" t="s">
        <v>781</v>
      </c>
      <c r="C33" s="26">
        <v>8752.67</v>
      </c>
      <c r="D33" s="26">
        <f t="shared" ref="D33" si="32">C33*12</f>
        <v>105032.04000000001</v>
      </c>
      <c r="E33" s="26">
        <f t="shared" ref="E33" si="33">D33/12</f>
        <v>8752.67</v>
      </c>
      <c r="F33" s="26">
        <f t="shared" ref="F33" si="34">D33*18%</f>
        <v>18905.767200000002</v>
      </c>
      <c r="G33" s="26">
        <v>37110</v>
      </c>
      <c r="H33" s="26">
        <f t="shared" ref="H33" si="35">IF(D33*0.01&gt;124,124,D33*0.01)*12</f>
        <v>1488</v>
      </c>
      <c r="I33" s="26"/>
      <c r="J33" s="26"/>
      <c r="K33" s="26">
        <f t="shared" si="1"/>
        <v>15754.806</v>
      </c>
      <c r="L33" s="23">
        <f t="shared" si="2"/>
        <v>187043.28320000003</v>
      </c>
      <c r="M33" s="26">
        <f t="shared" ref="M33" si="36">+D33*0.01</f>
        <v>1050.3204000000001</v>
      </c>
      <c r="N33" s="26">
        <f t="shared" ref="N33" si="37">+D33*0.01</f>
        <v>1050.3204000000001</v>
      </c>
      <c r="O33" s="26">
        <f t="shared" ref="O33" si="38">+D33*0.01</f>
        <v>1050.3204000000001</v>
      </c>
      <c r="P33" s="26">
        <f t="shared" ref="P33" si="39">+D33/365*8</f>
        <v>2302.0721095890412</v>
      </c>
      <c r="Q33" s="23">
        <f t="shared" si="7"/>
        <v>192496.31650958906</v>
      </c>
      <c r="R33" s="26"/>
      <c r="S33" s="26"/>
      <c r="T33" s="26"/>
      <c r="U33" s="26"/>
      <c r="V33" s="26"/>
      <c r="W33" s="26"/>
      <c r="X33" s="26"/>
      <c r="Y33" s="26"/>
      <c r="Z33" s="26"/>
      <c r="AA33" s="26"/>
    </row>
    <row r="34" spans="1:27" s="25" customFormat="1" x14ac:dyDescent="0.25">
      <c r="A34" s="25" t="s">
        <v>327</v>
      </c>
      <c r="B34" s="25" t="s">
        <v>939</v>
      </c>
      <c r="C34" s="26">
        <v>8752.67</v>
      </c>
      <c r="D34" s="26">
        <f t="shared" si="8"/>
        <v>105032.04000000001</v>
      </c>
      <c r="E34" s="26">
        <f t="shared" si="9"/>
        <v>8752.67</v>
      </c>
      <c r="F34" s="26">
        <f t="shared" si="10"/>
        <v>18905.767200000002</v>
      </c>
      <c r="G34" s="26">
        <v>37110</v>
      </c>
      <c r="H34" s="26">
        <f t="shared" si="0"/>
        <v>1488</v>
      </c>
      <c r="I34" s="26"/>
      <c r="J34" s="26"/>
      <c r="K34" s="26">
        <f t="shared" si="1"/>
        <v>15754.806</v>
      </c>
      <c r="L34" s="23">
        <f t="shared" si="2"/>
        <v>187043.28320000003</v>
      </c>
      <c r="M34" s="26">
        <f t="shared" si="3"/>
        <v>1050.3204000000001</v>
      </c>
      <c r="N34" s="26">
        <f t="shared" si="4"/>
        <v>1050.3204000000001</v>
      </c>
      <c r="O34" s="26">
        <f t="shared" si="5"/>
        <v>1050.3204000000001</v>
      </c>
      <c r="P34" s="26">
        <f t="shared" si="6"/>
        <v>2302.0721095890412</v>
      </c>
      <c r="Q34" s="23">
        <f t="shared" si="7"/>
        <v>192496.31650958906</v>
      </c>
      <c r="R34" s="26"/>
      <c r="S34" s="26"/>
      <c r="T34" s="26"/>
      <c r="U34" s="26"/>
      <c r="V34" s="26"/>
      <c r="W34" s="26"/>
      <c r="X34" s="26"/>
      <c r="Y34" s="26"/>
      <c r="Z34" s="26"/>
      <c r="AA34" s="26"/>
    </row>
    <row r="35" spans="1:27" s="25" customFormat="1" x14ac:dyDescent="0.25">
      <c r="A35" s="27"/>
      <c r="B35" s="27"/>
      <c r="C35" s="23"/>
      <c r="D35" s="23"/>
      <c r="E35" s="23"/>
      <c r="F35" s="23"/>
      <c r="G35" s="23"/>
      <c r="H35" s="23"/>
      <c r="I35" s="23"/>
      <c r="J35" s="23"/>
      <c r="K35" s="23"/>
      <c r="L35" s="23"/>
      <c r="M35" s="26"/>
      <c r="N35" s="26"/>
      <c r="O35" s="26"/>
      <c r="P35" s="26"/>
      <c r="Q35" s="23"/>
      <c r="R35" s="26"/>
      <c r="S35" s="26"/>
      <c r="T35" s="26"/>
      <c r="U35" s="26"/>
      <c r="V35" s="26"/>
      <c r="W35" s="26"/>
      <c r="X35" s="26"/>
      <c r="Y35" s="26"/>
      <c r="Z35" s="26"/>
      <c r="AA35" s="26"/>
    </row>
    <row r="36" spans="1:27" s="25" customFormat="1" ht="15.75" thickBot="1" x14ac:dyDescent="0.3">
      <c r="A36" s="27"/>
      <c r="B36" s="27"/>
      <c r="C36" s="28">
        <f t="shared" ref="C36:Q36" si="40">SUM(C6:C34)</f>
        <v>521618.72</v>
      </c>
      <c r="D36" s="28">
        <f t="shared" si="40"/>
        <v>6259424.6399999997</v>
      </c>
      <c r="E36" s="28">
        <f t="shared" si="40"/>
        <v>336015.23000000004</v>
      </c>
      <c r="F36" s="28">
        <f t="shared" si="40"/>
        <v>559147.27679999999</v>
      </c>
      <c r="G36" s="28">
        <f t="shared" si="40"/>
        <v>779310</v>
      </c>
      <c r="H36" s="28">
        <f t="shared" si="40"/>
        <v>40176</v>
      </c>
      <c r="I36" s="28">
        <f t="shared" si="40"/>
        <v>568926.07199999993</v>
      </c>
      <c r="J36" s="28">
        <f t="shared" si="40"/>
        <v>42000</v>
      </c>
      <c r="K36" s="28">
        <f t="shared" si="40"/>
        <v>849641.90399999975</v>
      </c>
      <c r="L36" s="28">
        <f t="shared" si="40"/>
        <v>9434641.1228</v>
      </c>
      <c r="M36" s="28">
        <f t="shared" si="40"/>
        <v>62594.246399999989</v>
      </c>
      <c r="N36" s="28">
        <f t="shared" si="40"/>
        <v>62594.246399999989</v>
      </c>
      <c r="O36" s="28">
        <f t="shared" si="40"/>
        <v>62594.246399999989</v>
      </c>
      <c r="P36" s="28">
        <f t="shared" si="40"/>
        <v>137192.8688219178</v>
      </c>
      <c r="Q36" s="28">
        <f t="shared" si="40"/>
        <v>9759616.7308219187</v>
      </c>
      <c r="R36" s="26"/>
      <c r="S36" s="26"/>
      <c r="T36" s="26"/>
      <c r="U36" s="26"/>
      <c r="V36" s="26"/>
      <c r="W36" s="26"/>
      <c r="X36" s="26"/>
      <c r="Y36" s="26"/>
      <c r="Z36" s="26"/>
      <c r="AA36" s="26"/>
    </row>
    <row r="37" spans="1:27" s="27" customFormat="1" ht="15.75" thickTop="1" x14ac:dyDescent="0.25">
      <c r="A37" s="27" t="s">
        <v>328</v>
      </c>
      <c r="C37" s="23"/>
      <c r="D37" s="23">
        <f>+D36*1.07</f>
        <v>6697584.3647999996</v>
      </c>
      <c r="E37" s="23">
        <f t="shared" ref="E37:Q37" si="41">+E36*1.07</f>
        <v>359536.29610000004</v>
      </c>
      <c r="F37" s="23">
        <f t="shared" si="41"/>
        <v>598287.58617600007</v>
      </c>
      <c r="G37" s="23">
        <f t="shared" si="41"/>
        <v>833861.70000000007</v>
      </c>
      <c r="H37" s="23">
        <f t="shared" si="41"/>
        <v>42988.32</v>
      </c>
      <c r="I37" s="23">
        <f t="shared" si="41"/>
        <v>608750.89703999995</v>
      </c>
      <c r="J37" s="23">
        <f t="shared" si="41"/>
        <v>44940</v>
      </c>
      <c r="K37" s="23">
        <f t="shared" si="41"/>
        <v>909116.83727999975</v>
      </c>
      <c r="L37" s="23">
        <f t="shared" si="41"/>
        <v>10095066.001396</v>
      </c>
      <c r="M37" s="23">
        <f t="shared" si="41"/>
        <v>66975.843647999995</v>
      </c>
      <c r="N37" s="23">
        <f t="shared" si="41"/>
        <v>66975.843647999995</v>
      </c>
      <c r="O37" s="23">
        <f t="shared" si="41"/>
        <v>66975.843647999995</v>
      </c>
      <c r="P37" s="23">
        <f t="shared" si="41"/>
        <v>146796.36963945205</v>
      </c>
      <c r="Q37" s="23">
        <f t="shared" si="41"/>
        <v>10442789.901979454</v>
      </c>
      <c r="R37" s="23"/>
      <c r="S37" s="23"/>
      <c r="T37" s="23"/>
      <c r="U37" s="23"/>
      <c r="V37" s="23"/>
      <c r="W37" s="23"/>
      <c r="X37" s="23"/>
      <c r="Y37" s="23"/>
      <c r="Z37" s="23"/>
      <c r="AA37" s="23"/>
    </row>
    <row r="38" spans="1:27" s="27" customFormat="1" x14ac:dyDescent="0.25">
      <c r="A38" s="27" t="s">
        <v>329</v>
      </c>
      <c r="C38" s="23"/>
      <c r="D38" s="23">
        <f t="shared" ref="D38:Q38" si="42">+D37*1.0684</f>
        <v>7155699.13535232</v>
      </c>
      <c r="E38" s="23">
        <f t="shared" si="42"/>
        <v>384128.57875324006</v>
      </c>
      <c r="F38" s="29">
        <f t="shared" si="42"/>
        <v>639210.45707043854</v>
      </c>
      <c r="G38" s="23">
        <f t="shared" si="42"/>
        <v>890897.84028000012</v>
      </c>
      <c r="H38" s="23">
        <f t="shared" si="42"/>
        <v>45928.721087999998</v>
      </c>
      <c r="I38" s="23">
        <f t="shared" si="42"/>
        <v>650389.45839753596</v>
      </c>
      <c r="J38" s="23">
        <f t="shared" si="42"/>
        <v>48013.896000000001</v>
      </c>
      <c r="K38" s="23">
        <f t="shared" si="42"/>
        <v>971300.42894995178</v>
      </c>
      <c r="L38" s="23">
        <f t="shared" si="42"/>
        <v>10785568.515891487</v>
      </c>
      <c r="M38" s="23">
        <f t="shared" si="42"/>
        <v>71556.99135352319</v>
      </c>
      <c r="N38" s="23">
        <f t="shared" si="42"/>
        <v>71556.99135352319</v>
      </c>
      <c r="O38" s="23">
        <f t="shared" si="42"/>
        <v>71556.99135352319</v>
      </c>
      <c r="P38" s="23">
        <f t="shared" si="42"/>
        <v>156837.24132279056</v>
      </c>
      <c r="Q38" s="23">
        <f t="shared" si="42"/>
        <v>11157076.731274849</v>
      </c>
      <c r="R38" s="23"/>
      <c r="S38" s="23"/>
      <c r="T38" s="23"/>
      <c r="U38" s="23"/>
      <c r="V38" s="23"/>
      <c r="W38" s="23"/>
      <c r="X38" s="23"/>
      <c r="Y38" s="23"/>
      <c r="Z38" s="23"/>
      <c r="AA38" s="23"/>
    </row>
    <row r="39" spans="1:27" s="25" customFormat="1" x14ac:dyDescent="0.25">
      <c r="A39" s="27" t="s">
        <v>931</v>
      </c>
      <c r="C39" s="26"/>
      <c r="D39" s="26">
        <f>+D38*1.07</f>
        <v>7656598.0748269828</v>
      </c>
      <c r="E39" s="26">
        <f t="shared" ref="E39:Q39" si="43">+E38*1.07</f>
        <v>411017.5792659669</v>
      </c>
      <c r="F39" s="26">
        <f t="shared" si="43"/>
        <v>683955.18906536931</v>
      </c>
      <c r="G39" s="26">
        <f t="shared" si="43"/>
        <v>953260.68909960019</v>
      </c>
      <c r="H39" s="26">
        <f t="shared" si="43"/>
        <v>49143.73156416</v>
      </c>
      <c r="I39" s="26">
        <f t="shared" si="43"/>
        <v>695916.7204853635</v>
      </c>
      <c r="J39" s="26">
        <f t="shared" si="43"/>
        <v>51374.868720000006</v>
      </c>
      <c r="K39" s="26">
        <f t="shared" si="43"/>
        <v>1039291.4589764485</v>
      </c>
      <c r="L39" s="26">
        <f t="shared" si="43"/>
        <v>11540558.312003892</v>
      </c>
      <c r="M39" s="26">
        <f t="shared" si="43"/>
        <v>76565.980748269823</v>
      </c>
      <c r="N39" s="26">
        <f t="shared" si="43"/>
        <v>76565.980748269823</v>
      </c>
      <c r="O39" s="26">
        <f t="shared" si="43"/>
        <v>76565.980748269823</v>
      </c>
      <c r="P39" s="26">
        <f t="shared" si="43"/>
        <v>167815.84821538592</v>
      </c>
      <c r="Q39" s="26">
        <f t="shared" si="43"/>
        <v>11938072.102464089</v>
      </c>
      <c r="R39" s="26"/>
      <c r="S39" s="26"/>
      <c r="T39" s="26"/>
      <c r="U39" s="26"/>
      <c r="V39" s="26"/>
      <c r="W39" s="26"/>
      <c r="X39" s="26"/>
      <c r="Y39" s="26"/>
      <c r="Z39" s="26"/>
      <c r="AA39" s="26"/>
    </row>
    <row r="40" spans="1:27" s="25" customFormat="1" x14ac:dyDescent="0.25">
      <c r="A40" s="270" t="s">
        <v>932</v>
      </c>
      <c r="C40" s="26"/>
      <c r="D40" s="26">
        <f>+D39*1.08</f>
        <v>8269125.9208131423</v>
      </c>
      <c r="E40" s="271">
        <f t="shared" ref="E40:Q40" si="44">+E39*1.08</f>
        <v>443898.98560724425</v>
      </c>
      <c r="F40" s="271">
        <f t="shared" si="44"/>
        <v>738671.60419059894</v>
      </c>
      <c r="G40" s="26">
        <f t="shared" si="44"/>
        <v>1029521.5442275683</v>
      </c>
      <c r="H40" s="271">
        <f t="shared" si="44"/>
        <v>53075.230089292803</v>
      </c>
      <c r="I40" s="271">
        <f t="shared" si="44"/>
        <v>751590.05812419264</v>
      </c>
      <c r="J40" s="271">
        <f t="shared" si="44"/>
        <v>55484.858217600013</v>
      </c>
      <c r="K40" s="271">
        <f t="shared" si="44"/>
        <v>1122434.7756945645</v>
      </c>
      <c r="L40" s="26">
        <f t="shared" si="44"/>
        <v>12463802.976964204</v>
      </c>
      <c r="M40" s="271">
        <f t="shared" si="44"/>
        <v>82691.259208131421</v>
      </c>
      <c r="N40" s="271">
        <f t="shared" si="44"/>
        <v>82691.259208131421</v>
      </c>
      <c r="O40" s="271">
        <f t="shared" si="44"/>
        <v>82691.259208131421</v>
      </c>
      <c r="P40" s="271">
        <f t="shared" si="44"/>
        <v>181241.1160726168</v>
      </c>
      <c r="Q40" s="26">
        <f t="shared" si="44"/>
        <v>12893117.870661218</v>
      </c>
      <c r="R40" s="26"/>
      <c r="S40" s="26"/>
      <c r="T40" s="26"/>
      <c r="U40" s="26"/>
      <c r="V40" s="26"/>
      <c r="W40" s="26"/>
      <c r="X40" s="26"/>
      <c r="Y40" s="26"/>
      <c r="Z40" s="26"/>
      <c r="AA40" s="26"/>
    </row>
    <row r="41" spans="1:27" s="25" customFormat="1" x14ac:dyDescent="0.25">
      <c r="C41" s="26"/>
      <c r="D41" s="26"/>
      <c r="E41" s="26"/>
      <c r="F41" s="26"/>
      <c r="G41" s="26"/>
      <c r="H41" s="26"/>
      <c r="I41" s="26"/>
      <c r="J41" s="26"/>
      <c r="K41" s="26"/>
      <c r="L41" s="23"/>
      <c r="M41" s="26"/>
      <c r="N41" s="26"/>
      <c r="O41" s="26"/>
      <c r="P41" s="26"/>
      <c r="Q41" s="23"/>
      <c r="R41" s="26"/>
      <c r="S41" s="26"/>
      <c r="T41" s="26"/>
      <c r="U41" s="26"/>
      <c r="V41" s="26"/>
      <c r="W41" s="26"/>
      <c r="X41" s="26"/>
      <c r="Y41" s="26"/>
      <c r="Z41" s="26"/>
      <c r="AA41" s="26"/>
    </row>
    <row r="42" spans="1:27" s="25" customFormat="1" x14ac:dyDescent="0.25">
      <c r="A42" s="25" t="s">
        <v>330</v>
      </c>
      <c r="B42" s="25" t="s">
        <v>331</v>
      </c>
      <c r="C42" s="26">
        <v>10765.63</v>
      </c>
      <c r="D42" s="26">
        <f>C42*12</f>
        <v>129187.56</v>
      </c>
      <c r="E42" s="26">
        <f>D42/12</f>
        <v>10765.63</v>
      </c>
      <c r="F42" s="26">
        <f>D42*18%</f>
        <v>23253.7608</v>
      </c>
      <c r="G42" s="26">
        <v>37110</v>
      </c>
      <c r="H42" s="26">
        <f>IF(D42*0.01&gt;124,124,D42*0.01)*12</f>
        <v>1488</v>
      </c>
      <c r="I42" s="26"/>
      <c r="J42" s="26"/>
      <c r="K42" s="26">
        <f>D42*15%</f>
        <v>19378.133999999998</v>
      </c>
      <c r="L42" s="23">
        <f>SUM(D42:K42)</f>
        <v>221183.08479999998</v>
      </c>
      <c r="M42" s="26">
        <f>+D42*0.01</f>
        <v>1291.8756000000001</v>
      </c>
      <c r="N42" s="26">
        <f>+D42*0.01</f>
        <v>1291.8756000000001</v>
      </c>
      <c r="O42" s="26">
        <f>+D42*0.01</f>
        <v>1291.8756000000001</v>
      </c>
      <c r="P42" s="26">
        <f>+D42/365*8</f>
        <v>2831.5081643835615</v>
      </c>
      <c r="Q42" s="23">
        <f>SUM(L42:P42)</f>
        <v>227890.21976438354</v>
      </c>
      <c r="R42" s="26"/>
      <c r="S42" s="26"/>
      <c r="T42" s="26"/>
      <c r="U42" s="26"/>
      <c r="V42" s="26"/>
      <c r="W42" s="26"/>
      <c r="X42" s="26"/>
      <c r="Y42" s="26"/>
      <c r="Z42" s="26"/>
      <c r="AA42" s="26"/>
    </row>
    <row r="43" spans="1:27" s="25" customFormat="1" x14ac:dyDescent="0.25">
      <c r="A43" s="25" t="s">
        <v>330</v>
      </c>
      <c r="B43" s="25" t="s">
        <v>332</v>
      </c>
      <c r="C43" s="26">
        <v>12025.9</v>
      </c>
      <c r="D43" s="26">
        <f t="shared" ref="D43:D65" si="45">C43*12</f>
        <v>144310.79999999999</v>
      </c>
      <c r="E43" s="26">
        <f t="shared" ref="E43:E65" si="46">D43/12</f>
        <v>12025.9</v>
      </c>
      <c r="F43" s="26">
        <f t="shared" ref="F43:F65" si="47">D43*18%</f>
        <v>25975.943999999996</v>
      </c>
      <c r="G43" s="26">
        <v>37110</v>
      </c>
      <c r="H43" s="26">
        <f t="shared" ref="H43:H66" si="48">IF(D43*0.01&gt;124,124,D43*0.01)*12</f>
        <v>1488</v>
      </c>
      <c r="I43" s="26"/>
      <c r="J43" s="26"/>
      <c r="K43" s="26">
        <f t="shared" ref="K43:K65" si="49">D43*15%</f>
        <v>21646.62</v>
      </c>
      <c r="L43" s="23">
        <f t="shared" ref="L43:L65" si="50">SUM(D43:K43)</f>
        <v>242557.26399999997</v>
      </c>
      <c r="M43" s="26">
        <f t="shared" ref="M43:M66" si="51">+D43*0.01</f>
        <v>1443.1079999999999</v>
      </c>
      <c r="N43" s="26">
        <f t="shared" ref="N43:N66" si="52">+D43*0.01</f>
        <v>1443.1079999999999</v>
      </c>
      <c r="O43" s="26">
        <f t="shared" ref="O43:O66" si="53">+D43*0.01</f>
        <v>1443.1079999999999</v>
      </c>
      <c r="P43" s="26">
        <f t="shared" ref="P43:P66" si="54">+D43/365*8</f>
        <v>3162.9764383561642</v>
      </c>
      <c r="Q43" s="23">
        <f t="shared" ref="Q43:Q66" si="55">SUM(L43:P43)</f>
        <v>250049.56443835614</v>
      </c>
      <c r="R43" s="26"/>
      <c r="S43" s="26"/>
      <c r="T43" s="26"/>
      <c r="U43" s="26"/>
      <c r="V43" s="26"/>
      <c r="W43" s="26"/>
      <c r="X43" s="26"/>
      <c r="Y43" s="26"/>
      <c r="Z43" s="26"/>
      <c r="AA43" s="26"/>
    </row>
    <row r="44" spans="1:27" s="25" customFormat="1" x14ac:dyDescent="0.25">
      <c r="A44" s="25" t="s">
        <v>333</v>
      </c>
      <c r="B44" s="25" t="s">
        <v>334</v>
      </c>
      <c r="C44" s="26">
        <v>16077.3</v>
      </c>
      <c r="D44" s="26">
        <f t="shared" si="45"/>
        <v>192927.59999999998</v>
      </c>
      <c r="E44" s="26">
        <f t="shared" si="46"/>
        <v>16077.299999999997</v>
      </c>
      <c r="F44" s="26">
        <f t="shared" si="47"/>
        <v>34726.967999999993</v>
      </c>
      <c r="G44" s="26">
        <v>37110</v>
      </c>
      <c r="H44" s="26">
        <f t="shared" si="48"/>
        <v>1488</v>
      </c>
      <c r="I44" s="26">
        <f>D44*32.5%</f>
        <v>62701.469999999994</v>
      </c>
      <c r="J44" s="26">
        <v>6000</v>
      </c>
      <c r="K44" s="26">
        <f t="shared" si="49"/>
        <v>28939.139999999996</v>
      </c>
      <c r="L44" s="23">
        <f t="shared" si="50"/>
        <v>379970.47799999994</v>
      </c>
      <c r="M44" s="26">
        <f t="shared" si="51"/>
        <v>1929.2759999999998</v>
      </c>
      <c r="N44" s="26">
        <f t="shared" si="52"/>
        <v>1929.2759999999998</v>
      </c>
      <c r="O44" s="26">
        <f t="shared" si="53"/>
        <v>1929.2759999999998</v>
      </c>
      <c r="P44" s="26">
        <f t="shared" si="54"/>
        <v>4228.5501369863005</v>
      </c>
      <c r="Q44" s="23">
        <f t="shared" si="55"/>
        <v>389986.85613698629</v>
      </c>
      <c r="R44" s="26"/>
      <c r="S44" s="26"/>
      <c r="T44" s="26"/>
      <c r="U44" s="26"/>
      <c r="V44" s="26"/>
      <c r="W44" s="26"/>
      <c r="X44" s="26"/>
      <c r="Y44" s="26"/>
      <c r="Z44" s="26"/>
      <c r="AA44" s="26"/>
    </row>
    <row r="45" spans="1:27" s="25" customFormat="1" x14ac:dyDescent="0.25">
      <c r="A45" s="25" t="s">
        <v>335</v>
      </c>
      <c r="B45" s="25" t="s">
        <v>723</v>
      </c>
      <c r="C45" s="26">
        <v>12025.9</v>
      </c>
      <c r="D45" s="26">
        <f t="shared" si="45"/>
        <v>144310.79999999999</v>
      </c>
      <c r="E45" s="26">
        <f t="shared" si="46"/>
        <v>12025.9</v>
      </c>
      <c r="F45" s="26">
        <f t="shared" si="47"/>
        <v>25975.943999999996</v>
      </c>
      <c r="G45" s="26">
        <v>37110</v>
      </c>
      <c r="H45" s="26">
        <f t="shared" si="48"/>
        <v>1488</v>
      </c>
      <c r="I45" s="26"/>
      <c r="J45" s="26"/>
      <c r="K45" s="26">
        <f t="shared" si="49"/>
        <v>21646.62</v>
      </c>
      <c r="L45" s="23">
        <f t="shared" si="50"/>
        <v>242557.26399999997</v>
      </c>
      <c r="M45" s="26">
        <f t="shared" si="51"/>
        <v>1443.1079999999999</v>
      </c>
      <c r="N45" s="26">
        <f t="shared" si="52"/>
        <v>1443.1079999999999</v>
      </c>
      <c r="O45" s="26">
        <f t="shared" si="53"/>
        <v>1443.1079999999999</v>
      </c>
      <c r="P45" s="26">
        <f t="shared" si="54"/>
        <v>3162.9764383561642</v>
      </c>
      <c r="Q45" s="23">
        <f t="shared" si="55"/>
        <v>250049.56443835614</v>
      </c>
      <c r="R45" s="26"/>
      <c r="S45" s="26"/>
      <c r="T45" s="26"/>
      <c r="U45" s="26"/>
      <c r="V45" s="26"/>
      <c r="W45" s="26"/>
      <c r="X45" s="26"/>
      <c r="Y45" s="26"/>
      <c r="Z45" s="26"/>
      <c r="AA45" s="26"/>
    </row>
    <row r="46" spans="1:27" s="25" customFormat="1" x14ac:dyDescent="0.25">
      <c r="A46" s="25" t="s">
        <v>336</v>
      </c>
      <c r="B46" s="25" t="s">
        <v>337</v>
      </c>
      <c r="C46" s="26">
        <v>10765.63</v>
      </c>
      <c r="D46" s="26">
        <f t="shared" si="45"/>
        <v>129187.56</v>
      </c>
      <c r="E46" s="26">
        <f t="shared" si="46"/>
        <v>10765.63</v>
      </c>
      <c r="F46" s="26">
        <f t="shared" si="47"/>
        <v>23253.7608</v>
      </c>
      <c r="G46" s="26">
        <v>37110</v>
      </c>
      <c r="H46" s="26">
        <f t="shared" si="48"/>
        <v>1488</v>
      </c>
      <c r="I46" s="26"/>
      <c r="J46" s="26"/>
      <c r="K46" s="26">
        <f t="shared" si="49"/>
        <v>19378.133999999998</v>
      </c>
      <c r="L46" s="23">
        <f t="shared" si="50"/>
        <v>221183.08479999998</v>
      </c>
      <c r="M46" s="26">
        <f t="shared" si="51"/>
        <v>1291.8756000000001</v>
      </c>
      <c r="N46" s="26">
        <f t="shared" si="52"/>
        <v>1291.8756000000001</v>
      </c>
      <c r="O46" s="26">
        <f t="shared" si="53"/>
        <v>1291.8756000000001</v>
      </c>
      <c r="P46" s="26">
        <f t="shared" si="54"/>
        <v>2831.5081643835615</v>
      </c>
      <c r="Q46" s="23">
        <f t="shared" si="55"/>
        <v>227890.21976438354</v>
      </c>
      <c r="R46" s="26"/>
      <c r="S46" s="26"/>
      <c r="T46" s="26"/>
      <c r="U46" s="26"/>
      <c r="V46" s="26"/>
      <c r="W46" s="26"/>
      <c r="X46" s="26"/>
      <c r="Y46" s="26"/>
      <c r="Z46" s="26"/>
      <c r="AA46" s="26"/>
    </row>
    <row r="47" spans="1:27" s="25" customFormat="1" x14ac:dyDescent="0.25">
      <c r="A47" s="25" t="s">
        <v>338</v>
      </c>
      <c r="B47" s="25" t="s">
        <v>339</v>
      </c>
      <c r="C47" s="26">
        <v>16077.3</v>
      </c>
      <c r="D47" s="26">
        <f t="shared" si="45"/>
        <v>192927.59999999998</v>
      </c>
      <c r="E47" s="26">
        <f t="shared" si="46"/>
        <v>16077.299999999997</v>
      </c>
      <c r="F47" s="26">
        <f t="shared" si="47"/>
        <v>34726.967999999993</v>
      </c>
      <c r="G47" s="26">
        <v>37110</v>
      </c>
      <c r="H47" s="26">
        <f t="shared" si="48"/>
        <v>1488</v>
      </c>
      <c r="I47" s="26">
        <f>D47*32.5%</f>
        <v>62701.469999999994</v>
      </c>
      <c r="J47" s="26">
        <v>6000</v>
      </c>
      <c r="K47" s="26">
        <f t="shared" si="49"/>
        <v>28939.139999999996</v>
      </c>
      <c r="L47" s="23">
        <f t="shared" si="50"/>
        <v>379970.47799999994</v>
      </c>
      <c r="M47" s="26">
        <f t="shared" si="51"/>
        <v>1929.2759999999998</v>
      </c>
      <c r="N47" s="26">
        <f t="shared" si="52"/>
        <v>1929.2759999999998</v>
      </c>
      <c r="O47" s="26">
        <f t="shared" si="53"/>
        <v>1929.2759999999998</v>
      </c>
      <c r="P47" s="26">
        <f t="shared" si="54"/>
        <v>4228.5501369863005</v>
      </c>
      <c r="Q47" s="23">
        <f t="shared" si="55"/>
        <v>389986.85613698629</v>
      </c>
      <c r="R47" s="26"/>
      <c r="S47" s="26"/>
      <c r="T47" s="26"/>
      <c r="U47" s="26"/>
      <c r="V47" s="26"/>
      <c r="W47" s="26"/>
      <c r="X47" s="26"/>
      <c r="Y47" s="26"/>
      <c r="Z47" s="26"/>
      <c r="AA47" s="26"/>
    </row>
    <row r="48" spans="1:27" s="25" customFormat="1" x14ac:dyDescent="0.25">
      <c r="A48" s="25" t="s">
        <v>340</v>
      </c>
      <c r="B48" s="25" t="s">
        <v>341</v>
      </c>
      <c r="C48" s="26">
        <v>9425.68</v>
      </c>
      <c r="D48" s="26">
        <f t="shared" si="45"/>
        <v>113108.16</v>
      </c>
      <c r="E48" s="26">
        <f t="shared" si="46"/>
        <v>9425.68</v>
      </c>
      <c r="F48" s="26">
        <f t="shared" si="47"/>
        <v>20359.468799999999</v>
      </c>
      <c r="G48" s="26">
        <v>37110</v>
      </c>
      <c r="H48" s="26">
        <f t="shared" si="48"/>
        <v>1488</v>
      </c>
      <c r="I48" s="26"/>
      <c r="J48" s="26"/>
      <c r="K48" s="26">
        <f t="shared" si="49"/>
        <v>16966.223999999998</v>
      </c>
      <c r="L48" s="23">
        <f t="shared" si="50"/>
        <v>198457.53279999999</v>
      </c>
      <c r="M48" s="26">
        <f t="shared" si="51"/>
        <v>1131.0816</v>
      </c>
      <c r="N48" s="26">
        <f t="shared" si="52"/>
        <v>1131.0816</v>
      </c>
      <c r="O48" s="26">
        <f t="shared" si="53"/>
        <v>1131.0816</v>
      </c>
      <c r="P48" s="26">
        <f t="shared" si="54"/>
        <v>2479.0829589041095</v>
      </c>
      <c r="Q48" s="23">
        <f t="shared" si="55"/>
        <v>204329.86055890413</v>
      </c>
      <c r="R48" s="26"/>
      <c r="S48" s="26"/>
      <c r="T48" s="26"/>
      <c r="U48" s="26"/>
      <c r="V48" s="26"/>
      <c r="W48" s="26"/>
      <c r="X48" s="26"/>
      <c r="Y48" s="26"/>
      <c r="Z48" s="26"/>
      <c r="AA48" s="26"/>
    </row>
    <row r="49" spans="1:27" s="25" customFormat="1" x14ac:dyDescent="0.25">
      <c r="A49" s="25" t="s">
        <v>340</v>
      </c>
      <c r="B49" s="25" t="s">
        <v>342</v>
      </c>
      <c r="C49" s="26">
        <v>9425.68</v>
      </c>
      <c r="D49" s="26">
        <f>C49*12</f>
        <v>113108.16</v>
      </c>
      <c r="E49" s="26">
        <f>D49/12</f>
        <v>9425.68</v>
      </c>
      <c r="F49" s="26">
        <f>D49*18%</f>
        <v>20359.468799999999</v>
      </c>
      <c r="G49" s="26">
        <v>37110</v>
      </c>
      <c r="H49" s="26">
        <f t="shared" si="48"/>
        <v>1488</v>
      </c>
      <c r="I49" s="26"/>
      <c r="J49" s="26"/>
      <c r="K49" s="26">
        <f>D49*15%</f>
        <v>16966.223999999998</v>
      </c>
      <c r="L49" s="23">
        <f>SUM(D49:K49)</f>
        <v>198457.53279999999</v>
      </c>
      <c r="M49" s="26">
        <f t="shared" si="51"/>
        <v>1131.0816</v>
      </c>
      <c r="N49" s="26">
        <f t="shared" si="52"/>
        <v>1131.0816</v>
      </c>
      <c r="O49" s="26">
        <f t="shared" si="53"/>
        <v>1131.0816</v>
      </c>
      <c r="P49" s="26">
        <f t="shared" si="54"/>
        <v>2479.0829589041095</v>
      </c>
      <c r="Q49" s="23">
        <f t="shared" si="55"/>
        <v>204329.86055890413</v>
      </c>
      <c r="R49" s="26"/>
      <c r="S49" s="26"/>
      <c r="T49" s="26"/>
      <c r="U49" s="26"/>
      <c r="V49" s="26"/>
      <c r="W49" s="26"/>
      <c r="X49" s="26"/>
      <c r="Y49" s="26"/>
      <c r="Z49" s="26"/>
      <c r="AA49" s="26"/>
    </row>
    <row r="50" spans="1:27" s="25" customFormat="1" x14ac:dyDescent="0.25">
      <c r="A50" s="25" t="s">
        <v>343</v>
      </c>
      <c r="B50" s="25" t="s">
        <v>722</v>
      </c>
      <c r="C50" s="26">
        <v>14202.24</v>
      </c>
      <c r="D50" s="26">
        <f t="shared" si="45"/>
        <v>170426.88</v>
      </c>
      <c r="E50" s="26">
        <f t="shared" si="46"/>
        <v>14202.24</v>
      </c>
      <c r="F50" s="26">
        <f t="shared" si="47"/>
        <v>30676.838400000001</v>
      </c>
      <c r="G50" s="26">
        <v>37110</v>
      </c>
      <c r="H50" s="26">
        <f t="shared" si="48"/>
        <v>1488</v>
      </c>
      <c r="I50" s="26"/>
      <c r="J50" s="26"/>
      <c r="K50" s="26">
        <f t="shared" si="49"/>
        <v>25564.031999999999</v>
      </c>
      <c r="L50" s="23">
        <f t="shared" si="50"/>
        <v>279467.99040000001</v>
      </c>
      <c r="M50" s="26">
        <f t="shared" si="51"/>
        <v>1704.2688000000001</v>
      </c>
      <c r="N50" s="26">
        <f t="shared" si="52"/>
        <v>1704.2688000000001</v>
      </c>
      <c r="O50" s="26">
        <f t="shared" si="53"/>
        <v>1704.2688000000001</v>
      </c>
      <c r="P50" s="26">
        <f t="shared" si="54"/>
        <v>3735.3836712328766</v>
      </c>
      <c r="Q50" s="23">
        <f t="shared" si="55"/>
        <v>288316.18047123292</v>
      </c>
      <c r="R50" s="26"/>
      <c r="S50" s="26"/>
      <c r="T50" s="26"/>
      <c r="U50" s="26"/>
      <c r="V50" s="26"/>
      <c r="W50" s="26"/>
      <c r="X50" s="26"/>
      <c r="Y50" s="26"/>
      <c r="Z50" s="26"/>
      <c r="AA50" s="26"/>
    </row>
    <row r="51" spans="1:27" s="25" customFormat="1" x14ac:dyDescent="0.25">
      <c r="A51" s="25" t="s">
        <v>344</v>
      </c>
      <c r="B51" s="25" t="s">
        <v>728</v>
      </c>
      <c r="C51" s="26">
        <v>8971.48</v>
      </c>
      <c r="D51" s="26">
        <f t="shared" si="45"/>
        <v>107657.76</v>
      </c>
      <c r="E51" s="26">
        <f t="shared" si="46"/>
        <v>8971.48</v>
      </c>
      <c r="F51" s="26">
        <f t="shared" si="47"/>
        <v>19378.396799999999</v>
      </c>
      <c r="G51" s="26">
        <v>37110</v>
      </c>
      <c r="H51" s="26">
        <f t="shared" si="48"/>
        <v>1488</v>
      </c>
      <c r="I51" s="26"/>
      <c r="J51" s="26"/>
      <c r="K51" s="26">
        <f t="shared" si="49"/>
        <v>16148.663999999999</v>
      </c>
      <c r="L51" s="23">
        <f t="shared" si="50"/>
        <v>190754.30079999997</v>
      </c>
      <c r="M51" s="26">
        <f t="shared" si="51"/>
        <v>1076.5776000000001</v>
      </c>
      <c r="N51" s="26">
        <f t="shared" si="52"/>
        <v>1076.5776000000001</v>
      </c>
      <c r="O51" s="26">
        <f t="shared" si="53"/>
        <v>1076.5776000000001</v>
      </c>
      <c r="P51" s="26">
        <f t="shared" si="54"/>
        <v>2359.622136986301</v>
      </c>
      <c r="Q51" s="23">
        <f t="shared" si="55"/>
        <v>196343.65573698623</v>
      </c>
      <c r="R51" s="26"/>
      <c r="S51" s="26"/>
      <c r="T51" s="26"/>
      <c r="U51" s="26"/>
      <c r="V51" s="26"/>
      <c r="W51" s="26"/>
      <c r="X51" s="26"/>
      <c r="Y51" s="26"/>
      <c r="Z51" s="26"/>
      <c r="AA51" s="26"/>
    </row>
    <row r="52" spans="1:27" s="25" customFormat="1" x14ac:dyDescent="0.25">
      <c r="A52" s="25" t="s">
        <v>345</v>
      </c>
      <c r="B52" s="25" t="s">
        <v>346</v>
      </c>
      <c r="C52" s="26">
        <v>65738.820000000007</v>
      </c>
      <c r="D52" s="26">
        <f t="shared" si="45"/>
        <v>788865.84000000008</v>
      </c>
      <c r="E52" s="26"/>
      <c r="F52" s="26"/>
      <c r="G52" s="26">
        <v>37110</v>
      </c>
      <c r="H52" s="26">
        <f t="shared" si="48"/>
        <v>1488</v>
      </c>
      <c r="I52" s="26"/>
      <c r="J52" s="26"/>
      <c r="K52" s="26"/>
      <c r="L52" s="23">
        <f t="shared" si="50"/>
        <v>827463.84000000008</v>
      </c>
      <c r="M52" s="26">
        <f t="shared" si="51"/>
        <v>7888.6584000000012</v>
      </c>
      <c r="N52" s="26">
        <f t="shared" si="52"/>
        <v>7888.6584000000012</v>
      </c>
      <c r="O52" s="26">
        <f t="shared" si="53"/>
        <v>7888.6584000000012</v>
      </c>
      <c r="P52" s="26">
        <f t="shared" si="54"/>
        <v>17290.210191780825</v>
      </c>
      <c r="Q52" s="23">
        <f t="shared" si="55"/>
        <v>868420.02539178077</v>
      </c>
      <c r="R52" s="26"/>
      <c r="S52" s="26"/>
      <c r="T52" s="26"/>
      <c r="U52" s="26"/>
      <c r="V52" s="26"/>
      <c r="W52" s="26"/>
      <c r="X52" s="26"/>
      <c r="Y52" s="26"/>
      <c r="Z52" s="26"/>
      <c r="AA52" s="26"/>
    </row>
    <row r="53" spans="1:27" s="25" customFormat="1" x14ac:dyDescent="0.25">
      <c r="A53" s="25" t="s">
        <v>347</v>
      </c>
      <c r="B53" s="25" t="s">
        <v>348</v>
      </c>
      <c r="C53" s="26">
        <v>14202.24</v>
      </c>
      <c r="D53" s="26">
        <f t="shared" si="45"/>
        <v>170426.88</v>
      </c>
      <c r="E53" s="26">
        <f t="shared" si="46"/>
        <v>14202.24</v>
      </c>
      <c r="F53" s="26">
        <f t="shared" si="47"/>
        <v>30676.838400000001</v>
      </c>
      <c r="G53" s="26">
        <v>37110</v>
      </c>
      <c r="H53" s="26">
        <f t="shared" si="48"/>
        <v>1488</v>
      </c>
      <c r="I53" s="26"/>
      <c r="J53" s="26"/>
      <c r="K53" s="26">
        <f t="shared" si="49"/>
        <v>25564.031999999999</v>
      </c>
      <c r="L53" s="23">
        <f t="shared" si="50"/>
        <v>279467.99040000001</v>
      </c>
      <c r="M53" s="26">
        <f t="shared" si="51"/>
        <v>1704.2688000000001</v>
      </c>
      <c r="N53" s="26">
        <f t="shared" si="52"/>
        <v>1704.2688000000001</v>
      </c>
      <c r="O53" s="26">
        <f t="shared" si="53"/>
        <v>1704.2688000000001</v>
      </c>
      <c r="P53" s="26">
        <f t="shared" si="54"/>
        <v>3735.3836712328766</v>
      </c>
      <c r="Q53" s="23">
        <f t="shared" si="55"/>
        <v>288316.18047123292</v>
      </c>
      <c r="R53" s="26"/>
      <c r="S53" s="26"/>
      <c r="T53" s="26"/>
      <c r="U53" s="26"/>
      <c r="V53" s="26"/>
      <c r="W53" s="26"/>
      <c r="X53" s="26"/>
      <c r="Y53" s="26"/>
      <c r="Z53" s="26"/>
      <c r="AA53" s="26"/>
    </row>
    <row r="54" spans="1:27" s="25" customFormat="1" x14ac:dyDescent="0.25">
      <c r="A54" s="25" t="s">
        <v>349</v>
      </c>
      <c r="B54" s="25" t="s">
        <v>350</v>
      </c>
      <c r="C54" s="26">
        <v>49595.44</v>
      </c>
      <c r="D54" s="26">
        <f t="shared" si="45"/>
        <v>595145.28</v>
      </c>
      <c r="E54" s="26"/>
      <c r="F54" s="26"/>
      <c r="G54" s="26"/>
      <c r="H54" s="26">
        <f t="shared" si="48"/>
        <v>1488</v>
      </c>
      <c r="I54" s="26"/>
      <c r="J54" s="26"/>
      <c r="K54" s="26"/>
      <c r="L54" s="23">
        <f t="shared" si="50"/>
        <v>596633.28</v>
      </c>
      <c r="M54" s="26">
        <f t="shared" si="51"/>
        <v>5951.4528</v>
      </c>
      <c r="N54" s="26">
        <f t="shared" si="52"/>
        <v>5951.4528</v>
      </c>
      <c r="O54" s="26">
        <f t="shared" si="53"/>
        <v>5951.4528</v>
      </c>
      <c r="P54" s="26">
        <f t="shared" si="54"/>
        <v>13044.280109589041</v>
      </c>
      <c r="Q54" s="23">
        <f t="shared" si="55"/>
        <v>627531.91850958893</v>
      </c>
      <c r="R54" s="26"/>
      <c r="S54" s="26"/>
      <c r="T54" s="26"/>
      <c r="U54" s="26"/>
      <c r="V54" s="26"/>
      <c r="W54" s="26"/>
      <c r="X54" s="26"/>
      <c r="Y54" s="26"/>
      <c r="Z54" s="26"/>
      <c r="AA54" s="26"/>
    </row>
    <row r="55" spans="1:27" s="25" customFormat="1" x14ac:dyDescent="0.25">
      <c r="A55" s="25" t="s">
        <v>351</v>
      </c>
      <c r="B55" s="25" t="s">
        <v>352</v>
      </c>
      <c r="C55" s="26">
        <v>14929.34</v>
      </c>
      <c r="D55" s="26">
        <f t="shared" si="45"/>
        <v>179152.08000000002</v>
      </c>
      <c r="E55" s="26">
        <f t="shared" si="46"/>
        <v>14929.340000000002</v>
      </c>
      <c r="F55" s="26">
        <f t="shared" si="47"/>
        <v>32247.374400000001</v>
      </c>
      <c r="G55" s="26">
        <v>37110</v>
      </c>
      <c r="H55" s="26">
        <f t="shared" si="48"/>
        <v>1488</v>
      </c>
      <c r="I55" s="26">
        <f>D55*32.5%</f>
        <v>58224.426000000007</v>
      </c>
      <c r="J55" s="26">
        <v>6000</v>
      </c>
      <c r="K55" s="26">
        <f t="shared" si="49"/>
        <v>26872.812000000002</v>
      </c>
      <c r="L55" s="23">
        <f t="shared" si="50"/>
        <v>356024.03239999997</v>
      </c>
      <c r="M55" s="26">
        <f t="shared" si="51"/>
        <v>1791.5208000000002</v>
      </c>
      <c r="N55" s="26">
        <f t="shared" si="52"/>
        <v>1791.5208000000002</v>
      </c>
      <c r="O55" s="26">
        <f t="shared" si="53"/>
        <v>1791.5208000000002</v>
      </c>
      <c r="P55" s="26">
        <f t="shared" si="54"/>
        <v>3926.6209315068495</v>
      </c>
      <c r="Q55" s="23">
        <f t="shared" si="55"/>
        <v>365325.21573150682</v>
      </c>
      <c r="R55" s="26"/>
      <c r="S55" s="26"/>
      <c r="T55" s="26"/>
      <c r="U55" s="26"/>
      <c r="V55" s="26"/>
      <c r="W55" s="26"/>
      <c r="X55" s="26"/>
      <c r="Y55" s="26"/>
      <c r="Z55" s="26"/>
      <c r="AA55" s="26"/>
    </row>
    <row r="56" spans="1:27" s="25" customFormat="1" x14ac:dyDescent="0.25">
      <c r="A56" s="25" t="s">
        <v>353</v>
      </c>
      <c r="B56" s="25" t="s">
        <v>724</v>
      </c>
      <c r="C56" s="26">
        <v>49595.44</v>
      </c>
      <c r="D56" s="26">
        <f t="shared" si="45"/>
        <v>595145.28</v>
      </c>
      <c r="E56" s="26"/>
      <c r="F56" s="26"/>
      <c r="G56" s="26"/>
      <c r="H56" s="26">
        <f t="shared" si="48"/>
        <v>1488</v>
      </c>
      <c r="I56" s="26"/>
      <c r="J56" s="26"/>
      <c r="K56" s="26"/>
      <c r="L56" s="23">
        <f t="shared" si="50"/>
        <v>596633.28</v>
      </c>
      <c r="M56" s="26">
        <f t="shared" si="51"/>
        <v>5951.4528</v>
      </c>
      <c r="N56" s="26">
        <f t="shared" si="52"/>
        <v>5951.4528</v>
      </c>
      <c r="O56" s="26">
        <f t="shared" si="53"/>
        <v>5951.4528</v>
      </c>
      <c r="P56" s="26">
        <f t="shared" si="54"/>
        <v>13044.280109589041</v>
      </c>
      <c r="Q56" s="23">
        <f t="shared" si="55"/>
        <v>627531.91850958893</v>
      </c>
      <c r="R56" s="26"/>
      <c r="S56" s="26"/>
      <c r="T56" s="26"/>
      <c r="U56" s="26"/>
      <c r="V56" s="26"/>
      <c r="W56" s="26"/>
      <c r="X56" s="26"/>
      <c r="Y56" s="26"/>
      <c r="Z56" s="26"/>
      <c r="AA56" s="26"/>
    </row>
    <row r="57" spans="1:27" s="25" customFormat="1" x14ac:dyDescent="0.25">
      <c r="A57" s="25" t="s">
        <v>354</v>
      </c>
      <c r="B57" s="25" t="s">
        <v>729</v>
      </c>
      <c r="C57" s="26">
        <v>8971.48</v>
      </c>
      <c r="D57" s="26">
        <f t="shared" si="45"/>
        <v>107657.76</v>
      </c>
      <c r="E57" s="26">
        <f t="shared" si="46"/>
        <v>8971.48</v>
      </c>
      <c r="F57" s="26">
        <f t="shared" si="47"/>
        <v>19378.396799999999</v>
      </c>
      <c r="G57" s="26">
        <v>37110</v>
      </c>
      <c r="H57" s="26">
        <f t="shared" si="48"/>
        <v>1488</v>
      </c>
      <c r="I57" s="26"/>
      <c r="J57" s="26"/>
      <c r="K57" s="26">
        <f t="shared" si="49"/>
        <v>16148.663999999999</v>
      </c>
      <c r="L57" s="23">
        <f t="shared" si="50"/>
        <v>190754.30079999997</v>
      </c>
      <c r="M57" s="26">
        <f t="shared" si="51"/>
        <v>1076.5776000000001</v>
      </c>
      <c r="N57" s="26">
        <f t="shared" si="52"/>
        <v>1076.5776000000001</v>
      </c>
      <c r="O57" s="26">
        <f t="shared" si="53"/>
        <v>1076.5776000000001</v>
      </c>
      <c r="P57" s="26">
        <f t="shared" si="54"/>
        <v>2359.622136986301</v>
      </c>
      <c r="Q57" s="23">
        <f t="shared" si="55"/>
        <v>196343.65573698623</v>
      </c>
      <c r="R57" s="26"/>
      <c r="S57" s="26"/>
      <c r="T57" s="26"/>
      <c r="U57" s="26"/>
      <c r="V57" s="26"/>
      <c r="W57" s="26"/>
      <c r="X57" s="26"/>
      <c r="Y57" s="26"/>
      <c r="Z57" s="26"/>
      <c r="AA57" s="26"/>
    </row>
    <row r="58" spans="1:27" s="25" customFormat="1" x14ac:dyDescent="0.25">
      <c r="A58" s="25" t="s">
        <v>355</v>
      </c>
      <c r="B58" s="25" t="s">
        <v>841</v>
      </c>
      <c r="C58" s="26">
        <v>14929.35</v>
      </c>
      <c r="D58" s="26">
        <f t="shared" si="45"/>
        <v>179152.2</v>
      </c>
      <c r="E58" s="26">
        <f t="shared" si="46"/>
        <v>14929.35</v>
      </c>
      <c r="F58" s="26">
        <f t="shared" si="47"/>
        <v>32247.396000000001</v>
      </c>
      <c r="G58" s="26">
        <v>37110</v>
      </c>
      <c r="H58" s="26">
        <f t="shared" si="48"/>
        <v>1488</v>
      </c>
      <c r="I58" s="26">
        <f>D58*32.5%</f>
        <v>58224.465000000004</v>
      </c>
      <c r="J58" s="26">
        <v>6000</v>
      </c>
      <c r="K58" s="26">
        <f t="shared" si="49"/>
        <v>26872.83</v>
      </c>
      <c r="L58" s="23">
        <f t="shared" si="50"/>
        <v>356024.24100000004</v>
      </c>
      <c r="M58" s="26">
        <f t="shared" si="51"/>
        <v>1791.5220000000002</v>
      </c>
      <c r="N58" s="26">
        <f t="shared" si="52"/>
        <v>1791.5220000000002</v>
      </c>
      <c r="O58" s="26">
        <f t="shared" si="53"/>
        <v>1791.5220000000002</v>
      </c>
      <c r="P58" s="26">
        <f t="shared" si="54"/>
        <v>3926.6235616438357</v>
      </c>
      <c r="Q58" s="23">
        <f t="shared" si="55"/>
        <v>365325.43056164385</v>
      </c>
      <c r="R58" s="26"/>
      <c r="S58" s="26"/>
      <c r="T58" s="26"/>
      <c r="U58" s="26"/>
      <c r="V58" s="26"/>
      <c r="W58" s="26"/>
      <c r="X58" s="26"/>
      <c r="Y58" s="26"/>
      <c r="Z58" s="26"/>
      <c r="AA58" s="26"/>
    </row>
    <row r="59" spans="1:27" s="25" customFormat="1" x14ac:dyDescent="0.25">
      <c r="A59" s="25" t="s">
        <v>689</v>
      </c>
      <c r="B59" s="25" t="s">
        <v>840</v>
      </c>
      <c r="C59" s="26">
        <v>14929.35</v>
      </c>
      <c r="D59" s="26">
        <f>C59*12</f>
        <v>179152.2</v>
      </c>
      <c r="E59" s="26">
        <f>D59/12</f>
        <v>14929.35</v>
      </c>
      <c r="F59" s="26">
        <f>D59*18%</f>
        <v>32247.396000000001</v>
      </c>
      <c r="G59" s="26">
        <v>37110</v>
      </c>
      <c r="H59" s="26">
        <f>IF(D59*0.01&gt;124,124,D59*0.01)*12</f>
        <v>1488</v>
      </c>
      <c r="I59" s="26">
        <f>D59*32.5%</f>
        <v>58224.465000000004</v>
      </c>
      <c r="J59" s="26">
        <v>6000</v>
      </c>
      <c r="K59" s="26">
        <f>D59*15%</f>
        <v>26872.83</v>
      </c>
      <c r="L59" s="23">
        <f>SUM(D59:K59)</f>
        <v>356024.24100000004</v>
      </c>
      <c r="M59" s="26">
        <f>+D59*0.01</f>
        <v>1791.5220000000002</v>
      </c>
      <c r="N59" s="26">
        <f>+D59*0.01</f>
        <v>1791.5220000000002</v>
      </c>
      <c r="O59" s="26">
        <f>+D59*0.01</f>
        <v>1791.5220000000002</v>
      </c>
      <c r="P59" s="26">
        <f>+D59/365*8</f>
        <v>3926.6235616438357</v>
      </c>
      <c r="Q59" s="23">
        <f>SUM(L59:P59)</f>
        <v>365325.43056164385</v>
      </c>
      <c r="R59" s="26"/>
      <c r="S59" s="26"/>
      <c r="T59" s="26"/>
      <c r="U59" s="26"/>
      <c r="V59" s="26"/>
      <c r="W59" s="26"/>
      <c r="X59" s="26"/>
      <c r="Y59" s="26"/>
      <c r="Z59" s="26"/>
      <c r="AA59" s="26"/>
    </row>
    <row r="60" spans="1:27" s="25" customFormat="1" x14ac:dyDescent="0.25">
      <c r="A60" s="72" t="s">
        <v>356</v>
      </c>
      <c r="B60" s="72"/>
      <c r="C60" s="26">
        <v>14929.34</v>
      </c>
      <c r="D60" s="26">
        <f t="shared" si="45"/>
        <v>179152.08000000002</v>
      </c>
      <c r="E60" s="26">
        <f t="shared" si="46"/>
        <v>14929.340000000002</v>
      </c>
      <c r="F60" s="26">
        <f t="shared" si="47"/>
        <v>32247.374400000001</v>
      </c>
      <c r="G60" s="26">
        <v>37110</v>
      </c>
      <c r="H60" s="26">
        <f t="shared" si="48"/>
        <v>1488</v>
      </c>
      <c r="I60" s="26">
        <f>D60*32.5%</f>
        <v>58224.426000000007</v>
      </c>
      <c r="J60" s="26">
        <v>6000</v>
      </c>
      <c r="K60" s="26">
        <f t="shared" si="49"/>
        <v>26872.812000000002</v>
      </c>
      <c r="L60" s="23">
        <f t="shared" si="50"/>
        <v>356024.03239999997</v>
      </c>
      <c r="M60" s="26">
        <f t="shared" si="51"/>
        <v>1791.5208000000002</v>
      </c>
      <c r="N60" s="26">
        <f t="shared" si="52"/>
        <v>1791.5208000000002</v>
      </c>
      <c r="O60" s="26">
        <f t="shared" si="53"/>
        <v>1791.5208000000002</v>
      </c>
      <c r="P60" s="26">
        <f t="shared" si="54"/>
        <v>3926.6209315068495</v>
      </c>
      <c r="Q60" s="23">
        <f t="shared" si="55"/>
        <v>365325.21573150682</v>
      </c>
      <c r="R60" s="26"/>
      <c r="S60" s="26"/>
      <c r="T60" s="26"/>
      <c r="U60" s="26"/>
      <c r="V60" s="26"/>
      <c r="W60" s="26"/>
      <c r="X60" s="26"/>
      <c r="Y60" s="26"/>
      <c r="Z60" s="26"/>
      <c r="AA60" s="26"/>
    </row>
    <row r="61" spans="1:27" s="25" customFormat="1" x14ac:dyDescent="0.25">
      <c r="A61" s="72" t="s">
        <v>357</v>
      </c>
      <c r="B61" s="72" t="s">
        <v>358</v>
      </c>
      <c r="C61" s="26">
        <v>9704.3799999999992</v>
      </c>
      <c r="D61" s="26">
        <f t="shared" si="45"/>
        <v>116452.56</v>
      </c>
      <c r="E61" s="26">
        <f t="shared" si="46"/>
        <v>9704.3799999999992</v>
      </c>
      <c r="F61" s="26">
        <f t="shared" si="47"/>
        <v>20961.460799999997</v>
      </c>
      <c r="G61" s="26">
        <v>37110</v>
      </c>
      <c r="H61" s="26">
        <f t="shared" si="48"/>
        <v>1488</v>
      </c>
      <c r="I61" s="26"/>
      <c r="J61" s="26"/>
      <c r="K61" s="26">
        <f t="shared" si="49"/>
        <v>17467.883999999998</v>
      </c>
      <c r="L61" s="23">
        <f t="shared" si="50"/>
        <v>203184.28479999999</v>
      </c>
      <c r="M61" s="26">
        <f t="shared" si="51"/>
        <v>1164.5255999999999</v>
      </c>
      <c r="N61" s="26">
        <f t="shared" si="52"/>
        <v>1164.5255999999999</v>
      </c>
      <c r="O61" s="26">
        <f t="shared" si="53"/>
        <v>1164.5255999999999</v>
      </c>
      <c r="P61" s="26">
        <f t="shared" si="54"/>
        <v>2552.3848767123286</v>
      </c>
      <c r="Q61" s="23">
        <f t="shared" si="55"/>
        <v>209230.24647671232</v>
      </c>
      <c r="R61" s="26"/>
      <c r="S61" s="26"/>
      <c r="T61" s="26"/>
      <c r="U61" s="26"/>
      <c r="V61" s="26"/>
      <c r="W61" s="26"/>
      <c r="X61" s="26"/>
      <c r="Y61" s="26"/>
      <c r="Z61" s="26"/>
      <c r="AA61" s="26"/>
    </row>
    <row r="62" spans="1:27" s="25" customFormat="1" x14ac:dyDescent="0.25">
      <c r="A62" s="72" t="s">
        <v>359</v>
      </c>
      <c r="B62" s="72" t="s">
        <v>360</v>
      </c>
      <c r="C62" s="26">
        <v>5899.19</v>
      </c>
      <c r="D62" s="26">
        <f t="shared" si="45"/>
        <v>70790.28</v>
      </c>
      <c r="E62" s="26">
        <f t="shared" si="46"/>
        <v>5899.19</v>
      </c>
      <c r="F62" s="26">
        <f t="shared" si="47"/>
        <v>12742.250399999999</v>
      </c>
      <c r="G62" s="26">
        <v>37110</v>
      </c>
      <c r="H62" s="26">
        <f t="shared" si="48"/>
        <v>1488</v>
      </c>
      <c r="I62" s="26"/>
      <c r="J62" s="26"/>
      <c r="K62" s="26">
        <f t="shared" si="49"/>
        <v>10618.541999999999</v>
      </c>
      <c r="L62" s="23">
        <f t="shared" si="50"/>
        <v>138648.26240000001</v>
      </c>
      <c r="M62" s="26">
        <f t="shared" si="51"/>
        <v>707.90279999999996</v>
      </c>
      <c r="N62" s="26">
        <f t="shared" si="52"/>
        <v>707.90279999999996</v>
      </c>
      <c r="O62" s="26">
        <f t="shared" si="53"/>
        <v>707.90279999999996</v>
      </c>
      <c r="P62" s="26">
        <f t="shared" si="54"/>
        <v>1551.5677808219177</v>
      </c>
      <c r="Q62" s="23">
        <f t="shared" si="55"/>
        <v>142323.53858082194</v>
      </c>
      <c r="R62" s="26"/>
      <c r="S62" s="26"/>
      <c r="T62" s="26"/>
      <c r="U62" s="26"/>
      <c r="V62" s="26"/>
      <c r="W62" s="26"/>
      <c r="X62" s="26"/>
      <c r="Y62" s="26"/>
      <c r="Z62" s="26"/>
      <c r="AA62" s="26"/>
    </row>
    <row r="63" spans="1:27" s="25" customFormat="1" x14ac:dyDescent="0.25">
      <c r="A63" s="72"/>
      <c r="B63" s="72" t="s">
        <v>361</v>
      </c>
      <c r="C63" s="26">
        <v>5899.19</v>
      </c>
      <c r="D63" s="26">
        <f t="shared" si="45"/>
        <v>70790.28</v>
      </c>
      <c r="E63" s="26">
        <f t="shared" si="46"/>
        <v>5899.19</v>
      </c>
      <c r="F63" s="26">
        <f t="shared" si="47"/>
        <v>12742.250399999999</v>
      </c>
      <c r="G63" s="26">
        <v>37110</v>
      </c>
      <c r="H63" s="26">
        <f t="shared" si="48"/>
        <v>1488</v>
      </c>
      <c r="I63" s="26"/>
      <c r="J63" s="26"/>
      <c r="K63" s="26">
        <f t="shared" si="49"/>
        <v>10618.541999999999</v>
      </c>
      <c r="L63" s="23">
        <f t="shared" si="50"/>
        <v>138648.26240000001</v>
      </c>
      <c r="M63" s="26">
        <f t="shared" si="51"/>
        <v>707.90279999999996</v>
      </c>
      <c r="N63" s="26">
        <f t="shared" si="52"/>
        <v>707.90279999999996</v>
      </c>
      <c r="O63" s="26">
        <f t="shared" si="53"/>
        <v>707.90279999999996</v>
      </c>
      <c r="P63" s="26">
        <f t="shared" si="54"/>
        <v>1551.5677808219177</v>
      </c>
      <c r="Q63" s="23">
        <f t="shared" si="55"/>
        <v>142323.53858082194</v>
      </c>
      <c r="R63" s="26"/>
      <c r="S63" s="26"/>
      <c r="T63" s="26"/>
      <c r="U63" s="26"/>
      <c r="V63" s="26"/>
      <c r="W63" s="26"/>
      <c r="X63" s="26"/>
      <c r="Y63" s="26"/>
      <c r="Z63" s="26"/>
      <c r="AA63" s="26"/>
    </row>
    <row r="64" spans="1:27" s="25" customFormat="1" x14ac:dyDescent="0.25">
      <c r="A64" s="72"/>
      <c r="B64" s="72" t="s">
        <v>362</v>
      </c>
      <c r="C64" s="26">
        <v>5614.92</v>
      </c>
      <c r="D64" s="26">
        <f t="shared" si="45"/>
        <v>67379.040000000008</v>
      </c>
      <c r="E64" s="26">
        <f t="shared" si="46"/>
        <v>5614.920000000001</v>
      </c>
      <c r="F64" s="26">
        <f t="shared" si="47"/>
        <v>12128.227200000001</v>
      </c>
      <c r="G64" s="26">
        <v>37110</v>
      </c>
      <c r="H64" s="26">
        <f t="shared" si="48"/>
        <v>1488</v>
      </c>
      <c r="I64" s="26"/>
      <c r="J64" s="26"/>
      <c r="K64" s="26">
        <f t="shared" si="49"/>
        <v>10106.856000000002</v>
      </c>
      <c r="L64" s="23">
        <f t="shared" si="50"/>
        <v>133827.04320000001</v>
      </c>
      <c r="M64" s="26">
        <f t="shared" si="51"/>
        <v>673.79040000000009</v>
      </c>
      <c r="N64" s="26">
        <f t="shared" si="52"/>
        <v>673.79040000000009</v>
      </c>
      <c r="O64" s="26">
        <f t="shared" si="53"/>
        <v>673.79040000000009</v>
      </c>
      <c r="P64" s="26">
        <f t="shared" si="54"/>
        <v>1476.800876712329</v>
      </c>
      <c r="Q64" s="23">
        <f t="shared" si="55"/>
        <v>137325.21527671235</v>
      </c>
      <c r="R64" s="26"/>
      <c r="S64" s="26"/>
      <c r="T64" s="26"/>
      <c r="U64" s="26"/>
      <c r="V64" s="26"/>
      <c r="W64" s="26"/>
      <c r="X64" s="26"/>
      <c r="Y64" s="26"/>
      <c r="Z64" s="26"/>
      <c r="AA64" s="26"/>
    </row>
    <row r="65" spans="1:27" s="25" customFormat="1" x14ac:dyDescent="0.25">
      <c r="A65" s="72" t="s">
        <v>363</v>
      </c>
      <c r="B65" s="72" t="s">
        <v>364</v>
      </c>
      <c r="C65" s="26">
        <v>6511.5</v>
      </c>
      <c r="D65" s="26">
        <f t="shared" si="45"/>
        <v>78138</v>
      </c>
      <c r="E65" s="26">
        <f t="shared" si="46"/>
        <v>6511.5</v>
      </c>
      <c r="F65" s="26">
        <f t="shared" si="47"/>
        <v>14064.84</v>
      </c>
      <c r="G65" s="26">
        <v>37110</v>
      </c>
      <c r="H65" s="26">
        <f t="shared" si="48"/>
        <v>1488</v>
      </c>
      <c r="I65" s="26"/>
      <c r="J65" s="26"/>
      <c r="K65" s="26">
        <f t="shared" si="49"/>
        <v>11720.699999999999</v>
      </c>
      <c r="L65" s="23">
        <f t="shared" si="50"/>
        <v>149033.04</v>
      </c>
      <c r="M65" s="26">
        <f t="shared" si="51"/>
        <v>781.38</v>
      </c>
      <c r="N65" s="26">
        <f t="shared" si="52"/>
        <v>781.38</v>
      </c>
      <c r="O65" s="26">
        <f t="shared" si="53"/>
        <v>781.38</v>
      </c>
      <c r="P65" s="26">
        <f t="shared" si="54"/>
        <v>1712.6136986301369</v>
      </c>
      <c r="Q65" s="23">
        <f t="shared" si="55"/>
        <v>153089.79369863015</v>
      </c>
      <c r="R65" s="26"/>
      <c r="S65" s="26"/>
      <c r="T65" s="26"/>
      <c r="U65" s="26"/>
      <c r="V65" s="26"/>
      <c r="W65" s="26"/>
      <c r="X65" s="26"/>
      <c r="Y65" s="26"/>
      <c r="Z65" s="26"/>
      <c r="AA65" s="26"/>
    </row>
    <row r="66" spans="1:27" s="25" customFormat="1" x14ac:dyDescent="0.25">
      <c r="A66" s="72" t="s">
        <v>363</v>
      </c>
      <c r="B66" s="72" t="s">
        <v>723</v>
      </c>
      <c r="C66" s="26">
        <v>6511.5</v>
      </c>
      <c r="D66" s="26">
        <f t="shared" ref="D66:D71" si="56">C66*12</f>
        <v>78138</v>
      </c>
      <c r="E66" s="26">
        <f>D66/12</f>
        <v>6511.5</v>
      </c>
      <c r="F66" s="26">
        <f>D66*18%</f>
        <v>14064.84</v>
      </c>
      <c r="G66" s="26">
        <v>37110</v>
      </c>
      <c r="H66" s="26">
        <f t="shared" si="48"/>
        <v>1488</v>
      </c>
      <c r="I66" s="26"/>
      <c r="J66" s="26"/>
      <c r="K66" s="26">
        <f>D66*15%</f>
        <v>11720.699999999999</v>
      </c>
      <c r="L66" s="23">
        <f>SUM(D66:K66)</f>
        <v>149033.04</v>
      </c>
      <c r="M66" s="26">
        <f t="shared" si="51"/>
        <v>781.38</v>
      </c>
      <c r="N66" s="26">
        <f t="shared" si="52"/>
        <v>781.38</v>
      </c>
      <c r="O66" s="26">
        <f t="shared" si="53"/>
        <v>781.38</v>
      </c>
      <c r="P66" s="26">
        <f t="shared" si="54"/>
        <v>1712.6136986301369</v>
      </c>
      <c r="Q66" s="23">
        <f t="shared" si="55"/>
        <v>153089.79369863015</v>
      </c>
      <c r="R66" s="26"/>
      <c r="S66" s="26"/>
      <c r="T66" s="26"/>
      <c r="U66" s="26"/>
      <c r="V66" s="26"/>
      <c r="W66" s="26"/>
      <c r="X66" s="26"/>
      <c r="Y66" s="26"/>
      <c r="Z66" s="26"/>
      <c r="AA66" s="26"/>
    </row>
    <row r="67" spans="1:27" s="25" customFormat="1" x14ac:dyDescent="0.25">
      <c r="A67" s="72" t="s">
        <v>872</v>
      </c>
      <c r="B67" s="72" t="s">
        <v>723</v>
      </c>
      <c r="C67" s="26">
        <v>6511.5</v>
      </c>
      <c r="D67" s="26">
        <f t="shared" si="56"/>
        <v>78138</v>
      </c>
      <c r="E67" s="26">
        <f t="shared" ref="E67:E71" si="57">D67/12</f>
        <v>6511.5</v>
      </c>
      <c r="F67" s="26">
        <f t="shared" ref="F67:F71" si="58">D67*18%</f>
        <v>14064.84</v>
      </c>
      <c r="G67" s="26">
        <v>37110</v>
      </c>
      <c r="H67" s="26">
        <f t="shared" ref="H67:H71" si="59">IF(D67*0.01&gt;124,124,D67*0.01)*12</f>
        <v>1488</v>
      </c>
      <c r="I67" s="26"/>
      <c r="J67" s="26"/>
      <c r="K67" s="26">
        <f t="shared" ref="K67:K71" si="60">D67*15%</f>
        <v>11720.699999999999</v>
      </c>
      <c r="L67" s="23">
        <f t="shared" ref="L67:L71" si="61">SUM(D67:K67)</f>
        <v>149033.04</v>
      </c>
      <c r="M67" s="26">
        <f t="shared" ref="M67:M71" si="62">+D67*0.01</f>
        <v>781.38</v>
      </c>
      <c r="N67" s="26">
        <f t="shared" ref="N67:N71" si="63">+D67*0.01</f>
        <v>781.38</v>
      </c>
      <c r="O67" s="26">
        <f t="shared" ref="O67:O71" si="64">+D67*0.01</f>
        <v>781.38</v>
      </c>
      <c r="P67" s="26">
        <f t="shared" ref="P67:P71" si="65">+D67/365*8</f>
        <v>1712.6136986301369</v>
      </c>
      <c r="Q67" s="23">
        <f t="shared" ref="Q67:Q71" si="66">SUM(L67:P67)</f>
        <v>153089.79369863015</v>
      </c>
      <c r="R67" s="26"/>
      <c r="S67" s="26"/>
      <c r="T67" s="26"/>
      <c r="U67" s="26"/>
      <c r="V67" s="26"/>
      <c r="W67" s="26"/>
      <c r="X67" s="26"/>
      <c r="Y67" s="26"/>
      <c r="Z67" s="26"/>
      <c r="AA67" s="26"/>
    </row>
    <row r="68" spans="1:27" s="25" customFormat="1" x14ac:dyDescent="0.25">
      <c r="A68" s="72" t="s">
        <v>872</v>
      </c>
      <c r="B68" s="72" t="s">
        <v>723</v>
      </c>
      <c r="C68" s="26">
        <v>6511.5</v>
      </c>
      <c r="D68" s="26">
        <f t="shared" si="56"/>
        <v>78138</v>
      </c>
      <c r="E68" s="26">
        <f t="shared" si="57"/>
        <v>6511.5</v>
      </c>
      <c r="F68" s="26">
        <f t="shared" si="58"/>
        <v>14064.84</v>
      </c>
      <c r="G68" s="26">
        <v>37110</v>
      </c>
      <c r="H68" s="26">
        <f t="shared" si="59"/>
        <v>1488</v>
      </c>
      <c r="I68" s="26"/>
      <c r="J68" s="26"/>
      <c r="K68" s="26">
        <f t="shared" si="60"/>
        <v>11720.699999999999</v>
      </c>
      <c r="L68" s="23">
        <f t="shared" si="61"/>
        <v>149033.04</v>
      </c>
      <c r="M68" s="26">
        <f t="shared" si="62"/>
        <v>781.38</v>
      </c>
      <c r="N68" s="26">
        <f t="shared" si="63"/>
        <v>781.38</v>
      </c>
      <c r="O68" s="26">
        <f t="shared" si="64"/>
        <v>781.38</v>
      </c>
      <c r="P68" s="26">
        <f t="shared" si="65"/>
        <v>1712.6136986301369</v>
      </c>
      <c r="Q68" s="23">
        <f t="shared" si="66"/>
        <v>153089.79369863015</v>
      </c>
      <c r="R68" s="26"/>
      <c r="S68" s="26"/>
      <c r="T68" s="26"/>
      <c r="U68" s="26"/>
      <c r="V68" s="26"/>
      <c r="W68" s="26"/>
      <c r="X68" s="26"/>
      <c r="Y68" s="26"/>
      <c r="Z68" s="26"/>
      <c r="AA68" s="26"/>
    </row>
    <row r="69" spans="1:27" s="25" customFormat="1" x14ac:dyDescent="0.25">
      <c r="A69" s="72" t="s">
        <v>872</v>
      </c>
      <c r="B69" s="72" t="s">
        <v>723</v>
      </c>
      <c r="C69" s="26">
        <v>6511.5</v>
      </c>
      <c r="D69" s="26">
        <f t="shared" si="56"/>
        <v>78138</v>
      </c>
      <c r="E69" s="26">
        <f t="shared" si="57"/>
        <v>6511.5</v>
      </c>
      <c r="F69" s="26">
        <f t="shared" si="58"/>
        <v>14064.84</v>
      </c>
      <c r="G69" s="26">
        <v>37110</v>
      </c>
      <c r="H69" s="26">
        <f t="shared" si="59"/>
        <v>1488</v>
      </c>
      <c r="I69" s="26"/>
      <c r="J69" s="26"/>
      <c r="K69" s="26">
        <f t="shared" si="60"/>
        <v>11720.699999999999</v>
      </c>
      <c r="L69" s="23">
        <f t="shared" si="61"/>
        <v>149033.04</v>
      </c>
      <c r="M69" s="26">
        <f t="shared" si="62"/>
        <v>781.38</v>
      </c>
      <c r="N69" s="26">
        <f t="shared" si="63"/>
        <v>781.38</v>
      </c>
      <c r="O69" s="26">
        <f t="shared" si="64"/>
        <v>781.38</v>
      </c>
      <c r="P69" s="26">
        <f t="shared" si="65"/>
        <v>1712.6136986301369</v>
      </c>
      <c r="Q69" s="23">
        <f t="shared" si="66"/>
        <v>153089.79369863015</v>
      </c>
      <c r="R69" s="26"/>
      <c r="S69" s="26"/>
      <c r="T69" s="26"/>
      <c r="U69" s="26"/>
      <c r="V69" s="26"/>
      <c r="W69" s="26"/>
      <c r="X69" s="26"/>
      <c r="Y69" s="26"/>
      <c r="Z69" s="26"/>
      <c r="AA69" s="26"/>
    </row>
    <row r="70" spans="1:27" s="25" customFormat="1" x14ac:dyDescent="0.25">
      <c r="A70" s="72" t="s">
        <v>872</v>
      </c>
      <c r="B70" s="72" t="s">
        <v>723</v>
      </c>
      <c r="C70" s="26">
        <v>6511.5</v>
      </c>
      <c r="D70" s="26">
        <f t="shared" si="56"/>
        <v>78138</v>
      </c>
      <c r="E70" s="26">
        <f t="shared" si="57"/>
        <v>6511.5</v>
      </c>
      <c r="F70" s="26">
        <f t="shared" si="58"/>
        <v>14064.84</v>
      </c>
      <c r="G70" s="26">
        <v>37110</v>
      </c>
      <c r="H70" s="26">
        <f t="shared" si="59"/>
        <v>1488</v>
      </c>
      <c r="I70" s="26"/>
      <c r="J70" s="26"/>
      <c r="K70" s="26">
        <f t="shared" si="60"/>
        <v>11720.699999999999</v>
      </c>
      <c r="L70" s="23">
        <f t="shared" si="61"/>
        <v>149033.04</v>
      </c>
      <c r="M70" s="26">
        <f t="shared" si="62"/>
        <v>781.38</v>
      </c>
      <c r="N70" s="26">
        <f t="shared" si="63"/>
        <v>781.38</v>
      </c>
      <c r="O70" s="26">
        <f t="shared" si="64"/>
        <v>781.38</v>
      </c>
      <c r="P70" s="26">
        <f t="shared" si="65"/>
        <v>1712.6136986301369</v>
      </c>
      <c r="Q70" s="23">
        <f t="shared" si="66"/>
        <v>153089.79369863015</v>
      </c>
      <c r="R70" s="26"/>
      <c r="S70" s="26"/>
      <c r="T70" s="26"/>
      <c r="U70" s="26"/>
      <c r="V70" s="26"/>
      <c r="W70" s="26"/>
      <c r="X70" s="26"/>
      <c r="Y70" s="26"/>
      <c r="Z70" s="26"/>
      <c r="AA70" s="26"/>
    </row>
    <row r="71" spans="1:27" s="25" customFormat="1" x14ac:dyDescent="0.25">
      <c r="A71" s="72" t="s">
        <v>872</v>
      </c>
      <c r="B71" s="72" t="s">
        <v>723</v>
      </c>
      <c r="C71" s="26">
        <v>6511.5</v>
      </c>
      <c r="D71" s="26">
        <f t="shared" si="56"/>
        <v>78138</v>
      </c>
      <c r="E71" s="26">
        <f t="shared" si="57"/>
        <v>6511.5</v>
      </c>
      <c r="F71" s="26">
        <f t="shared" si="58"/>
        <v>14064.84</v>
      </c>
      <c r="G71" s="26">
        <v>37110</v>
      </c>
      <c r="H71" s="26">
        <f t="shared" si="59"/>
        <v>1488</v>
      </c>
      <c r="I71" s="26"/>
      <c r="J71" s="26"/>
      <c r="K71" s="26">
        <f t="shared" si="60"/>
        <v>11720.699999999999</v>
      </c>
      <c r="L71" s="23">
        <f t="shared" si="61"/>
        <v>149033.04</v>
      </c>
      <c r="M71" s="26">
        <f t="shared" si="62"/>
        <v>781.38</v>
      </c>
      <c r="N71" s="26">
        <f t="shared" si="63"/>
        <v>781.38</v>
      </c>
      <c r="O71" s="26">
        <f t="shared" si="64"/>
        <v>781.38</v>
      </c>
      <c r="P71" s="26">
        <f t="shared" si="65"/>
        <v>1712.6136986301369</v>
      </c>
      <c r="Q71" s="23">
        <f t="shared" si="66"/>
        <v>153089.79369863015</v>
      </c>
      <c r="R71" s="26"/>
      <c r="S71" s="26"/>
      <c r="T71" s="26"/>
      <c r="U71" s="26"/>
      <c r="V71" s="26"/>
      <c r="W71" s="26"/>
      <c r="X71" s="26"/>
      <c r="Y71" s="26"/>
      <c r="Z71" s="26"/>
      <c r="AA71" s="26"/>
    </row>
    <row r="72" spans="1:27" s="25" customFormat="1" x14ac:dyDescent="0.25">
      <c r="C72" s="26"/>
      <c r="D72" s="26"/>
      <c r="E72" s="26"/>
      <c r="F72" s="26"/>
      <c r="G72" s="26"/>
      <c r="H72" s="26"/>
      <c r="I72" s="26"/>
      <c r="J72" s="26"/>
      <c r="K72" s="26"/>
      <c r="L72" s="23"/>
      <c r="M72" s="26"/>
      <c r="N72" s="26"/>
      <c r="O72" s="26"/>
      <c r="P72" s="26"/>
      <c r="Q72" s="23"/>
      <c r="R72" s="26"/>
      <c r="S72" s="26"/>
      <c r="T72" s="26"/>
      <c r="U72" s="26"/>
      <c r="V72" s="26"/>
      <c r="W72" s="26"/>
      <c r="X72" s="26"/>
      <c r="Y72" s="26"/>
      <c r="Z72" s="26"/>
      <c r="AA72" s="26"/>
    </row>
    <row r="73" spans="1:27" s="25" customFormat="1" ht="15.75" thickBot="1" x14ac:dyDescent="0.3">
      <c r="A73" s="5"/>
      <c r="B73" s="5"/>
      <c r="C73" s="28">
        <f>SUM(C42:C72)</f>
        <v>440281.72</v>
      </c>
      <c r="D73" s="28">
        <f>SUM(D42:D72)</f>
        <v>5283380.6400000006</v>
      </c>
      <c r="E73" s="28">
        <f t="shared" ref="E73:P73" si="67">SUM(E42:E72)</f>
        <v>275352.02</v>
      </c>
      <c r="F73" s="28">
        <f t="shared" si="67"/>
        <v>594760.36319999979</v>
      </c>
      <c r="G73" s="28">
        <f>SUM(G42:G72)</f>
        <v>1039080</v>
      </c>
      <c r="H73" s="28">
        <f t="shared" si="67"/>
        <v>44640</v>
      </c>
      <c r="I73" s="28">
        <f t="shared" si="67"/>
        <v>358300.72199999995</v>
      </c>
      <c r="J73" s="28">
        <f t="shared" si="67"/>
        <v>36000</v>
      </c>
      <c r="K73" s="28">
        <f t="shared" si="67"/>
        <v>495633.63600000012</v>
      </c>
      <c r="L73" s="28">
        <f t="shared" si="67"/>
        <v>8127147.3812000016</v>
      </c>
      <c r="M73" s="28">
        <f t="shared" si="67"/>
        <v>52833.806399999979</v>
      </c>
      <c r="N73" s="28">
        <f t="shared" si="67"/>
        <v>52833.806399999979</v>
      </c>
      <c r="O73" s="28">
        <f t="shared" si="67"/>
        <v>52833.806399999979</v>
      </c>
      <c r="P73" s="28">
        <f t="shared" si="67"/>
        <v>115800.12361643842</v>
      </c>
      <c r="Q73" s="28">
        <f>SUM(Q42:Q72)</f>
        <v>8401448.9240164403</v>
      </c>
      <c r="R73" s="26"/>
      <c r="S73" s="26"/>
      <c r="T73" s="26"/>
      <c r="U73" s="26"/>
      <c r="V73" s="26"/>
      <c r="W73" s="26"/>
      <c r="X73" s="26"/>
      <c r="Y73" s="26"/>
      <c r="Z73" s="26"/>
      <c r="AA73" s="26"/>
    </row>
    <row r="74" spans="1:27" s="25" customFormat="1" ht="15.75" thickTop="1" x14ac:dyDescent="0.25">
      <c r="A74" s="27" t="s">
        <v>328</v>
      </c>
      <c r="C74" s="26">
        <f>+C73*1.07</f>
        <v>471101.44040000002</v>
      </c>
      <c r="D74" s="26">
        <f>+D73*1.07</f>
        <v>5653217.2848000014</v>
      </c>
      <c r="E74" s="26">
        <f>+E73*1.07</f>
        <v>294626.66140000004</v>
      </c>
      <c r="F74" s="26">
        <f>+F73*1.07</f>
        <v>636393.58862399985</v>
      </c>
      <c r="G74" s="26">
        <f t="shared" ref="G74:Q74" si="68">+G73*1.07</f>
        <v>1111815.6000000001</v>
      </c>
      <c r="H74" s="26">
        <f t="shared" si="68"/>
        <v>47764.800000000003</v>
      </c>
      <c r="I74" s="26">
        <f t="shared" si="68"/>
        <v>383381.77253999998</v>
      </c>
      <c r="J74" s="26">
        <f t="shared" si="68"/>
        <v>38520</v>
      </c>
      <c r="K74" s="26">
        <f t="shared" si="68"/>
        <v>530327.99052000011</v>
      </c>
      <c r="L74" s="23">
        <f t="shared" si="68"/>
        <v>8696047.6978840027</v>
      </c>
      <c r="M74" s="26">
        <f t="shared" si="68"/>
        <v>56532.17284799998</v>
      </c>
      <c r="N74" s="26">
        <f t="shared" si="68"/>
        <v>56532.17284799998</v>
      </c>
      <c r="O74" s="26">
        <f t="shared" si="68"/>
        <v>56532.17284799998</v>
      </c>
      <c r="P74" s="26">
        <f t="shared" si="68"/>
        <v>123906.13226958911</v>
      </c>
      <c r="Q74" s="23">
        <f t="shared" si="68"/>
        <v>8989550.3486975916</v>
      </c>
      <c r="R74" s="26"/>
      <c r="S74" s="26"/>
      <c r="T74" s="26"/>
      <c r="U74" s="26"/>
      <c r="V74" s="26"/>
      <c r="W74" s="26"/>
      <c r="X74" s="26"/>
      <c r="Y74" s="26"/>
      <c r="Z74" s="26"/>
      <c r="AA74" s="26"/>
    </row>
    <row r="75" spans="1:27" s="27" customFormat="1" x14ac:dyDescent="0.25">
      <c r="A75" s="27" t="s">
        <v>365</v>
      </c>
      <c r="C75" s="23"/>
      <c r="D75" s="23">
        <f t="shared" ref="D75:Q75" si="69">+D74*1.0684</f>
        <v>6039897.347080322</v>
      </c>
      <c r="E75" s="23">
        <f t="shared" si="69"/>
        <v>314779.12503976002</v>
      </c>
      <c r="F75" s="23">
        <f t="shared" si="69"/>
        <v>679922.91008588148</v>
      </c>
      <c r="G75" s="23">
        <f t="shared" si="69"/>
        <v>1187863.7870400001</v>
      </c>
      <c r="H75" s="23">
        <f t="shared" si="69"/>
        <v>51031.912320000003</v>
      </c>
      <c r="I75" s="23">
        <f t="shared" si="69"/>
        <v>409605.08578173601</v>
      </c>
      <c r="J75" s="23">
        <f t="shared" si="69"/>
        <v>41154.768000000004</v>
      </c>
      <c r="K75" s="23">
        <f t="shared" si="69"/>
        <v>566602.42507156811</v>
      </c>
      <c r="L75" s="23">
        <f t="shared" si="69"/>
        <v>9290857.3604192678</v>
      </c>
      <c r="M75" s="23">
        <f t="shared" si="69"/>
        <v>60398.973470803183</v>
      </c>
      <c r="N75" s="23">
        <f t="shared" si="69"/>
        <v>60398.973470803183</v>
      </c>
      <c r="O75" s="23">
        <f t="shared" si="69"/>
        <v>60398.973470803183</v>
      </c>
      <c r="P75" s="23">
        <f t="shared" si="69"/>
        <v>132381.31171682902</v>
      </c>
      <c r="Q75" s="23">
        <f t="shared" si="69"/>
        <v>9604435.5925485063</v>
      </c>
      <c r="R75" s="23"/>
      <c r="S75" s="23"/>
      <c r="T75" s="23"/>
      <c r="U75" s="23"/>
      <c r="V75" s="23"/>
      <c r="W75" s="23"/>
      <c r="X75" s="23"/>
      <c r="Y75" s="23"/>
      <c r="Z75" s="23"/>
      <c r="AA75" s="23"/>
    </row>
    <row r="76" spans="1:27" s="27" customFormat="1" x14ac:dyDescent="0.25">
      <c r="A76" s="27" t="s">
        <v>931</v>
      </c>
      <c r="C76" s="23"/>
      <c r="D76" s="23">
        <f>+D75*1.07</f>
        <v>6462690.1613759445</v>
      </c>
      <c r="E76" s="23">
        <f t="shared" ref="E76:Q76" si="70">+E75*1.07</f>
        <v>336813.66379254323</v>
      </c>
      <c r="F76" s="23">
        <f t="shared" si="70"/>
        <v>727517.51379189326</v>
      </c>
      <c r="G76" s="23">
        <f t="shared" si="70"/>
        <v>1271014.2521328002</v>
      </c>
      <c r="H76" s="23">
        <f t="shared" si="70"/>
        <v>54604.146182400007</v>
      </c>
      <c r="I76" s="23">
        <f t="shared" si="70"/>
        <v>438277.44178645755</v>
      </c>
      <c r="J76" s="23">
        <f t="shared" si="70"/>
        <v>44035.601760000005</v>
      </c>
      <c r="K76" s="23">
        <f t="shared" si="70"/>
        <v>606264.59482657793</v>
      </c>
      <c r="L76" s="23">
        <f t="shared" si="70"/>
        <v>9941217.3756486177</v>
      </c>
      <c r="M76" s="23">
        <f t="shared" si="70"/>
        <v>64626.901613759408</v>
      </c>
      <c r="N76" s="23">
        <f t="shared" si="70"/>
        <v>64626.901613759408</v>
      </c>
      <c r="O76" s="23">
        <f t="shared" si="70"/>
        <v>64626.901613759408</v>
      </c>
      <c r="P76" s="23">
        <f t="shared" si="70"/>
        <v>141648.00353700705</v>
      </c>
      <c r="Q76" s="23">
        <f t="shared" si="70"/>
        <v>10276746.084026903</v>
      </c>
      <c r="R76" s="23"/>
      <c r="S76" s="23"/>
      <c r="T76" s="23"/>
      <c r="U76" s="23"/>
      <c r="V76" s="23"/>
      <c r="W76" s="23"/>
      <c r="X76" s="23"/>
      <c r="Y76" s="23"/>
      <c r="Z76" s="23"/>
      <c r="AA76" s="23"/>
    </row>
    <row r="77" spans="1:27" s="27" customFormat="1" x14ac:dyDescent="0.25">
      <c r="A77" s="270" t="s">
        <v>932</v>
      </c>
      <c r="C77" s="23"/>
      <c r="D77" s="23">
        <f>+D76*1.08</f>
        <v>6979705.3742860202</v>
      </c>
      <c r="E77" s="272">
        <f t="shared" ref="E77:Q77" si="71">+E76*1.08</f>
        <v>363758.75689594669</v>
      </c>
      <c r="F77" s="272">
        <f t="shared" si="71"/>
        <v>785718.91489524476</v>
      </c>
      <c r="G77" s="23">
        <f t="shared" si="71"/>
        <v>1372695.3923034242</v>
      </c>
      <c r="H77" s="272">
        <f t="shared" si="71"/>
        <v>58972.477876992009</v>
      </c>
      <c r="I77" s="272">
        <f t="shared" si="71"/>
        <v>473339.6371293742</v>
      </c>
      <c r="J77" s="272">
        <f t="shared" si="71"/>
        <v>47558.449900800006</v>
      </c>
      <c r="K77" s="23">
        <f t="shared" si="71"/>
        <v>654765.76241270418</v>
      </c>
      <c r="L77" s="23">
        <f t="shared" si="71"/>
        <v>10736514.765700508</v>
      </c>
      <c r="M77" s="272">
        <f t="shared" si="71"/>
        <v>69797.053742860167</v>
      </c>
      <c r="N77" s="272">
        <f t="shared" si="71"/>
        <v>69797.053742860167</v>
      </c>
      <c r="O77" s="23">
        <f t="shared" si="71"/>
        <v>69797.053742860167</v>
      </c>
      <c r="P77" s="272">
        <f t="shared" si="71"/>
        <v>152979.84381996762</v>
      </c>
      <c r="Q77" s="23">
        <f t="shared" si="71"/>
        <v>11098885.770749057</v>
      </c>
      <c r="R77" s="23"/>
      <c r="S77" s="23"/>
      <c r="T77" s="23"/>
      <c r="U77" s="23"/>
      <c r="V77" s="23"/>
      <c r="W77" s="23"/>
      <c r="X77" s="23"/>
      <c r="Y77" s="23"/>
      <c r="Z77" s="23"/>
      <c r="AA77" s="23"/>
    </row>
    <row r="78" spans="1:27" s="25" customFormat="1" x14ac:dyDescent="0.25">
      <c r="C78" s="26"/>
      <c r="D78" s="26"/>
      <c r="E78" s="26"/>
      <c r="F78" s="26"/>
      <c r="G78" s="26"/>
      <c r="H78" s="26"/>
      <c r="I78" s="26"/>
      <c r="J78" s="26"/>
      <c r="K78" s="26"/>
      <c r="L78" s="23"/>
      <c r="M78" s="26"/>
      <c r="N78" s="26"/>
      <c r="O78" s="26"/>
      <c r="P78" s="26"/>
      <c r="Q78" s="23"/>
      <c r="R78" s="26"/>
      <c r="S78" s="26"/>
      <c r="T78" s="26"/>
      <c r="U78" s="26"/>
      <c r="V78" s="26"/>
      <c r="W78" s="26"/>
      <c r="X78" s="26"/>
      <c r="Y78" s="26"/>
      <c r="Z78" s="26"/>
      <c r="AA78" s="26"/>
    </row>
    <row r="79" spans="1:27" s="25" customFormat="1" x14ac:dyDescent="0.25">
      <c r="A79" s="25" t="s">
        <v>366</v>
      </c>
      <c r="B79" s="25" t="s">
        <v>786</v>
      </c>
      <c r="C79" s="26">
        <v>14929.34</v>
      </c>
      <c r="D79" s="26">
        <f>C79*12</f>
        <v>179152.08000000002</v>
      </c>
      <c r="E79" s="26">
        <f>C79</f>
        <v>14929.34</v>
      </c>
      <c r="F79" s="26">
        <f>D79*18%</f>
        <v>32247.374400000001</v>
      </c>
      <c r="G79" s="26">
        <v>37110</v>
      </c>
      <c r="H79" s="26">
        <f>IF(D79*0.01&gt;124,124,D79*0.01)*12</f>
        <v>1488</v>
      </c>
      <c r="I79" s="26">
        <f>D79*32.5%</f>
        <v>58224.426000000007</v>
      </c>
      <c r="J79" s="26">
        <v>6000</v>
      </c>
      <c r="K79" s="26">
        <f>D79*15%</f>
        <v>26872.812000000002</v>
      </c>
      <c r="L79" s="23">
        <f>SUM(D79:K79)</f>
        <v>356024.03239999997</v>
      </c>
      <c r="M79" s="26">
        <f>+D79*0.01</f>
        <v>1791.5208000000002</v>
      </c>
      <c r="N79" s="26">
        <f t="shared" ref="N79:N116" si="72">+D79*0.01</f>
        <v>1791.5208000000002</v>
      </c>
      <c r="O79" s="26">
        <f t="shared" ref="O79:O116" si="73">+D79*0.01</f>
        <v>1791.5208000000002</v>
      </c>
      <c r="P79" s="26">
        <f t="shared" ref="P79:P116" si="74">+D79/365*8</f>
        <v>3926.6209315068495</v>
      </c>
      <c r="Q79" s="23">
        <f t="shared" ref="Q79:Q116" si="75">SUM(L79:P79)</f>
        <v>365325.21573150682</v>
      </c>
      <c r="R79" s="26"/>
      <c r="S79" s="26"/>
      <c r="T79" s="26"/>
      <c r="U79" s="26"/>
      <c r="V79" s="26"/>
      <c r="W79" s="26"/>
      <c r="X79" s="26"/>
      <c r="Y79" s="26"/>
      <c r="Z79" s="26"/>
      <c r="AA79" s="26"/>
    </row>
    <row r="80" spans="1:27" s="25" customFormat="1" x14ac:dyDescent="0.25">
      <c r="A80" s="25" t="s">
        <v>367</v>
      </c>
      <c r="B80" s="25" t="s">
        <v>289</v>
      </c>
      <c r="C80" s="26">
        <v>10009</v>
      </c>
      <c r="D80" s="26">
        <f t="shared" ref="D80:D116" si="76">C80*12</f>
        <v>120108</v>
      </c>
      <c r="E80" s="26">
        <f t="shared" ref="E80:E116" si="77">C80</f>
        <v>10009</v>
      </c>
      <c r="F80" s="26">
        <f t="shared" ref="F80:F116" si="78">D80*18%</f>
        <v>21619.439999999999</v>
      </c>
      <c r="G80" s="26">
        <v>37110</v>
      </c>
      <c r="H80" s="26">
        <f t="shared" ref="H80:H116" si="79">IF(D80*0.01&gt;124,124,D80*0.01)*12</f>
        <v>1488</v>
      </c>
      <c r="I80" s="26"/>
      <c r="J80" s="26"/>
      <c r="K80" s="26">
        <f t="shared" ref="K80:K116" si="80">D80*15%</f>
        <v>18016.2</v>
      </c>
      <c r="L80" s="23">
        <f t="shared" ref="L80:L116" si="81">SUM(D80:K80)</f>
        <v>208350.64</v>
      </c>
      <c r="M80" s="26">
        <f t="shared" ref="M80:M116" si="82">+D80*0.01</f>
        <v>1201.08</v>
      </c>
      <c r="N80" s="26">
        <f t="shared" si="72"/>
        <v>1201.08</v>
      </c>
      <c r="O80" s="26">
        <f t="shared" si="73"/>
        <v>1201.08</v>
      </c>
      <c r="P80" s="26">
        <f t="shared" si="74"/>
        <v>2632.504109589041</v>
      </c>
      <c r="Q80" s="23">
        <f t="shared" si="75"/>
        <v>214586.38410958901</v>
      </c>
      <c r="R80" s="26"/>
      <c r="S80" s="26"/>
      <c r="T80" s="26"/>
      <c r="U80" s="26"/>
      <c r="V80" s="26"/>
      <c r="W80" s="26"/>
      <c r="X80" s="26"/>
      <c r="Y80" s="26"/>
      <c r="Z80" s="26"/>
      <c r="AA80" s="26"/>
    </row>
    <row r="81" spans="1:27" s="25" customFormat="1" x14ac:dyDescent="0.25">
      <c r="A81" s="25" t="s">
        <v>368</v>
      </c>
      <c r="B81" s="25" t="s">
        <v>369</v>
      </c>
      <c r="C81" s="26">
        <v>14202.24</v>
      </c>
      <c r="D81" s="26">
        <f t="shared" si="76"/>
        <v>170426.88</v>
      </c>
      <c r="E81" s="26">
        <f t="shared" si="77"/>
        <v>14202.24</v>
      </c>
      <c r="F81" s="26">
        <f t="shared" si="78"/>
        <v>30676.838400000001</v>
      </c>
      <c r="G81" s="26">
        <v>37110</v>
      </c>
      <c r="H81" s="26">
        <f t="shared" si="79"/>
        <v>1488</v>
      </c>
      <c r="I81" s="26"/>
      <c r="J81" s="26"/>
      <c r="K81" s="26">
        <f t="shared" si="80"/>
        <v>25564.031999999999</v>
      </c>
      <c r="L81" s="23">
        <f t="shared" si="81"/>
        <v>279467.99040000001</v>
      </c>
      <c r="M81" s="26">
        <f t="shared" si="82"/>
        <v>1704.2688000000001</v>
      </c>
      <c r="N81" s="26">
        <f t="shared" si="72"/>
        <v>1704.2688000000001</v>
      </c>
      <c r="O81" s="26">
        <f t="shared" si="73"/>
        <v>1704.2688000000001</v>
      </c>
      <c r="P81" s="26">
        <f t="shared" si="74"/>
        <v>3735.3836712328766</v>
      </c>
      <c r="Q81" s="23">
        <f t="shared" si="75"/>
        <v>288316.18047123292</v>
      </c>
      <c r="R81" s="26"/>
      <c r="S81" s="26"/>
      <c r="T81" s="26"/>
      <c r="U81" s="26"/>
      <c r="V81" s="26"/>
      <c r="W81" s="26"/>
      <c r="X81" s="26"/>
      <c r="Y81" s="26"/>
      <c r="Z81" s="26"/>
      <c r="AA81" s="26"/>
    </row>
    <row r="82" spans="1:27" s="25" customFormat="1" x14ac:dyDescent="0.25">
      <c r="A82" s="25" t="s">
        <v>370</v>
      </c>
      <c r="B82" s="25" t="s">
        <v>371</v>
      </c>
      <c r="C82" s="26">
        <v>6261.92</v>
      </c>
      <c r="D82" s="26">
        <f t="shared" si="76"/>
        <v>75143.040000000008</v>
      </c>
      <c r="E82" s="26">
        <f t="shared" si="77"/>
        <v>6261.92</v>
      </c>
      <c r="F82" s="26">
        <f t="shared" si="78"/>
        <v>13525.747200000002</v>
      </c>
      <c r="G82" s="26">
        <v>37110</v>
      </c>
      <c r="H82" s="26">
        <f t="shared" si="79"/>
        <v>1488</v>
      </c>
      <c r="I82" s="26"/>
      <c r="J82" s="26"/>
      <c r="K82" s="26">
        <f t="shared" si="80"/>
        <v>11271.456</v>
      </c>
      <c r="L82" s="23">
        <f t="shared" si="81"/>
        <v>144800.16320000001</v>
      </c>
      <c r="M82" s="26">
        <f t="shared" si="82"/>
        <v>751.43040000000008</v>
      </c>
      <c r="N82" s="26">
        <f t="shared" si="72"/>
        <v>751.43040000000008</v>
      </c>
      <c r="O82" s="26">
        <f t="shared" si="73"/>
        <v>751.43040000000008</v>
      </c>
      <c r="P82" s="26">
        <f t="shared" si="74"/>
        <v>1646.9707397260277</v>
      </c>
      <c r="Q82" s="23">
        <f t="shared" si="75"/>
        <v>148701.42513972608</v>
      </c>
      <c r="R82" s="26"/>
      <c r="S82" s="26"/>
      <c r="T82" s="26"/>
      <c r="U82" s="26"/>
      <c r="V82" s="26"/>
      <c r="W82" s="26"/>
      <c r="X82" s="26"/>
      <c r="Y82" s="26"/>
      <c r="Z82" s="26"/>
      <c r="AA82" s="26"/>
    </row>
    <row r="83" spans="1:27" s="25" customFormat="1" x14ac:dyDescent="0.25">
      <c r="A83" s="25" t="s">
        <v>370</v>
      </c>
      <c r="B83" s="25" t="s">
        <v>289</v>
      </c>
      <c r="C83" s="26">
        <v>5614.92</v>
      </c>
      <c r="D83" s="26">
        <f t="shared" si="76"/>
        <v>67379.040000000008</v>
      </c>
      <c r="E83" s="26">
        <f t="shared" si="77"/>
        <v>5614.92</v>
      </c>
      <c r="F83" s="26">
        <f t="shared" si="78"/>
        <v>12128.227200000001</v>
      </c>
      <c r="G83" s="26">
        <v>37110</v>
      </c>
      <c r="H83" s="26">
        <f t="shared" si="79"/>
        <v>1488</v>
      </c>
      <c r="I83" s="26"/>
      <c r="J83" s="26"/>
      <c r="K83" s="26">
        <f t="shared" si="80"/>
        <v>10106.856000000002</v>
      </c>
      <c r="L83" s="23">
        <f t="shared" si="81"/>
        <v>133827.04320000001</v>
      </c>
      <c r="M83" s="26">
        <f t="shared" si="82"/>
        <v>673.79040000000009</v>
      </c>
      <c r="N83" s="26">
        <f t="shared" si="72"/>
        <v>673.79040000000009</v>
      </c>
      <c r="O83" s="26">
        <f t="shared" si="73"/>
        <v>673.79040000000009</v>
      </c>
      <c r="P83" s="26">
        <f t="shared" si="74"/>
        <v>1476.800876712329</v>
      </c>
      <c r="Q83" s="23">
        <f t="shared" si="75"/>
        <v>137325.21527671235</v>
      </c>
      <c r="R83" s="26"/>
      <c r="S83" s="26"/>
      <c r="T83" s="26"/>
      <c r="U83" s="26"/>
      <c r="V83" s="26"/>
      <c r="W83" s="26"/>
      <c r="X83" s="26"/>
      <c r="Y83" s="26"/>
      <c r="Z83" s="26"/>
      <c r="AA83" s="26"/>
    </row>
    <row r="84" spans="1:27" s="25" customFormat="1" x14ac:dyDescent="0.25">
      <c r="A84" s="25" t="s">
        <v>372</v>
      </c>
      <c r="B84" s="25" t="s">
        <v>373</v>
      </c>
      <c r="C84" s="26">
        <v>6109.29</v>
      </c>
      <c r="D84" s="26">
        <f t="shared" si="76"/>
        <v>73311.48</v>
      </c>
      <c r="E84" s="26">
        <f t="shared" si="77"/>
        <v>6109.29</v>
      </c>
      <c r="F84" s="26">
        <f t="shared" si="78"/>
        <v>13196.066399999998</v>
      </c>
      <c r="G84" s="26">
        <v>37110</v>
      </c>
      <c r="H84" s="26">
        <f t="shared" si="79"/>
        <v>1488</v>
      </c>
      <c r="I84" s="26"/>
      <c r="J84" s="26"/>
      <c r="K84" s="26">
        <f t="shared" si="80"/>
        <v>10996.722</v>
      </c>
      <c r="L84" s="23">
        <f t="shared" si="81"/>
        <v>142211.55839999998</v>
      </c>
      <c r="M84" s="26">
        <f t="shared" si="82"/>
        <v>733.11479999999995</v>
      </c>
      <c r="N84" s="26">
        <f t="shared" si="72"/>
        <v>733.11479999999995</v>
      </c>
      <c r="O84" s="26">
        <f t="shared" si="73"/>
        <v>733.11479999999995</v>
      </c>
      <c r="P84" s="26">
        <f t="shared" si="74"/>
        <v>1606.8269589041095</v>
      </c>
      <c r="Q84" s="23">
        <f t="shared" si="75"/>
        <v>146017.72975890411</v>
      </c>
      <c r="R84" s="26"/>
      <c r="S84" s="26"/>
      <c r="T84" s="26"/>
      <c r="U84" s="26"/>
      <c r="V84" s="26"/>
      <c r="W84" s="26"/>
      <c r="X84" s="26"/>
      <c r="Y84" s="26"/>
      <c r="Z84" s="26"/>
      <c r="AA84" s="26"/>
    </row>
    <row r="85" spans="1:27" s="25" customFormat="1" x14ac:dyDescent="0.25">
      <c r="A85" s="25" t="s">
        <v>372</v>
      </c>
      <c r="B85" s="25" t="s">
        <v>374</v>
      </c>
      <c r="C85" s="26">
        <v>5630.54</v>
      </c>
      <c r="D85" s="26">
        <f t="shared" si="76"/>
        <v>67566.48</v>
      </c>
      <c r="E85" s="26">
        <f t="shared" si="77"/>
        <v>5630.54</v>
      </c>
      <c r="F85" s="26">
        <f t="shared" si="78"/>
        <v>12161.966399999999</v>
      </c>
      <c r="G85" s="26">
        <v>37110</v>
      </c>
      <c r="H85" s="26">
        <f t="shared" si="79"/>
        <v>1488</v>
      </c>
      <c r="I85" s="26"/>
      <c r="J85" s="26"/>
      <c r="K85" s="26">
        <f t="shared" si="80"/>
        <v>10134.972</v>
      </c>
      <c r="L85" s="23">
        <f t="shared" si="81"/>
        <v>134091.9584</v>
      </c>
      <c r="M85" s="26">
        <f t="shared" si="82"/>
        <v>675.66480000000001</v>
      </c>
      <c r="N85" s="26">
        <f t="shared" si="72"/>
        <v>675.66480000000001</v>
      </c>
      <c r="O85" s="26">
        <f t="shared" si="73"/>
        <v>675.66480000000001</v>
      </c>
      <c r="P85" s="26">
        <f t="shared" si="74"/>
        <v>1480.9091506849313</v>
      </c>
      <c r="Q85" s="23">
        <f t="shared" si="75"/>
        <v>137599.86195068492</v>
      </c>
      <c r="R85" s="26"/>
      <c r="S85" s="26"/>
      <c r="T85" s="26"/>
      <c r="U85" s="26"/>
      <c r="V85" s="26"/>
      <c r="W85" s="26"/>
      <c r="X85" s="26"/>
      <c r="Y85" s="26"/>
      <c r="Z85" s="26"/>
      <c r="AA85" s="26"/>
    </row>
    <row r="86" spans="1:27" s="25" customFormat="1" x14ac:dyDescent="0.25">
      <c r="A86" s="25" t="s">
        <v>372</v>
      </c>
      <c r="B86" s="25" t="s">
        <v>375</v>
      </c>
      <c r="C86" s="26">
        <v>5630.54</v>
      </c>
      <c r="D86" s="26">
        <f t="shared" si="76"/>
        <v>67566.48</v>
      </c>
      <c r="E86" s="26">
        <f t="shared" si="77"/>
        <v>5630.54</v>
      </c>
      <c r="F86" s="26">
        <f t="shared" si="78"/>
        <v>12161.966399999999</v>
      </c>
      <c r="G86" s="26">
        <v>37110</v>
      </c>
      <c r="H86" s="26">
        <f t="shared" si="79"/>
        <v>1488</v>
      </c>
      <c r="I86" s="26"/>
      <c r="J86" s="26"/>
      <c r="K86" s="26">
        <f t="shared" si="80"/>
        <v>10134.972</v>
      </c>
      <c r="L86" s="23">
        <f t="shared" si="81"/>
        <v>134091.9584</v>
      </c>
      <c r="M86" s="26">
        <f t="shared" si="82"/>
        <v>675.66480000000001</v>
      </c>
      <c r="N86" s="26">
        <f t="shared" si="72"/>
        <v>675.66480000000001</v>
      </c>
      <c r="O86" s="26">
        <f t="shared" si="73"/>
        <v>675.66480000000001</v>
      </c>
      <c r="P86" s="26">
        <f t="shared" si="74"/>
        <v>1480.9091506849313</v>
      </c>
      <c r="Q86" s="23">
        <f t="shared" si="75"/>
        <v>137599.86195068492</v>
      </c>
      <c r="R86" s="26"/>
      <c r="S86" s="26"/>
      <c r="T86" s="26"/>
      <c r="U86" s="26"/>
      <c r="V86" s="26"/>
      <c r="W86" s="26"/>
      <c r="X86" s="26"/>
      <c r="Y86" s="26"/>
      <c r="Z86" s="26"/>
      <c r="AA86" s="26"/>
    </row>
    <row r="87" spans="1:27" s="25" customFormat="1" x14ac:dyDescent="0.25">
      <c r="A87" s="25" t="s">
        <v>372</v>
      </c>
      <c r="B87" s="25" t="s">
        <v>376</v>
      </c>
      <c r="C87" s="26">
        <v>5630.54</v>
      </c>
      <c r="D87" s="26">
        <f t="shared" si="76"/>
        <v>67566.48</v>
      </c>
      <c r="E87" s="26">
        <f t="shared" si="77"/>
        <v>5630.54</v>
      </c>
      <c r="F87" s="26">
        <f t="shared" si="78"/>
        <v>12161.966399999999</v>
      </c>
      <c r="G87" s="26">
        <v>37110</v>
      </c>
      <c r="H87" s="26">
        <f t="shared" si="79"/>
        <v>1488</v>
      </c>
      <c r="I87" s="26"/>
      <c r="J87" s="26"/>
      <c r="K87" s="26">
        <f t="shared" si="80"/>
        <v>10134.972</v>
      </c>
      <c r="L87" s="23">
        <f t="shared" si="81"/>
        <v>134091.9584</v>
      </c>
      <c r="M87" s="26">
        <f t="shared" si="82"/>
        <v>675.66480000000001</v>
      </c>
      <c r="N87" s="26">
        <f t="shared" si="72"/>
        <v>675.66480000000001</v>
      </c>
      <c r="O87" s="26">
        <f t="shared" si="73"/>
        <v>675.66480000000001</v>
      </c>
      <c r="P87" s="26">
        <f t="shared" si="74"/>
        <v>1480.9091506849313</v>
      </c>
      <c r="Q87" s="23">
        <f t="shared" si="75"/>
        <v>137599.86195068492</v>
      </c>
      <c r="R87" s="26"/>
      <c r="S87" s="26"/>
      <c r="T87" s="26"/>
      <c r="U87" s="26"/>
      <c r="V87" s="26"/>
      <c r="W87" s="26"/>
      <c r="X87" s="26"/>
      <c r="Y87" s="26"/>
      <c r="Z87" s="26"/>
      <c r="AA87" s="26"/>
    </row>
    <row r="88" spans="1:27" s="25" customFormat="1" x14ac:dyDescent="0.25">
      <c r="A88" s="25" t="s">
        <v>372</v>
      </c>
      <c r="B88" s="25" t="s">
        <v>377</v>
      </c>
      <c r="C88" s="26">
        <v>5457.58</v>
      </c>
      <c r="D88" s="26">
        <f t="shared" si="76"/>
        <v>65490.96</v>
      </c>
      <c r="E88" s="26">
        <f t="shared" si="77"/>
        <v>5457.58</v>
      </c>
      <c r="F88" s="26">
        <f t="shared" si="78"/>
        <v>11788.372799999999</v>
      </c>
      <c r="G88" s="26">
        <v>37110</v>
      </c>
      <c r="H88" s="26">
        <f t="shared" si="79"/>
        <v>1488</v>
      </c>
      <c r="I88" s="26"/>
      <c r="J88" s="26"/>
      <c r="K88" s="26">
        <f t="shared" si="80"/>
        <v>9823.6440000000002</v>
      </c>
      <c r="L88" s="23">
        <f t="shared" si="81"/>
        <v>131158.55679999999</v>
      </c>
      <c r="M88" s="26">
        <f t="shared" si="82"/>
        <v>654.90959999999995</v>
      </c>
      <c r="N88" s="26">
        <f t="shared" si="72"/>
        <v>654.90959999999995</v>
      </c>
      <c r="O88" s="26">
        <f t="shared" si="73"/>
        <v>654.90959999999995</v>
      </c>
      <c r="P88" s="26">
        <f t="shared" si="74"/>
        <v>1435.418301369863</v>
      </c>
      <c r="Q88" s="23">
        <f t="shared" si="75"/>
        <v>134558.70390136988</v>
      </c>
      <c r="R88" s="26"/>
      <c r="S88" s="26"/>
      <c r="T88" s="26"/>
      <c r="U88" s="26"/>
      <c r="V88" s="26"/>
      <c r="W88" s="26"/>
      <c r="X88" s="26"/>
      <c r="Y88" s="26"/>
      <c r="Z88" s="26"/>
      <c r="AA88" s="26"/>
    </row>
    <row r="89" spans="1:27" s="25" customFormat="1" x14ac:dyDescent="0.25">
      <c r="A89" s="25" t="s">
        <v>372</v>
      </c>
      <c r="B89" s="25" t="s">
        <v>378</v>
      </c>
      <c r="C89" s="26">
        <v>5457.58</v>
      </c>
      <c r="D89" s="26">
        <f t="shared" si="76"/>
        <v>65490.96</v>
      </c>
      <c r="E89" s="26">
        <f t="shared" si="77"/>
        <v>5457.58</v>
      </c>
      <c r="F89" s="26">
        <f t="shared" si="78"/>
        <v>11788.372799999999</v>
      </c>
      <c r="G89" s="26">
        <v>37110</v>
      </c>
      <c r="H89" s="26">
        <f t="shared" si="79"/>
        <v>1488</v>
      </c>
      <c r="I89" s="26"/>
      <c r="J89" s="26"/>
      <c r="K89" s="26">
        <f t="shared" si="80"/>
        <v>9823.6440000000002</v>
      </c>
      <c r="L89" s="23">
        <f t="shared" si="81"/>
        <v>131158.55679999999</v>
      </c>
      <c r="M89" s="26">
        <f t="shared" si="82"/>
        <v>654.90959999999995</v>
      </c>
      <c r="N89" s="26">
        <f t="shared" si="72"/>
        <v>654.90959999999995</v>
      </c>
      <c r="O89" s="26">
        <f t="shared" si="73"/>
        <v>654.90959999999995</v>
      </c>
      <c r="P89" s="26">
        <f t="shared" si="74"/>
        <v>1435.418301369863</v>
      </c>
      <c r="Q89" s="23">
        <f t="shared" si="75"/>
        <v>134558.70390136988</v>
      </c>
      <c r="R89" s="26"/>
      <c r="S89" s="26"/>
      <c r="T89" s="26"/>
      <c r="U89" s="26"/>
      <c r="V89" s="26"/>
      <c r="W89" s="26"/>
      <c r="X89" s="26"/>
      <c r="Y89" s="26"/>
      <c r="Z89" s="26"/>
      <c r="AA89" s="26"/>
    </row>
    <row r="90" spans="1:27" s="25" customFormat="1" x14ac:dyDescent="0.25">
      <c r="A90" s="25" t="s">
        <v>372</v>
      </c>
      <c r="B90" s="25" t="s">
        <v>289</v>
      </c>
      <c r="C90" s="26">
        <v>5457.58</v>
      </c>
      <c r="D90" s="26">
        <f t="shared" ref="D90:D93" si="83">C90*12</f>
        <v>65490.96</v>
      </c>
      <c r="E90" s="26">
        <f t="shared" ref="E90:E93" si="84">C90</f>
        <v>5457.58</v>
      </c>
      <c r="F90" s="26">
        <f t="shared" ref="F90:F93" si="85">D90*18%</f>
        <v>11788.372799999999</v>
      </c>
      <c r="G90" s="26">
        <v>37110</v>
      </c>
      <c r="H90" s="26">
        <f t="shared" ref="H90:H93" si="86">IF(D90*0.01&gt;124,124,D90*0.01)*12</f>
        <v>1488</v>
      </c>
      <c r="I90" s="26"/>
      <c r="J90" s="26"/>
      <c r="K90" s="26">
        <f t="shared" ref="K90:K93" si="87">D90*15%</f>
        <v>9823.6440000000002</v>
      </c>
      <c r="L90" s="23">
        <f t="shared" ref="L90:L93" si="88">SUM(D90:K90)</f>
        <v>131158.55679999999</v>
      </c>
      <c r="M90" s="26">
        <f t="shared" ref="M90:M93" si="89">+D90*0.01</f>
        <v>654.90959999999995</v>
      </c>
      <c r="N90" s="26">
        <f t="shared" ref="N90:N93" si="90">+D90*0.01</f>
        <v>654.90959999999995</v>
      </c>
      <c r="O90" s="26">
        <f t="shared" ref="O90:O93" si="91">+D90*0.01</f>
        <v>654.90959999999995</v>
      </c>
      <c r="P90" s="26">
        <f t="shared" ref="P90:P93" si="92">+D90/365*8</f>
        <v>1435.418301369863</v>
      </c>
      <c r="Q90" s="23">
        <f t="shared" ref="Q90:Q93" si="93">SUM(L90:P90)</f>
        <v>134558.70390136988</v>
      </c>
      <c r="R90" s="26"/>
      <c r="S90" s="26"/>
      <c r="T90" s="26"/>
      <c r="U90" s="26"/>
      <c r="V90" s="26"/>
      <c r="W90" s="26"/>
      <c r="X90" s="26"/>
      <c r="Y90" s="26"/>
      <c r="Z90" s="26"/>
      <c r="AA90" s="26"/>
    </row>
    <row r="91" spans="1:27" s="25" customFormat="1" x14ac:dyDescent="0.25">
      <c r="A91" s="25" t="s">
        <v>372</v>
      </c>
      <c r="B91" s="25" t="s">
        <v>289</v>
      </c>
      <c r="C91" s="26">
        <v>5457.58</v>
      </c>
      <c r="D91" s="26">
        <f t="shared" si="83"/>
        <v>65490.96</v>
      </c>
      <c r="E91" s="26">
        <f t="shared" si="84"/>
        <v>5457.58</v>
      </c>
      <c r="F91" s="26">
        <f t="shared" si="85"/>
        <v>11788.372799999999</v>
      </c>
      <c r="G91" s="26">
        <v>37110</v>
      </c>
      <c r="H91" s="26">
        <f t="shared" si="86"/>
        <v>1488</v>
      </c>
      <c r="I91" s="26"/>
      <c r="J91" s="26"/>
      <c r="K91" s="26">
        <f t="shared" si="87"/>
        <v>9823.6440000000002</v>
      </c>
      <c r="L91" s="23">
        <f t="shared" si="88"/>
        <v>131158.55679999999</v>
      </c>
      <c r="M91" s="26">
        <f t="shared" si="89"/>
        <v>654.90959999999995</v>
      </c>
      <c r="N91" s="26">
        <f t="shared" si="90"/>
        <v>654.90959999999995</v>
      </c>
      <c r="O91" s="26">
        <f t="shared" si="91"/>
        <v>654.90959999999995</v>
      </c>
      <c r="P91" s="26">
        <f t="shared" si="92"/>
        <v>1435.418301369863</v>
      </c>
      <c r="Q91" s="23">
        <f t="shared" si="93"/>
        <v>134558.70390136988</v>
      </c>
      <c r="R91" s="26"/>
      <c r="S91" s="26"/>
      <c r="T91" s="26"/>
      <c r="U91" s="26"/>
      <c r="V91" s="26"/>
      <c r="W91" s="26"/>
      <c r="X91" s="26"/>
      <c r="Y91" s="26"/>
      <c r="Z91" s="26"/>
      <c r="AA91" s="26"/>
    </row>
    <row r="92" spans="1:27" s="25" customFormat="1" x14ac:dyDescent="0.25">
      <c r="A92" s="25" t="s">
        <v>372</v>
      </c>
      <c r="B92" s="25" t="s">
        <v>289</v>
      </c>
      <c r="C92" s="26">
        <v>5457.58</v>
      </c>
      <c r="D92" s="26">
        <f t="shared" si="83"/>
        <v>65490.96</v>
      </c>
      <c r="E92" s="26">
        <f t="shared" si="84"/>
        <v>5457.58</v>
      </c>
      <c r="F92" s="26">
        <f t="shared" si="85"/>
        <v>11788.372799999999</v>
      </c>
      <c r="G92" s="26">
        <v>37110</v>
      </c>
      <c r="H92" s="26">
        <f t="shared" si="86"/>
        <v>1488</v>
      </c>
      <c r="I92" s="26"/>
      <c r="J92" s="26"/>
      <c r="K92" s="26">
        <f t="shared" si="87"/>
        <v>9823.6440000000002</v>
      </c>
      <c r="L92" s="23">
        <f t="shared" si="88"/>
        <v>131158.55679999999</v>
      </c>
      <c r="M92" s="26">
        <f t="shared" si="89"/>
        <v>654.90959999999995</v>
      </c>
      <c r="N92" s="26">
        <f t="shared" si="90"/>
        <v>654.90959999999995</v>
      </c>
      <c r="O92" s="26">
        <f t="shared" si="91"/>
        <v>654.90959999999995</v>
      </c>
      <c r="P92" s="26">
        <f t="shared" si="92"/>
        <v>1435.418301369863</v>
      </c>
      <c r="Q92" s="23">
        <f t="shared" si="93"/>
        <v>134558.70390136988</v>
      </c>
      <c r="R92" s="26"/>
      <c r="S92" s="26"/>
      <c r="T92" s="26"/>
      <c r="U92" s="26"/>
      <c r="V92" s="26"/>
      <c r="W92" s="26"/>
      <c r="X92" s="26"/>
      <c r="Y92" s="26"/>
      <c r="Z92" s="26"/>
      <c r="AA92" s="26"/>
    </row>
    <row r="93" spans="1:27" s="25" customFormat="1" x14ac:dyDescent="0.25">
      <c r="A93" s="25" t="s">
        <v>372</v>
      </c>
      <c r="C93" s="26"/>
      <c r="D93" s="26">
        <f t="shared" si="83"/>
        <v>0</v>
      </c>
      <c r="E93" s="26">
        <f t="shared" si="84"/>
        <v>0</v>
      </c>
      <c r="F93" s="26">
        <f t="shared" si="85"/>
        <v>0</v>
      </c>
      <c r="G93" s="26"/>
      <c r="H93" s="26">
        <f t="shared" si="86"/>
        <v>0</v>
      </c>
      <c r="I93" s="26"/>
      <c r="J93" s="26"/>
      <c r="K93" s="26">
        <f t="shared" si="87"/>
        <v>0</v>
      </c>
      <c r="L93" s="23">
        <f t="shared" si="88"/>
        <v>0</v>
      </c>
      <c r="M93" s="26">
        <f t="shared" si="89"/>
        <v>0</v>
      </c>
      <c r="N93" s="26">
        <f t="shared" si="90"/>
        <v>0</v>
      </c>
      <c r="O93" s="26">
        <f t="shared" si="91"/>
        <v>0</v>
      </c>
      <c r="P93" s="26">
        <f t="shared" si="92"/>
        <v>0</v>
      </c>
      <c r="Q93" s="23">
        <f t="shared" si="93"/>
        <v>0</v>
      </c>
      <c r="R93" s="26"/>
      <c r="S93" s="26"/>
      <c r="T93" s="26"/>
      <c r="U93" s="26"/>
      <c r="V93" s="26"/>
      <c r="W93" s="26"/>
      <c r="X93" s="26"/>
      <c r="Y93" s="26"/>
      <c r="Z93" s="26"/>
      <c r="AA93" s="26"/>
    </row>
    <row r="94" spans="1:27" s="25" customFormat="1" x14ac:dyDescent="0.25">
      <c r="A94" s="25" t="s">
        <v>690</v>
      </c>
      <c r="B94" s="25" t="s">
        <v>842</v>
      </c>
      <c r="C94" s="26">
        <v>49595.44</v>
      </c>
      <c r="D94" s="26">
        <f>C94*12</f>
        <v>595145.28</v>
      </c>
      <c r="E94" s="26"/>
      <c r="F94" s="26"/>
      <c r="G94" s="26"/>
      <c r="H94" s="26">
        <f>IF(D94*0.01&gt;124,124,D94*0.01)*12</f>
        <v>1488</v>
      </c>
      <c r="I94" s="26"/>
      <c r="J94" s="26"/>
      <c r="K94" s="26"/>
      <c r="L94" s="23">
        <f>SUM(D94:K94)</f>
        <v>596633.28</v>
      </c>
      <c r="M94" s="26">
        <f>+D94*0.01</f>
        <v>5951.4528</v>
      </c>
      <c r="N94" s="26">
        <f>+D94*0.01</f>
        <v>5951.4528</v>
      </c>
      <c r="O94" s="26">
        <f>+D94*0.01</f>
        <v>5951.4528</v>
      </c>
      <c r="P94" s="26">
        <f>+D94/365*8</f>
        <v>13044.280109589041</v>
      </c>
      <c r="Q94" s="23">
        <f>SUM(L94:P94)</f>
        <v>627531.91850958893</v>
      </c>
      <c r="R94" s="26"/>
      <c r="S94" s="26"/>
      <c r="T94" s="26"/>
      <c r="U94" s="26"/>
      <c r="V94" s="26"/>
      <c r="W94" s="26"/>
      <c r="X94" s="26"/>
      <c r="Y94" s="26"/>
      <c r="Z94" s="26"/>
      <c r="AA94" s="26"/>
    </row>
    <row r="95" spans="1:27" s="25" customFormat="1" x14ac:dyDescent="0.25">
      <c r="A95" s="25" t="s">
        <v>379</v>
      </c>
      <c r="B95" s="25" t="s">
        <v>289</v>
      </c>
      <c r="C95" s="26">
        <v>14929.34</v>
      </c>
      <c r="D95" s="26">
        <f t="shared" si="76"/>
        <v>179152.08000000002</v>
      </c>
      <c r="E95" s="26">
        <f t="shared" si="77"/>
        <v>14929.34</v>
      </c>
      <c r="F95" s="26">
        <f t="shared" si="78"/>
        <v>32247.374400000001</v>
      </c>
      <c r="G95" s="26">
        <v>37110</v>
      </c>
      <c r="H95" s="26">
        <f t="shared" si="79"/>
        <v>1488</v>
      </c>
      <c r="I95" s="26">
        <f>D95*32.5%</f>
        <v>58224.426000000007</v>
      </c>
      <c r="J95" s="26">
        <v>6000</v>
      </c>
      <c r="K95" s="26">
        <f t="shared" si="80"/>
        <v>26872.812000000002</v>
      </c>
      <c r="L95" s="23">
        <f t="shared" si="81"/>
        <v>356024.03239999997</v>
      </c>
      <c r="M95" s="26">
        <f t="shared" si="82"/>
        <v>1791.5208000000002</v>
      </c>
      <c r="N95" s="26">
        <f t="shared" si="72"/>
        <v>1791.5208000000002</v>
      </c>
      <c r="O95" s="26">
        <f t="shared" si="73"/>
        <v>1791.5208000000002</v>
      </c>
      <c r="P95" s="26">
        <f t="shared" si="74"/>
        <v>3926.6209315068495</v>
      </c>
      <c r="Q95" s="23">
        <f t="shared" si="75"/>
        <v>365325.21573150682</v>
      </c>
      <c r="R95" s="26"/>
      <c r="S95" s="26"/>
      <c r="T95" s="26"/>
      <c r="U95" s="26"/>
      <c r="V95" s="26"/>
      <c r="W95" s="26"/>
      <c r="X95" s="26"/>
      <c r="Y95" s="26"/>
      <c r="Z95" s="26"/>
      <c r="AA95" s="26"/>
    </row>
    <row r="96" spans="1:27" s="25" customFormat="1" x14ac:dyDescent="0.25">
      <c r="A96" s="25" t="s">
        <v>380</v>
      </c>
      <c r="B96" s="25" t="s">
        <v>381</v>
      </c>
      <c r="C96" s="26">
        <v>15302.58</v>
      </c>
      <c r="D96" s="26">
        <f t="shared" si="76"/>
        <v>183630.96</v>
      </c>
      <c r="E96" s="26">
        <f t="shared" si="77"/>
        <v>15302.58</v>
      </c>
      <c r="F96" s="26">
        <f t="shared" si="78"/>
        <v>33053.572799999994</v>
      </c>
      <c r="G96" s="26">
        <v>37110</v>
      </c>
      <c r="H96" s="26">
        <f t="shared" si="79"/>
        <v>1488</v>
      </c>
      <c r="I96" s="26">
        <f>D96*32.5%</f>
        <v>59680.061999999998</v>
      </c>
      <c r="J96" s="26">
        <v>6000</v>
      </c>
      <c r="K96" s="26">
        <f t="shared" si="80"/>
        <v>27544.643999999997</v>
      </c>
      <c r="L96" s="23">
        <f t="shared" si="81"/>
        <v>363809.81879999995</v>
      </c>
      <c r="M96" s="26">
        <f t="shared" si="82"/>
        <v>1836.3096</v>
      </c>
      <c r="N96" s="26">
        <f t="shared" si="72"/>
        <v>1836.3096</v>
      </c>
      <c r="O96" s="26">
        <f t="shared" si="73"/>
        <v>1836.3096</v>
      </c>
      <c r="P96" s="26">
        <f t="shared" si="74"/>
        <v>4024.7881643835613</v>
      </c>
      <c r="Q96" s="23">
        <f t="shared" si="75"/>
        <v>373343.53576438344</v>
      </c>
      <c r="R96" s="26"/>
      <c r="S96" s="26"/>
      <c r="T96" s="26"/>
      <c r="U96" s="26"/>
      <c r="V96" s="26"/>
      <c r="W96" s="26"/>
      <c r="X96" s="26"/>
      <c r="Y96" s="26"/>
      <c r="Z96" s="26"/>
      <c r="AA96" s="26"/>
    </row>
    <row r="97" spans="1:27" s="25" customFormat="1" x14ac:dyDescent="0.25">
      <c r="A97" s="25" t="s">
        <v>382</v>
      </c>
      <c r="B97" s="25" t="s">
        <v>383</v>
      </c>
      <c r="C97" s="26">
        <v>9467.69</v>
      </c>
      <c r="D97" s="26">
        <f t="shared" si="76"/>
        <v>113612.28</v>
      </c>
      <c r="E97" s="26">
        <f t="shared" si="77"/>
        <v>9467.69</v>
      </c>
      <c r="F97" s="26">
        <f t="shared" si="78"/>
        <v>20450.2104</v>
      </c>
      <c r="G97" s="26">
        <v>37110</v>
      </c>
      <c r="H97" s="26">
        <f t="shared" si="79"/>
        <v>1488</v>
      </c>
      <c r="I97" s="26"/>
      <c r="J97" s="26"/>
      <c r="K97" s="26">
        <f t="shared" si="80"/>
        <v>17041.842000000001</v>
      </c>
      <c r="L97" s="23">
        <f t="shared" si="81"/>
        <v>199170.02240000002</v>
      </c>
      <c r="M97" s="26">
        <f t="shared" si="82"/>
        <v>1136.1228000000001</v>
      </c>
      <c r="N97" s="26">
        <f t="shared" si="72"/>
        <v>1136.1228000000001</v>
      </c>
      <c r="O97" s="26">
        <f t="shared" si="73"/>
        <v>1136.1228000000001</v>
      </c>
      <c r="P97" s="26">
        <f t="shared" si="74"/>
        <v>2490.1321643835618</v>
      </c>
      <c r="Q97" s="23">
        <f t="shared" si="75"/>
        <v>205068.52296438362</v>
      </c>
      <c r="R97" s="26"/>
      <c r="S97" s="26"/>
      <c r="T97" s="26"/>
      <c r="U97" s="26"/>
      <c r="V97" s="26"/>
      <c r="W97" s="26"/>
      <c r="X97" s="26"/>
      <c r="Y97" s="26"/>
      <c r="Z97" s="26"/>
      <c r="AA97" s="26"/>
    </row>
    <row r="98" spans="1:27" s="25" customFormat="1" x14ac:dyDescent="0.25">
      <c r="A98" s="25" t="s">
        <v>382</v>
      </c>
      <c r="B98" s="25" t="s">
        <v>384</v>
      </c>
      <c r="C98" s="26">
        <v>8251.66</v>
      </c>
      <c r="D98" s="26">
        <f t="shared" si="76"/>
        <v>99019.92</v>
      </c>
      <c r="E98" s="26">
        <f t="shared" si="77"/>
        <v>8251.66</v>
      </c>
      <c r="F98" s="26">
        <f t="shared" si="78"/>
        <v>17823.585599999999</v>
      </c>
      <c r="G98" s="26">
        <v>37110</v>
      </c>
      <c r="H98" s="26">
        <f t="shared" si="79"/>
        <v>1488</v>
      </c>
      <c r="I98" s="26"/>
      <c r="J98" s="26"/>
      <c r="K98" s="26">
        <f t="shared" si="80"/>
        <v>14852.987999999999</v>
      </c>
      <c r="L98" s="23">
        <f t="shared" si="81"/>
        <v>178546.15360000002</v>
      </c>
      <c r="M98" s="26">
        <f t="shared" si="82"/>
        <v>990.19920000000002</v>
      </c>
      <c r="N98" s="26">
        <f t="shared" si="72"/>
        <v>990.19920000000002</v>
      </c>
      <c r="O98" s="26">
        <f t="shared" si="73"/>
        <v>990.19920000000002</v>
      </c>
      <c r="P98" s="26">
        <f t="shared" si="74"/>
        <v>2170.2996164383562</v>
      </c>
      <c r="Q98" s="23">
        <f t="shared" si="75"/>
        <v>183687.05081643839</v>
      </c>
      <c r="R98" s="26"/>
      <c r="S98" s="26"/>
      <c r="T98" s="26"/>
      <c r="U98" s="26"/>
      <c r="V98" s="26"/>
      <c r="W98" s="26"/>
      <c r="X98" s="26"/>
      <c r="Y98" s="26"/>
      <c r="Z98" s="26"/>
      <c r="AA98" s="26"/>
    </row>
    <row r="99" spans="1:27" s="25" customFormat="1" x14ac:dyDescent="0.25">
      <c r="A99" s="25" t="s">
        <v>382</v>
      </c>
      <c r="B99" s="25" t="s">
        <v>385</v>
      </c>
      <c r="C99" s="26">
        <v>8752.66</v>
      </c>
      <c r="D99" s="26">
        <f t="shared" si="76"/>
        <v>105031.92</v>
      </c>
      <c r="E99" s="26">
        <f t="shared" si="77"/>
        <v>8752.66</v>
      </c>
      <c r="F99" s="26">
        <f t="shared" si="78"/>
        <v>18905.745599999998</v>
      </c>
      <c r="G99" s="26">
        <v>37110</v>
      </c>
      <c r="H99" s="26">
        <f t="shared" si="79"/>
        <v>1488</v>
      </c>
      <c r="I99" s="26"/>
      <c r="J99" s="26"/>
      <c r="K99" s="26">
        <f t="shared" si="80"/>
        <v>15754.787999999999</v>
      </c>
      <c r="L99" s="23">
        <f t="shared" si="81"/>
        <v>187043.11360000001</v>
      </c>
      <c r="M99" s="26">
        <f t="shared" si="82"/>
        <v>1050.3191999999999</v>
      </c>
      <c r="N99" s="26">
        <f t="shared" si="72"/>
        <v>1050.3191999999999</v>
      </c>
      <c r="O99" s="26">
        <f t="shared" si="73"/>
        <v>1050.3191999999999</v>
      </c>
      <c r="P99" s="26">
        <f t="shared" si="74"/>
        <v>2302.0694794520546</v>
      </c>
      <c r="Q99" s="23">
        <f t="shared" si="75"/>
        <v>192496.14067945207</v>
      </c>
      <c r="R99" s="26"/>
      <c r="S99" s="26"/>
      <c r="T99" s="26"/>
      <c r="U99" s="26"/>
      <c r="V99" s="26"/>
      <c r="W99" s="26"/>
      <c r="X99" s="26"/>
      <c r="Y99" s="26"/>
      <c r="Z99" s="26"/>
      <c r="AA99" s="26"/>
    </row>
    <row r="100" spans="1:27" s="25" customFormat="1" x14ac:dyDescent="0.25">
      <c r="A100" s="25" t="s">
        <v>382</v>
      </c>
      <c r="B100" s="25" t="s">
        <v>785</v>
      </c>
      <c r="C100" s="26">
        <v>8752.66</v>
      </c>
      <c r="D100" s="26">
        <f t="shared" si="76"/>
        <v>105031.92</v>
      </c>
      <c r="E100" s="26">
        <f t="shared" si="77"/>
        <v>8752.66</v>
      </c>
      <c r="F100" s="26">
        <f t="shared" si="78"/>
        <v>18905.745599999998</v>
      </c>
      <c r="G100" s="26">
        <v>37110</v>
      </c>
      <c r="H100" s="26">
        <f t="shared" si="79"/>
        <v>1488</v>
      </c>
      <c r="I100" s="26"/>
      <c r="J100" s="26"/>
      <c r="K100" s="26">
        <f t="shared" si="80"/>
        <v>15754.787999999999</v>
      </c>
      <c r="L100" s="23">
        <f t="shared" si="81"/>
        <v>187043.11360000001</v>
      </c>
      <c r="M100" s="26">
        <f t="shared" si="82"/>
        <v>1050.3191999999999</v>
      </c>
      <c r="N100" s="26">
        <f t="shared" si="72"/>
        <v>1050.3191999999999</v>
      </c>
      <c r="O100" s="26">
        <f t="shared" si="73"/>
        <v>1050.3191999999999</v>
      </c>
      <c r="P100" s="26">
        <f t="shared" si="74"/>
        <v>2302.0694794520546</v>
      </c>
      <c r="Q100" s="23">
        <f t="shared" si="75"/>
        <v>192496.14067945207</v>
      </c>
      <c r="R100" s="26"/>
      <c r="S100" s="26"/>
      <c r="T100" s="26"/>
      <c r="U100" s="26"/>
      <c r="V100" s="26"/>
      <c r="W100" s="26"/>
      <c r="X100" s="26"/>
      <c r="Y100" s="26"/>
      <c r="Z100" s="26"/>
      <c r="AA100" s="26"/>
    </row>
    <row r="101" spans="1:27" s="25" customFormat="1" x14ac:dyDescent="0.25">
      <c r="A101" s="25" t="s">
        <v>386</v>
      </c>
      <c r="B101" s="25" t="s">
        <v>387</v>
      </c>
      <c r="C101" s="26">
        <v>16086.68</v>
      </c>
      <c r="D101" s="26">
        <f t="shared" si="76"/>
        <v>193040.16</v>
      </c>
      <c r="E101" s="26">
        <f t="shared" si="77"/>
        <v>16086.68</v>
      </c>
      <c r="F101" s="26">
        <f t="shared" si="78"/>
        <v>34747.228799999997</v>
      </c>
      <c r="G101" s="26">
        <v>37110</v>
      </c>
      <c r="H101" s="26">
        <f t="shared" si="79"/>
        <v>1488</v>
      </c>
      <c r="I101" s="26">
        <f>D101*32.5%</f>
        <v>62738.052000000003</v>
      </c>
      <c r="J101" s="26">
        <v>6000</v>
      </c>
      <c r="K101" s="26">
        <f t="shared" si="80"/>
        <v>28956.024000000001</v>
      </c>
      <c r="L101" s="23">
        <f t="shared" si="81"/>
        <v>380166.14480000001</v>
      </c>
      <c r="M101" s="26">
        <f t="shared" si="82"/>
        <v>1930.4016000000001</v>
      </c>
      <c r="N101" s="26">
        <f t="shared" si="72"/>
        <v>1930.4016000000001</v>
      </c>
      <c r="O101" s="26">
        <f t="shared" si="73"/>
        <v>1930.4016000000001</v>
      </c>
      <c r="P101" s="26">
        <f t="shared" si="74"/>
        <v>4231.0172054794521</v>
      </c>
      <c r="Q101" s="23">
        <f t="shared" si="75"/>
        <v>390188.3668054794</v>
      </c>
      <c r="R101" s="26"/>
      <c r="S101" s="26"/>
      <c r="T101" s="26"/>
      <c r="U101" s="26"/>
      <c r="V101" s="26"/>
      <c r="W101" s="26"/>
      <c r="X101" s="26"/>
      <c r="Y101" s="26"/>
      <c r="Z101" s="26"/>
      <c r="AA101" s="26"/>
    </row>
    <row r="102" spans="1:27" s="25" customFormat="1" x14ac:dyDescent="0.25">
      <c r="A102" s="25" t="s">
        <v>388</v>
      </c>
      <c r="B102" s="25" t="s">
        <v>389</v>
      </c>
      <c r="C102" s="26">
        <v>14562.66</v>
      </c>
      <c r="D102" s="26">
        <f t="shared" si="76"/>
        <v>174751.91999999998</v>
      </c>
      <c r="E102" s="26">
        <f t="shared" si="77"/>
        <v>14562.66</v>
      </c>
      <c r="F102" s="26">
        <f t="shared" si="78"/>
        <v>31455.345599999997</v>
      </c>
      <c r="G102" s="26">
        <v>37110</v>
      </c>
      <c r="H102" s="26">
        <f t="shared" si="79"/>
        <v>1488</v>
      </c>
      <c r="I102" s="26"/>
      <c r="J102" s="26"/>
      <c r="K102" s="26">
        <f t="shared" si="80"/>
        <v>26212.787999999997</v>
      </c>
      <c r="L102" s="23">
        <f t="shared" si="81"/>
        <v>285580.71359999996</v>
      </c>
      <c r="M102" s="26">
        <f t="shared" si="82"/>
        <v>1747.5192</v>
      </c>
      <c r="N102" s="26">
        <f t="shared" si="72"/>
        <v>1747.5192</v>
      </c>
      <c r="O102" s="26">
        <f t="shared" si="73"/>
        <v>1747.5192</v>
      </c>
      <c r="P102" s="26">
        <f t="shared" si="74"/>
        <v>3830.1790684931502</v>
      </c>
      <c r="Q102" s="23">
        <f t="shared" si="75"/>
        <v>294653.45026849303</v>
      </c>
      <c r="R102" s="26"/>
      <c r="S102" s="26"/>
      <c r="T102" s="26"/>
      <c r="U102" s="26"/>
      <c r="V102" s="26"/>
      <c r="W102" s="26"/>
      <c r="X102" s="26"/>
      <c r="Y102" s="26"/>
      <c r="Z102" s="26"/>
      <c r="AA102" s="26"/>
    </row>
    <row r="103" spans="1:27" s="25" customFormat="1" x14ac:dyDescent="0.25">
      <c r="A103" s="25" t="s">
        <v>388</v>
      </c>
      <c r="B103" s="25" t="s">
        <v>390</v>
      </c>
      <c r="C103" s="26">
        <v>13188.17</v>
      </c>
      <c r="D103" s="26">
        <f t="shared" si="76"/>
        <v>158258.04</v>
      </c>
      <c r="E103" s="26">
        <f t="shared" si="77"/>
        <v>13188.17</v>
      </c>
      <c r="F103" s="26">
        <f t="shared" si="78"/>
        <v>28486.447199999999</v>
      </c>
      <c r="G103" s="26">
        <v>37110</v>
      </c>
      <c r="H103" s="26">
        <f t="shared" si="79"/>
        <v>1488</v>
      </c>
      <c r="I103" s="26"/>
      <c r="J103" s="26"/>
      <c r="K103" s="26">
        <f t="shared" si="80"/>
        <v>23738.706000000002</v>
      </c>
      <c r="L103" s="23">
        <f t="shared" si="81"/>
        <v>262269.36320000002</v>
      </c>
      <c r="M103" s="26">
        <f t="shared" si="82"/>
        <v>1582.5804000000001</v>
      </c>
      <c r="N103" s="26">
        <f t="shared" si="72"/>
        <v>1582.5804000000001</v>
      </c>
      <c r="O103" s="26">
        <f t="shared" si="73"/>
        <v>1582.5804000000001</v>
      </c>
      <c r="P103" s="26">
        <f t="shared" si="74"/>
        <v>3468.6693698630138</v>
      </c>
      <c r="Q103" s="23">
        <f t="shared" si="75"/>
        <v>270485.77376986295</v>
      </c>
      <c r="R103" s="26"/>
      <c r="S103" s="26"/>
      <c r="T103" s="26"/>
      <c r="U103" s="26"/>
      <c r="V103" s="26"/>
      <c r="W103" s="26"/>
      <c r="X103" s="26"/>
      <c r="Y103" s="26"/>
      <c r="Z103" s="26"/>
      <c r="AA103" s="26"/>
    </row>
    <row r="104" spans="1:27" s="25" customFormat="1" x14ac:dyDescent="0.25">
      <c r="A104" s="25" t="s">
        <v>391</v>
      </c>
      <c r="B104" s="25" t="s">
        <v>843</v>
      </c>
      <c r="C104" s="26">
        <v>14929.34</v>
      </c>
      <c r="D104" s="26">
        <f t="shared" si="76"/>
        <v>179152.08000000002</v>
      </c>
      <c r="E104" s="26">
        <f t="shared" si="77"/>
        <v>14929.34</v>
      </c>
      <c r="F104" s="26">
        <f t="shared" si="78"/>
        <v>32247.374400000001</v>
      </c>
      <c r="G104" s="26">
        <v>37110</v>
      </c>
      <c r="H104" s="26">
        <f t="shared" si="79"/>
        <v>1488</v>
      </c>
      <c r="I104" s="26">
        <f>D104*32.5%</f>
        <v>58224.426000000007</v>
      </c>
      <c r="J104" s="26">
        <v>6000</v>
      </c>
      <c r="K104" s="26">
        <f t="shared" si="80"/>
        <v>26872.812000000002</v>
      </c>
      <c r="L104" s="23">
        <f t="shared" si="81"/>
        <v>356024.03239999997</v>
      </c>
      <c r="M104" s="26">
        <f t="shared" si="82"/>
        <v>1791.5208000000002</v>
      </c>
      <c r="N104" s="26">
        <f t="shared" si="72"/>
        <v>1791.5208000000002</v>
      </c>
      <c r="O104" s="26">
        <f t="shared" si="73"/>
        <v>1791.5208000000002</v>
      </c>
      <c r="P104" s="26">
        <f t="shared" si="74"/>
        <v>3926.6209315068495</v>
      </c>
      <c r="Q104" s="23">
        <f t="shared" si="75"/>
        <v>365325.21573150682</v>
      </c>
      <c r="R104" s="26"/>
      <c r="S104" s="26"/>
      <c r="T104" s="26"/>
      <c r="U104" s="26"/>
      <c r="V104" s="26"/>
      <c r="W104" s="26"/>
      <c r="X104" s="26"/>
      <c r="Y104" s="26"/>
      <c r="Z104" s="26"/>
      <c r="AA104" s="26"/>
    </row>
    <row r="105" spans="1:27" s="25" customFormat="1" x14ac:dyDescent="0.25">
      <c r="A105" s="25" t="s">
        <v>392</v>
      </c>
      <c r="B105" s="25" t="s">
        <v>393</v>
      </c>
      <c r="C105" s="26">
        <v>9425.68</v>
      </c>
      <c r="D105" s="26">
        <f t="shared" si="76"/>
        <v>113108.16</v>
      </c>
      <c r="E105" s="26">
        <f t="shared" si="77"/>
        <v>9425.68</v>
      </c>
      <c r="F105" s="26">
        <f t="shared" si="78"/>
        <v>20359.468799999999</v>
      </c>
      <c r="G105" s="26">
        <v>37110</v>
      </c>
      <c r="H105" s="26">
        <f t="shared" si="79"/>
        <v>1488</v>
      </c>
      <c r="I105" s="26"/>
      <c r="J105" s="26"/>
      <c r="K105" s="26">
        <f t="shared" si="80"/>
        <v>16966.223999999998</v>
      </c>
      <c r="L105" s="23">
        <f t="shared" si="81"/>
        <v>198457.53279999999</v>
      </c>
      <c r="M105" s="26">
        <f t="shared" si="82"/>
        <v>1131.0816</v>
      </c>
      <c r="N105" s="26">
        <f t="shared" si="72"/>
        <v>1131.0816</v>
      </c>
      <c r="O105" s="26">
        <f t="shared" si="73"/>
        <v>1131.0816</v>
      </c>
      <c r="P105" s="26">
        <f t="shared" si="74"/>
        <v>2479.0829589041095</v>
      </c>
      <c r="Q105" s="23">
        <f t="shared" si="75"/>
        <v>204329.86055890413</v>
      </c>
      <c r="R105" s="26"/>
      <c r="S105" s="26"/>
      <c r="T105" s="26"/>
      <c r="U105" s="26"/>
      <c r="V105" s="26"/>
      <c r="W105" s="26"/>
      <c r="X105" s="26"/>
      <c r="Y105" s="26"/>
      <c r="Z105" s="26"/>
      <c r="AA105" s="26"/>
    </row>
    <row r="106" spans="1:27" s="25" customFormat="1" x14ac:dyDescent="0.25">
      <c r="A106" s="25" t="s">
        <v>394</v>
      </c>
      <c r="B106" s="25" t="s">
        <v>784</v>
      </c>
      <c r="C106" s="26">
        <v>9425.68</v>
      </c>
      <c r="D106" s="26">
        <f t="shared" si="76"/>
        <v>113108.16</v>
      </c>
      <c r="E106" s="26">
        <f t="shared" si="77"/>
        <v>9425.68</v>
      </c>
      <c r="F106" s="26">
        <f t="shared" si="78"/>
        <v>20359.468799999999</v>
      </c>
      <c r="G106" s="26">
        <v>37110</v>
      </c>
      <c r="H106" s="26">
        <f t="shared" si="79"/>
        <v>1488</v>
      </c>
      <c r="I106" s="26"/>
      <c r="J106" s="26"/>
      <c r="K106" s="26">
        <f t="shared" si="80"/>
        <v>16966.223999999998</v>
      </c>
      <c r="L106" s="23">
        <f t="shared" si="81"/>
        <v>198457.53279999999</v>
      </c>
      <c r="M106" s="26">
        <f t="shared" si="82"/>
        <v>1131.0816</v>
      </c>
      <c r="N106" s="26">
        <f t="shared" si="72"/>
        <v>1131.0816</v>
      </c>
      <c r="O106" s="26">
        <f t="shared" si="73"/>
        <v>1131.0816</v>
      </c>
      <c r="P106" s="26">
        <f t="shared" si="74"/>
        <v>2479.0829589041095</v>
      </c>
      <c r="Q106" s="23">
        <f t="shared" si="75"/>
        <v>204329.86055890413</v>
      </c>
      <c r="R106" s="26"/>
      <c r="S106" s="26"/>
      <c r="T106" s="26"/>
      <c r="U106" s="26"/>
      <c r="V106" s="26"/>
      <c r="W106" s="26"/>
      <c r="X106" s="26"/>
      <c r="Y106" s="26"/>
      <c r="Z106" s="26"/>
      <c r="AA106" s="26"/>
    </row>
    <row r="107" spans="1:27" s="25" customFormat="1" x14ac:dyDescent="0.25">
      <c r="A107" s="25" t="s">
        <v>395</v>
      </c>
      <c r="B107" s="25" t="s">
        <v>396</v>
      </c>
      <c r="C107" s="26">
        <v>15302.56</v>
      </c>
      <c r="D107" s="26">
        <f t="shared" si="76"/>
        <v>183630.72</v>
      </c>
      <c r="E107" s="26">
        <f t="shared" si="77"/>
        <v>15302.56</v>
      </c>
      <c r="F107" s="26">
        <f t="shared" si="78"/>
        <v>33053.529600000002</v>
      </c>
      <c r="G107" s="26">
        <v>37110</v>
      </c>
      <c r="H107" s="26">
        <f t="shared" si="79"/>
        <v>1488</v>
      </c>
      <c r="I107" s="26">
        <f>D107*32.5%</f>
        <v>59679.984000000004</v>
      </c>
      <c r="J107" s="26">
        <v>6000</v>
      </c>
      <c r="K107" s="26">
        <f t="shared" si="80"/>
        <v>27544.608</v>
      </c>
      <c r="L107" s="23">
        <f t="shared" si="81"/>
        <v>363809.40160000004</v>
      </c>
      <c r="M107" s="26">
        <f t="shared" si="82"/>
        <v>1836.3072</v>
      </c>
      <c r="N107" s="26">
        <f t="shared" si="72"/>
        <v>1836.3072</v>
      </c>
      <c r="O107" s="26">
        <f t="shared" si="73"/>
        <v>1836.3072</v>
      </c>
      <c r="P107" s="26">
        <f t="shared" si="74"/>
        <v>4024.7829041095893</v>
      </c>
      <c r="Q107" s="23">
        <f t="shared" si="75"/>
        <v>373343.10610410955</v>
      </c>
      <c r="R107" s="26"/>
      <c r="S107" s="26"/>
      <c r="T107" s="26"/>
      <c r="U107" s="26"/>
      <c r="V107" s="26"/>
      <c r="W107" s="26"/>
      <c r="X107" s="26"/>
      <c r="Y107" s="26"/>
      <c r="Z107" s="26"/>
      <c r="AA107" s="26"/>
    </row>
    <row r="108" spans="1:27" s="25" customFormat="1" x14ac:dyDescent="0.25">
      <c r="A108" s="25" t="s">
        <v>397</v>
      </c>
      <c r="B108" s="25" t="s">
        <v>783</v>
      </c>
      <c r="C108" s="26">
        <v>15302.56</v>
      </c>
      <c r="D108" s="26">
        <f t="shared" si="76"/>
        <v>183630.72</v>
      </c>
      <c r="E108" s="26">
        <f t="shared" si="77"/>
        <v>15302.56</v>
      </c>
      <c r="F108" s="26">
        <f t="shared" si="78"/>
        <v>33053.529600000002</v>
      </c>
      <c r="G108" s="26">
        <v>37110</v>
      </c>
      <c r="H108" s="26">
        <f t="shared" si="79"/>
        <v>1488</v>
      </c>
      <c r="I108" s="26">
        <f>D108*32.5%</f>
        <v>59679.984000000004</v>
      </c>
      <c r="J108" s="26">
        <v>6000</v>
      </c>
      <c r="K108" s="26">
        <f t="shared" si="80"/>
        <v>27544.608</v>
      </c>
      <c r="L108" s="23">
        <f t="shared" si="81"/>
        <v>363809.40160000004</v>
      </c>
      <c r="M108" s="26">
        <f t="shared" si="82"/>
        <v>1836.3072</v>
      </c>
      <c r="N108" s="26">
        <f t="shared" si="72"/>
        <v>1836.3072</v>
      </c>
      <c r="O108" s="26">
        <f t="shared" si="73"/>
        <v>1836.3072</v>
      </c>
      <c r="P108" s="26">
        <f t="shared" si="74"/>
        <v>4024.7829041095893</v>
      </c>
      <c r="Q108" s="23">
        <f t="shared" si="75"/>
        <v>373343.10610410955</v>
      </c>
      <c r="R108" s="26"/>
      <c r="S108" s="26"/>
      <c r="T108" s="26"/>
      <c r="U108" s="26"/>
      <c r="V108" s="26"/>
      <c r="W108" s="26"/>
      <c r="X108" s="26"/>
      <c r="Y108" s="26"/>
      <c r="Z108" s="26"/>
      <c r="AA108" s="26"/>
    </row>
    <row r="109" spans="1:27" s="25" customFormat="1" x14ac:dyDescent="0.25">
      <c r="A109" s="25" t="s">
        <v>398</v>
      </c>
      <c r="B109" s="25" t="s">
        <v>782</v>
      </c>
      <c r="C109" s="26">
        <v>10765.63</v>
      </c>
      <c r="D109" s="26">
        <f t="shared" si="76"/>
        <v>129187.56</v>
      </c>
      <c r="E109" s="26">
        <f t="shared" si="77"/>
        <v>10765.63</v>
      </c>
      <c r="F109" s="26">
        <f t="shared" si="78"/>
        <v>23253.7608</v>
      </c>
      <c r="G109" s="26">
        <v>37110</v>
      </c>
      <c r="H109" s="26">
        <f t="shared" si="79"/>
        <v>1488</v>
      </c>
      <c r="I109" s="26"/>
      <c r="J109" s="26"/>
      <c r="K109" s="26">
        <f t="shared" si="80"/>
        <v>19378.133999999998</v>
      </c>
      <c r="L109" s="23">
        <f t="shared" si="81"/>
        <v>221183.08479999998</v>
      </c>
      <c r="M109" s="26">
        <f t="shared" si="82"/>
        <v>1291.8756000000001</v>
      </c>
      <c r="N109" s="26">
        <f t="shared" si="72"/>
        <v>1291.8756000000001</v>
      </c>
      <c r="O109" s="26">
        <f t="shared" si="73"/>
        <v>1291.8756000000001</v>
      </c>
      <c r="P109" s="26">
        <f t="shared" si="74"/>
        <v>2831.5081643835615</v>
      </c>
      <c r="Q109" s="23">
        <f t="shared" si="75"/>
        <v>227890.21976438354</v>
      </c>
      <c r="R109" s="26"/>
      <c r="S109" s="26"/>
      <c r="T109" s="26"/>
      <c r="U109" s="26"/>
      <c r="V109" s="26"/>
      <c r="W109" s="26"/>
      <c r="X109" s="26"/>
      <c r="Y109" s="26"/>
      <c r="Z109" s="26"/>
      <c r="AA109" s="26"/>
    </row>
    <row r="110" spans="1:27" s="25" customFormat="1" x14ac:dyDescent="0.25">
      <c r="A110" s="25" t="s">
        <v>398</v>
      </c>
      <c r="B110" s="25" t="s">
        <v>399</v>
      </c>
      <c r="C110" s="26">
        <v>8752.66</v>
      </c>
      <c r="D110" s="26">
        <f t="shared" si="76"/>
        <v>105031.92</v>
      </c>
      <c r="E110" s="26">
        <f t="shared" si="77"/>
        <v>8752.66</v>
      </c>
      <c r="F110" s="26">
        <f t="shared" si="78"/>
        <v>18905.745599999998</v>
      </c>
      <c r="G110" s="26">
        <v>37110</v>
      </c>
      <c r="H110" s="26">
        <f t="shared" si="79"/>
        <v>1488</v>
      </c>
      <c r="I110" s="26"/>
      <c r="J110" s="26"/>
      <c r="K110" s="26">
        <f t="shared" si="80"/>
        <v>15754.787999999999</v>
      </c>
      <c r="L110" s="23">
        <f t="shared" si="81"/>
        <v>187043.11360000001</v>
      </c>
      <c r="M110" s="26">
        <f t="shared" si="82"/>
        <v>1050.3191999999999</v>
      </c>
      <c r="N110" s="26">
        <f t="shared" si="72"/>
        <v>1050.3191999999999</v>
      </c>
      <c r="O110" s="26">
        <f t="shared" si="73"/>
        <v>1050.3191999999999</v>
      </c>
      <c r="P110" s="26">
        <f t="shared" si="74"/>
        <v>2302.0694794520546</v>
      </c>
      <c r="Q110" s="23">
        <f t="shared" si="75"/>
        <v>192496.14067945207</v>
      </c>
      <c r="R110" s="26"/>
      <c r="S110" s="26"/>
      <c r="T110" s="26"/>
      <c r="U110" s="26"/>
      <c r="V110" s="26"/>
      <c r="W110" s="26"/>
      <c r="X110" s="26"/>
      <c r="Y110" s="26"/>
      <c r="Z110" s="26"/>
      <c r="AA110" s="26"/>
    </row>
    <row r="111" spans="1:27" s="25" customFormat="1" x14ac:dyDescent="0.25">
      <c r="A111" s="25" t="s">
        <v>400</v>
      </c>
      <c r="B111" s="25" t="s">
        <v>401</v>
      </c>
      <c r="C111" s="26">
        <v>8971.48</v>
      </c>
      <c r="D111" s="26">
        <f t="shared" si="76"/>
        <v>107657.76</v>
      </c>
      <c r="E111" s="26">
        <f t="shared" si="77"/>
        <v>8971.48</v>
      </c>
      <c r="F111" s="26">
        <f t="shared" si="78"/>
        <v>19378.396799999999</v>
      </c>
      <c r="G111" s="26">
        <v>37110</v>
      </c>
      <c r="H111" s="26">
        <f t="shared" si="79"/>
        <v>1488</v>
      </c>
      <c r="I111" s="26"/>
      <c r="J111" s="26"/>
      <c r="K111" s="26">
        <f t="shared" si="80"/>
        <v>16148.663999999999</v>
      </c>
      <c r="L111" s="23">
        <f t="shared" si="81"/>
        <v>190754.30079999997</v>
      </c>
      <c r="M111" s="26">
        <f t="shared" si="82"/>
        <v>1076.5776000000001</v>
      </c>
      <c r="N111" s="26">
        <f t="shared" si="72"/>
        <v>1076.5776000000001</v>
      </c>
      <c r="O111" s="26">
        <f t="shared" si="73"/>
        <v>1076.5776000000001</v>
      </c>
      <c r="P111" s="26">
        <f t="shared" si="74"/>
        <v>2359.622136986301</v>
      </c>
      <c r="Q111" s="23">
        <f t="shared" si="75"/>
        <v>196343.65573698623</v>
      </c>
      <c r="R111" s="26"/>
      <c r="S111" s="26"/>
      <c r="T111" s="26"/>
      <c r="U111" s="26"/>
      <c r="V111" s="26"/>
      <c r="W111" s="26"/>
      <c r="X111" s="26"/>
      <c r="Y111" s="26"/>
      <c r="Z111" s="26"/>
      <c r="AA111" s="26"/>
    </row>
    <row r="112" spans="1:27" s="25" customFormat="1" x14ac:dyDescent="0.25">
      <c r="A112" s="25" t="s">
        <v>402</v>
      </c>
      <c r="B112" s="25" t="s">
        <v>403</v>
      </c>
      <c r="C112" s="26">
        <v>49595.44</v>
      </c>
      <c r="D112" s="26">
        <f t="shared" si="76"/>
        <v>595145.28</v>
      </c>
      <c r="E112" s="26"/>
      <c r="F112" s="26"/>
      <c r="G112" s="26"/>
      <c r="H112" s="26">
        <f t="shared" si="79"/>
        <v>1488</v>
      </c>
      <c r="I112" s="26"/>
      <c r="J112" s="26"/>
      <c r="K112" s="26"/>
      <c r="L112" s="23">
        <f t="shared" si="81"/>
        <v>596633.28</v>
      </c>
      <c r="M112" s="26">
        <f t="shared" si="82"/>
        <v>5951.4528</v>
      </c>
      <c r="N112" s="26">
        <f t="shared" si="72"/>
        <v>5951.4528</v>
      </c>
      <c r="O112" s="26">
        <f t="shared" si="73"/>
        <v>5951.4528</v>
      </c>
      <c r="P112" s="26">
        <f t="shared" si="74"/>
        <v>13044.280109589041</v>
      </c>
      <c r="Q112" s="23">
        <f t="shared" si="75"/>
        <v>627531.91850958893</v>
      </c>
      <c r="R112" s="26"/>
      <c r="S112" s="26"/>
      <c r="T112" s="26"/>
      <c r="U112" s="26"/>
      <c r="V112" s="26"/>
      <c r="W112" s="26"/>
      <c r="X112" s="26"/>
      <c r="Y112" s="26"/>
      <c r="Z112" s="26"/>
      <c r="AA112" s="26"/>
    </row>
    <row r="113" spans="1:27" s="25" customFormat="1" x14ac:dyDescent="0.25">
      <c r="A113" s="25" t="s">
        <v>404</v>
      </c>
      <c r="B113" s="25" t="s">
        <v>405</v>
      </c>
      <c r="C113" s="26">
        <v>14929.34</v>
      </c>
      <c r="D113" s="26">
        <f t="shared" si="76"/>
        <v>179152.08000000002</v>
      </c>
      <c r="E113" s="26">
        <f t="shared" si="77"/>
        <v>14929.34</v>
      </c>
      <c r="F113" s="26">
        <f t="shared" si="78"/>
        <v>32247.374400000001</v>
      </c>
      <c r="G113" s="26">
        <v>37110</v>
      </c>
      <c r="H113" s="26">
        <f t="shared" si="79"/>
        <v>1488</v>
      </c>
      <c r="I113" s="26">
        <f>D113*32.5%</f>
        <v>58224.426000000007</v>
      </c>
      <c r="J113" s="26">
        <v>6000</v>
      </c>
      <c r="K113" s="26">
        <f t="shared" si="80"/>
        <v>26872.812000000002</v>
      </c>
      <c r="L113" s="23">
        <f t="shared" si="81"/>
        <v>356024.03239999997</v>
      </c>
      <c r="M113" s="26">
        <f t="shared" si="82"/>
        <v>1791.5208000000002</v>
      </c>
      <c r="N113" s="26">
        <f t="shared" si="72"/>
        <v>1791.5208000000002</v>
      </c>
      <c r="O113" s="26">
        <f t="shared" si="73"/>
        <v>1791.5208000000002</v>
      </c>
      <c r="P113" s="26">
        <f t="shared" si="74"/>
        <v>3926.6209315068495</v>
      </c>
      <c r="Q113" s="23">
        <f t="shared" si="75"/>
        <v>365325.21573150682</v>
      </c>
      <c r="R113" s="26"/>
      <c r="S113" s="26"/>
      <c r="T113" s="26"/>
      <c r="U113" s="26"/>
      <c r="V113" s="26"/>
      <c r="W113" s="26"/>
      <c r="X113" s="26"/>
      <c r="Y113" s="26"/>
      <c r="Z113" s="26"/>
      <c r="AA113" s="26"/>
    </row>
    <row r="114" spans="1:27" s="25" customFormat="1" x14ac:dyDescent="0.25">
      <c r="A114" s="25" t="s">
        <v>787</v>
      </c>
      <c r="B114" s="25" t="s">
        <v>844</v>
      </c>
      <c r="C114" s="26">
        <v>14929.34</v>
      </c>
      <c r="D114" s="26">
        <f t="shared" ref="D114" si="94">C114*12</f>
        <v>179152.08000000002</v>
      </c>
      <c r="E114" s="26">
        <f t="shared" ref="E114" si="95">C114</f>
        <v>14929.34</v>
      </c>
      <c r="F114" s="26">
        <f t="shared" ref="F114" si="96">D114*18%</f>
        <v>32247.374400000001</v>
      </c>
      <c r="G114" s="26">
        <v>37110</v>
      </c>
      <c r="H114" s="26">
        <f t="shared" ref="H114" si="97">IF(D114*0.01&gt;124,124,D114*0.01)*12</f>
        <v>1488</v>
      </c>
      <c r="I114" s="26">
        <f>D114*32.5%</f>
        <v>58224.426000000007</v>
      </c>
      <c r="J114" s="26">
        <v>6000</v>
      </c>
      <c r="K114" s="26">
        <f t="shared" ref="K114" si="98">D114*15%</f>
        <v>26872.812000000002</v>
      </c>
      <c r="L114" s="23">
        <f t="shared" si="81"/>
        <v>356024.03239999997</v>
      </c>
      <c r="M114" s="26">
        <f t="shared" ref="M114" si="99">+D114*0.01</f>
        <v>1791.5208000000002</v>
      </c>
      <c r="N114" s="26">
        <f t="shared" ref="N114" si="100">+D114*0.01</f>
        <v>1791.5208000000002</v>
      </c>
      <c r="O114" s="26">
        <f t="shared" ref="O114" si="101">+D114*0.01</f>
        <v>1791.5208000000002</v>
      </c>
      <c r="P114" s="26">
        <f t="shared" ref="P114" si="102">+D114/365*8</f>
        <v>3926.6209315068495</v>
      </c>
      <c r="Q114" s="23">
        <f>SUM(L114:P114)</f>
        <v>365325.21573150682</v>
      </c>
      <c r="R114" s="26"/>
      <c r="S114" s="26"/>
      <c r="T114" s="26"/>
      <c r="U114" s="26"/>
      <c r="V114" s="26"/>
      <c r="W114" s="26"/>
      <c r="X114" s="26"/>
      <c r="Y114" s="26"/>
      <c r="Z114" s="26"/>
      <c r="AA114" s="26"/>
    </row>
    <row r="115" spans="1:27" s="25" customFormat="1" x14ac:dyDescent="0.25">
      <c r="A115" s="25" t="s">
        <v>406</v>
      </c>
      <c r="B115" s="25" t="s">
        <v>407</v>
      </c>
      <c r="C115" s="26">
        <v>65738.820000000007</v>
      </c>
      <c r="D115" s="26">
        <f t="shared" si="76"/>
        <v>788865.84000000008</v>
      </c>
      <c r="E115" s="26"/>
      <c r="F115" s="26"/>
      <c r="G115" s="26"/>
      <c r="H115" s="26">
        <f t="shared" si="79"/>
        <v>1488</v>
      </c>
      <c r="I115" s="26"/>
      <c r="J115" s="26"/>
      <c r="K115" s="26"/>
      <c r="L115" s="23">
        <f t="shared" si="81"/>
        <v>790353.84000000008</v>
      </c>
      <c r="M115" s="26">
        <f t="shared" si="82"/>
        <v>7888.6584000000012</v>
      </c>
      <c r="N115" s="26">
        <f t="shared" si="72"/>
        <v>7888.6584000000012</v>
      </c>
      <c r="O115" s="26">
        <f t="shared" si="73"/>
        <v>7888.6584000000012</v>
      </c>
      <c r="P115" s="26">
        <f t="shared" si="74"/>
        <v>17290.210191780825</v>
      </c>
      <c r="Q115" s="23">
        <f t="shared" si="75"/>
        <v>831310.02539178077</v>
      </c>
      <c r="R115" s="26"/>
      <c r="S115" s="26"/>
      <c r="T115" s="26"/>
      <c r="U115" s="26"/>
      <c r="V115" s="26"/>
      <c r="W115" s="26"/>
      <c r="X115" s="26"/>
      <c r="Y115" s="26"/>
      <c r="Z115" s="26"/>
      <c r="AA115" s="26"/>
    </row>
    <row r="116" spans="1:27" s="25" customFormat="1" x14ac:dyDescent="0.25">
      <c r="A116" s="25" t="s">
        <v>408</v>
      </c>
      <c r="B116" s="25" t="s">
        <v>409</v>
      </c>
      <c r="C116" s="26">
        <v>16081.38</v>
      </c>
      <c r="D116" s="26">
        <f t="shared" si="76"/>
        <v>192976.56</v>
      </c>
      <c r="E116" s="26">
        <f t="shared" si="77"/>
        <v>16081.38</v>
      </c>
      <c r="F116" s="26">
        <f t="shared" si="78"/>
        <v>34735.7808</v>
      </c>
      <c r="G116" s="26">
        <v>37110</v>
      </c>
      <c r="H116" s="26">
        <f t="shared" si="79"/>
        <v>1488</v>
      </c>
      <c r="I116" s="26">
        <f>D116*32.5%</f>
        <v>62717.381999999998</v>
      </c>
      <c r="J116" s="26">
        <v>6000</v>
      </c>
      <c r="K116" s="26">
        <f t="shared" si="80"/>
        <v>28946.484</v>
      </c>
      <c r="L116" s="23">
        <f t="shared" si="81"/>
        <v>380055.58679999999</v>
      </c>
      <c r="M116" s="26">
        <f t="shared" si="82"/>
        <v>1929.7655999999999</v>
      </c>
      <c r="N116" s="26">
        <f t="shared" si="72"/>
        <v>1929.7655999999999</v>
      </c>
      <c r="O116" s="26">
        <f t="shared" si="73"/>
        <v>1929.7655999999999</v>
      </c>
      <c r="P116" s="26">
        <f t="shared" si="74"/>
        <v>4229.6232328767119</v>
      </c>
      <c r="Q116" s="23">
        <f t="shared" si="75"/>
        <v>390074.50683287665</v>
      </c>
      <c r="R116" s="26"/>
      <c r="S116" s="26"/>
      <c r="T116" s="26"/>
      <c r="U116" s="26"/>
      <c r="V116" s="26"/>
      <c r="W116" s="26"/>
      <c r="X116" s="26"/>
      <c r="Y116" s="26"/>
      <c r="Z116" s="26"/>
      <c r="AA116" s="26"/>
    </row>
    <row r="117" spans="1:27" s="25" customFormat="1" x14ac:dyDescent="0.25">
      <c r="C117" s="26"/>
      <c r="D117" s="26"/>
      <c r="E117" s="26"/>
      <c r="F117" s="26"/>
      <c r="G117" s="26"/>
      <c r="H117" s="26"/>
      <c r="I117" s="26"/>
      <c r="J117" s="26"/>
      <c r="K117" s="26"/>
      <c r="L117" s="23"/>
      <c r="M117" s="26"/>
      <c r="N117" s="26"/>
      <c r="O117" s="26"/>
      <c r="P117" s="26"/>
      <c r="Q117" s="23"/>
      <c r="R117" s="26"/>
      <c r="S117" s="26"/>
      <c r="T117" s="26"/>
      <c r="U117" s="26"/>
      <c r="V117" s="26"/>
      <c r="W117" s="26"/>
      <c r="X117" s="26"/>
      <c r="Y117" s="26"/>
      <c r="Z117" s="26"/>
      <c r="AA117" s="26"/>
    </row>
    <row r="118" spans="1:27" s="25" customFormat="1" ht="15.75" thickBot="1" x14ac:dyDescent="0.3">
      <c r="A118" s="5"/>
      <c r="B118" s="5"/>
      <c r="C118" s="28">
        <f>SUM(C79:C117)</f>
        <v>514345.68</v>
      </c>
      <c r="D118" s="28">
        <f t="shared" ref="D118:Q118" si="103">SUM(D79:D117)</f>
        <v>6172148.1600000001</v>
      </c>
      <c r="E118" s="28">
        <f t="shared" si="103"/>
        <v>349415.98000000004</v>
      </c>
      <c r="F118" s="28">
        <f t="shared" si="103"/>
        <v>754738.51679999998</v>
      </c>
      <c r="G118" s="28">
        <f t="shared" si="103"/>
        <v>1261740</v>
      </c>
      <c r="H118" s="28">
        <f t="shared" si="103"/>
        <v>55056</v>
      </c>
      <c r="I118" s="28">
        <f t="shared" si="103"/>
        <v>595617.59399999992</v>
      </c>
      <c r="J118" s="28">
        <f t="shared" si="103"/>
        <v>60000</v>
      </c>
      <c r="K118" s="28">
        <f t="shared" si="103"/>
        <v>628948.76400000008</v>
      </c>
      <c r="L118" s="28">
        <f t="shared" si="103"/>
        <v>9877665.0148000009</v>
      </c>
      <c r="M118" s="28">
        <f t="shared" si="103"/>
        <v>61721.481599999985</v>
      </c>
      <c r="N118" s="28">
        <f t="shared" si="103"/>
        <v>61721.481599999985</v>
      </c>
      <c r="O118" s="28">
        <f t="shared" si="103"/>
        <v>61721.481599999985</v>
      </c>
      <c r="P118" s="28">
        <f t="shared" si="103"/>
        <v>135279.95967123288</v>
      </c>
      <c r="Q118" s="28">
        <f t="shared" si="103"/>
        <v>10198109.419271233</v>
      </c>
      <c r="R118" s="26"/>
      <c r="S118" s="26"/>
      <c r="T118" s="26"/>
      <c r="U118" s="26"/>
      <c r="V118" s="26"/>
      <c r="W118" s="26"/>
      <c r="X118" s="26"/>
      <c r="Y118" s="26"/>
      <c r="Z118" s="26"/>
      <c r="AA118" s="26"/>
    </row>
    <row r="119" spans="1:27" s="25" customFormat="1" ht="15.75" thickTop="1" x14ac:dyDescent="0.25">
      <c r="A119" s="27" t="s">
        <v>328</v>
      </c>
      <c r="C119" s="26"/>
      <c r="D119" s="26">
        <f>+D118*1.07</f>
        <v>6604198.5312000001</v>
      </c>
      <c r="E119" s="26">
        <f t="shared" ref="E119:Q119" si="104">+E118*1.07</f>
        <v>373875.09860000008</v>
      </c>
      <c r="F119" s="26">
        <f t="shared" si="104"/>
        <v>807570.21297600004</v>
      </c>
      <c r="G119" s="26">
        <f t="shared" si="104"/>
        <v>1350061.8</v>
      </c>
      <c r="H119" s="26">
        <f t="shared" si="104"/>
        <v>58909.920000000006</v>
      </c>
      <c r="I119" s="26">
        <f t="shared" si="104"/>
        <v>637310.82557999995</v>
      </c>
      <c r="J119" s="26">
        <f t="shared" si="104"/>
        <v>64200.000000000007</v>
      </c>
      <c r="K119" s="26">
        <f t="shared" si="104"/>
        <v>672975.17748000007</v>
      </c>
      <c r="L119" s="23">
        <f t="shared" si="104"/>
        <v>10569101.565836001</v>
      </c>
      <c r="M119" s="26">
        <f t="shared" si="104"/>
        <v>66041.98531199999</v>
      </c>
      <c r="N119" s="26">
        <f t="shared" si="104"/>
        <v>66041.98531199999</v>
      </c>
      <c r="O119" s="26">
        <f t="shared" si="104"/>
        <v>66041.98531199999</v>
      </c>
      <c r="P119" s="26">
        <f t="shared" si="104"/>
        <v>144749.55684821919</v>
      </c>
      <c r="Q119" s="23">
        <f t="shared" si="104"/>
        <v>10911977.07862022</v>
      </c>
      <c r="R119" s="26"/>
      <c r="S119" s="26"/>
      <c r="T119" s="26"/>
      <c r="U119" s="26"/>
      <c r="V119" s="26"/>
      <c r="W119" s="26"/>
      <c r="X119" s="26"/>
      <c r="Y119" s="26"/>
      <c r="Z119" s="26"/>
      <c r="AA119" s="26"/>
    </row>
    <row r="120" spans="1:27" s="25" customFormat="1" x14ac:dyDescent="0.25">
      <c r="A120" s="27" t="s">
        <v>365</v>
      </c>
      <c r="C120" s="26"/>
      <c r="D120" s="23">
        <f t="shared" ref="D120:Q120" si="105">+D119*1.0684</f>
        <v>7055925.7107340805</v>
      </c>
      <c r="E120" s="23">
        <f t="shared" si="105"/>
        <v>399448.15534424008</v>
      </c>
      <c r="F120" s="23">
        <f t="shared" si="105"/>
        <v>862808.0155435584</v>
      </c>
      <c r="G120" s="23">
        <f t="shared" si="105"/>
        <v>1442406.02712</v>
      </c>
      <c r="H120" s="23">
        <f t="shared" si="105"/>
        <v>62939.358528000004</v>
      </c>
      <c r="I120" s="23">
        <f t="shared" si="105"/>
        <v>680902.88604967191</v>
      </c>
      <c r="J120" s="23">
        <f t="shared" si="105"/>
        <v>68591.280000000013</v>
      </c>
      <c r="K120" s="23">
        <f t="shared" si="105"/>
        <v>719006.67961963208</v>
      </c>
      <c r="L120" s="23">
        <f t="shared" si="105"/>
        <v>11292028.112939185</v>
      </c>
      <c r="M120" s="23">
        <f t="shared" si="105"/>
        <v>70559.257107340789</v>
      </c>
      <c r="N120" s="23">
        <f t="shared" si="105"/>
        <v>70559.257107340789</v>
      </c>
      <c r="O120" s="23">
        <f t="shared" si="105"/>
        <v>70559.257107340789</v>
      </c>
      <c r="P120" s="23">
        <f t="shared" si="105"/>
        <v>154650.42653663739</v>
      </c>
      <c r="Q120" s="23">
        <f t="shared" si="105"/>
        <v>11658356.310797842</v>
      </c>
      <c r="R120" s="26"/>
      <c r="S120" s="26"/>
      <c r="T120" s="26"/>
      <c r="U120" s="26"/>
      <c r="V120" s="26"/>
      <c r="W120" s="26"/>
      <c r="X120" s="26"/>
      <c r="Y120" s="26"/>
      <c r="Z120" s="26"/>
      <c r="AA120" s="26"/>
    </row>
    <row r="121" spans="1:27" s="25" customFormat="1" x14ac:dyDescent="0.25">
      <c r="A121" s="27" t="s">
        <v>931</v>
      </c>
      <c r="C121" s="26"/>
      <c r="D121" s="23">
        <f>+D120*1.07</f>
        <v>7549840.5104854666</v>
      </c>
      <c r="E121" s="23">
        <f t="shared" ref="E121:Q121" si="106">+E120*1.07</f>
        <v>427409.52621833689</v>
      </c>
      <c r="F121" s="23">
        <f t="shared" si="106"/>
        <v>923204.57663160749</v>
      </c>
      <c r="G121" s="23">
        <f t="shared" si="106"/>
        <v>1543374.4490184002</v>
      </c>
      <c r="H121" s="23">
        <f t="shared" si="106"/>
        <v>67345.113624960009</v>
      </c>
      <c r="I121" s="23">
        <f t="shared" si="106"/>
        <v>728566.08807314897</v>
      </c>
      <c r="J121" s="23">
        <f t="shared" si="106"/>
        <v>73392.669600000023</v>
      </c>
      <c r="K121" s="23">
        <f t="shared" si="106"/>
        <v>769337.14719300636</v>
      </c>
      <c r="L121" s="23">
        <f t="shared" si="106"/>
        <v>12082470.080844928</v>
      </c>
      <c r="M121" s="23">
        <f t="shared" si="106"/>
        <v>75498.405104854653</v>
      </c>
      <c r="N121" s="23">
        <f t="shared" si="106"/>
        <v>75498.405104854653</v>
      </c>
      <c r="O121" s="23">
        <f t="shared" si="106"/>
        <v>75498.405104854653</v>
      </c>
      <c r="P121" s="23">
        <f t="shared" si="106"/>
        <v>165475.95639420202</v>
      </c>
      <c r="Q121" s="23">
        <f t="shared" si="106"/>
        <v>12474441.252553692</v>
      </c>
      <c r="R121" s="26"/>
      <c r="S121" s="26"/>
      <c r="T121" s="26"/>
      <c r="U121" s="26"/>
      <c r="V121" s="26"/>
      <c r="W121" s="26"/>
      <c r="X121" s="26"/>
      <c r="Y121" s="26"/>
      <c r="Z121" s="26"/>
      <c r="AA121" s="26"/>
    </row>
    <row r="122" spans="1:27" s="25" customFormat="1" x14ac:dyDescent="0.25">
      <c r="A122" s="270" t="s">
        <v>932</v>
      </c>
      <c r="C122" s="26"/>
      <c r="D122" s="23"/>
      <c r="E122" s="23"/>
      <c r="F122" s="23">
        <f>+F121*1.08</f>
        <v>997060.94276213611</v>
      </c>
      <c r="G122" s="23">
        <f t="shared" ref="G122:Q122" si="107">+G121*1.08</f>
        <v>1666844.4049398722</v>
      </c>
      <c r="H122" s="23">
        <f t="shared" si="107"/>
        <v>72732.722714956821</v>
      </c>
      <c r="I122" s="23">
        <f t="shared" si="107"/>
        <v>786851.37511900091</v>
      </c>
      <c r="J122" s="23">
        <f t="shared" si="107"/>
        <v>79264.083168000026</v>
      </c>
      <c r="K122" s="23">
        <f t="shared" si="107"/>
        <v>830884.11896844697</v>
      </c>
      <c r="L122" s="23">
        <f t="shared" si="107"/>
        <v>13049067.687312523</v>
      </c>
      <c r="M122" s="23">
        <f t="shared" si="107"/>
        <v>81538.277513243025</v>
      </c>
      <c r="N122" s="23">
        <f t="shared" si="107"/>
        <v>81538.277513243025</v>
      </c>
      <c r="O122" s="23">
        <f t="shared" si="107"/>
        <v>81538.277513243025</v>
      </c>
      <c r="P122" s="23">
        <f t="shared" si="107"/>
        <v>178714.03290573819</v>
      </c>
      <c r="Q122" s="23">
        <f t="shared" si="107"/>
        <v>13472396.552757988</v>
      </c>
      <c r="R122" s="26"/>
      <c r="S122" s="26"/>
      <c r="T122" s="26"/>
      <c r="U122" s="26"/>
      <c r="V122" s="26"/>
      <c r="W122" s="26"/>
      <c r="X122" s="26"/>
      <c r="Y122" s="26"/>
      <c r="Z122" s="26"/>
      <c r="AA122" s="26"/>
    </row>
    <row r="123" spans="1:27" s="25" customFormat="1" x14ac:dyDescent="0.25">
      <c r="A123" s="27"/>
      <c r="C123" s="26"/>
      <c r="D123" s="23"/>
      <c r="E123" s="23"/>
      <c r="F123" s="23"/>
      <c r="G123" s="23"/>
      <c r="H123" s="23"/>
      <c r="I123" s="23"/>
      <c r="J123" s="23"/>
      <c r="K123" s="23"/>
      <c r="L123" s="23"/>
      <c r="M123" s="23"/>
      <c r="N123" s="23"/>
      <c r="O123" s="23"/>
      <c r="P123" s="23"/>
      <c r="Q123" s="23"/>
      <c r="R123" s="26"/>
      <c r="S123" s="26"/>
      <c r="T123" s="26"/>
      <c r="U123" s="26"/>
      <c r="V123" s="26"/>
      <c r="W123" s="26"/>
      <c r="X123" s="26"/>
      <c r="Y123" s="26"/>
      <c r="Z123" s="26"/>
      <c r="AA123" s="26"/>
    </row>
    <row r="124" spans="1:27" s="25" customFormat="1" x14ac:dyDescent="0.25">
      <c r="A124" s="25" t="s">
        <v>410</v>
      </c>
      <c r="B124" s="25" t="s">
        <v>411</v>
      </c>
      <c r="C124" s="26">
        <v>14929.33</v>
      </c>
      <c r="D124" s="26">
        <f t="shared" ref="D124:D130" si="108">C124*12</f>
        <v>179151.96</v>
      </c>
      <c r="E124" s="26">
        <f>D124/12</f>
        <v>14929.33</v>
      </c>
      <c r="F124" s="26">
        <f>D124*18%</f>
        <v>32247.352799999997</v>
      </c>
      <c r="G124" s="26">
        <v>37110</v>
      </c>
      <c r="H124" s="26">
        <f t="shared" ref="H124:H209" si="109">IF(D124*0.01&gt;124,124,D124*0.01)*12</f>
        <v>1488</v>
      </c>
      <c r="I124" s="26">
        <f>D124*32.5%</f>
        <v>58224.387000000002</v>
      </c>
      <c r="J124" s="26">
        <v>6000</v>
      </c>
      <c r="K124" s="26">
        <f>D124*15%</f>
        <v>26872.793999999998</v>
      </c>
      <c r="L124" s="23">
        <f>SUM(D124:K124)</f>
        <v>356023.82379999995</v>
      </c>
      <c r="M124" s="26">
        <f t="shared" ref="M124:M209" si="110">+D124*0.01</f>
        <v>1791.5195999999999</v>
      </c>
      <c r="N124" s="26">
        <f t="shared" ref="N124:N209" si="111">+D124*0.01</f>
        <v>1791.5195999999999</v>
      </c>
      <c r="O124" s="26">
        <f t="shared" ref="O124:O209" si="112">+D124*0.01</f>
        <v>1791.5195999999999</v>
      </c>
      <c r="P124" s="26">
        <f t="shared" ref="P124:P209" si="113">+D124/365*8</f>
        <v>3926.6183013698628</v>
      </c>
      <c r="Q124" s="23">
        <f t="shared" ref="Q124:Q209" si="114">SUM(L124:P124)</f>
        <v>365325.00090136984</v>
      </c>
      <c r="R124" s="26"/>
      <c r="S124" s="26"/>
      <c r="T124" s="26"/>
      <c r="U124" s="26"/>
      <c r="V124" s="26"/>
      <c r="W124" s="26"/>
      <c r="X124" s="26"/>
      <c r="Y124" s="26"/>
      <c r="Z124" s="26"/>
      <c r="AA124" s="26"/>
    </row>
    <row r="125" spans="1:27" s="25" customFormat="1" x14ac:dyDescent="0.25">
      <c r="A125" s="25" t="s">
        <v>933</v>
      </c>
      <c r="B125" s="25" t="s">
        <v>289</v>
      </c>
      <c r="C125" s="26">
        <v>14929.33</v>
      </c>
      <c r="D125" s="26">
        <f t="shared" si="108"/>
        <v>179151.96</v>
      </c>
      <c r="E125" s="26">
        <f>D125/12</f>
        <v>14929.33</v>
      </c>
      <c r="F125" s="26">
        <f>D125*18%</f>
        <v>32247.352799999997</v>
      </c>
      <c r="G125" s="26">
        <v>37110</v>
      </c>
      <c r="H125" s="26">
        <f t="shared" ref="H125" si="115">IF(D125*0.01&gt;124,124,D125*0.01)*12</f>
        <v>1488</v>
      </c>
      <c r="I125" s="26">
        <f>D125*32.5%</f>
        <v>58224.387000000002</v>
      </c>
      <c r="J125" s="26">
        <v>6000</v>
      </c>
      <c r="K125" s="26">
        <f>D125*15%</f>
        <v>26872.793999999998</v>
      </c>
      <c r="L125" s="23">
        <f>SUM(D125:K125)</f>
        <v>356023.82379999995</v>
      </c>
      <c r="M125" s="26">
        <f t="shared" ref="M125" si="116">+D125*0.01</f>
        <v>1791.5195999999999</v>
      </c>
      <c r="N125" s="26">
        <f t="shared" ref="N125" si="117">+D125*0.01</f>
        <v>1791.5195999999999</v>
      </c>
      <c r="O125" s="26">
        <f t="shared" ref="O125" si="118">+D125*0.01</f>
        <v>1791.5195999999999</v>
      </c>
      <c r="P125" s="26">
        <f t="shared" ref="P125" si="119">+D125/365*8</f>
        <v>3926.6183013698628</v>
      </c>
      <c r="Q125" s="23">
        <f t="shared" ref="Q125" si="120">SUM(L125:P125)</f>
        <v>365325.00090136984</v>
      </c>
      <c r="R125" s="26"/>
      <c r="S125" s="26"/>
      <c r="T125" s="26"/>
      <c r="U125" s="26"/>
      <c r="V125" s="26"/>
      <c r="W125" s="26"/>
      <c r="X125" s="26"/>
      <c r="Y125" s="26"/>
      <c r="Z125" s="26"/>
      <c r="AA125" s="26"/>
    </row>
    <row r="126" spans="1:27" s="25" customFormat="1" x14ac:dyDescent="0.25">
      <c r="A126" s="25" t="s">
        <v>870</v>
      </c>
      <c r="B126" s="25" t="s">
        <v>289</v>
      </c>
      <c r="C126" s="26">
        <v>14929.33</v>
      </c>
      <c r="D126" s="26">
        <f t="shared" si="108"/>
        <v>179151.96</v>
      </c>
      <c r="E126" s="26">
        <f>D126/12</f>
        <v>14929.33</v>
      </c>
      <c r="F126" s="26">
        <f>D126*18%</f>
        <v>32247.352799999997</v>
      </c>
      <c r="G126" s="26">
        <v>37110</v>
      </c>
      <c r="H126" s="26">
        <f t="shared" ref="H126" si="121">IF(D126*0.01&gt;124,124,D126*0.01)*12</f>
        <v>1488</v>
      </c>
      <c r="I126" s="26">
        <f>D126*32.5%</f>
        <v>58224.387000000002</v>
      </c>
      <c r="J126" s="26">
        <v>6000</v>
      </c>
      <c r="K126" s="26">
        <f>D126*15%</f>
        <v>26872.793999999998</v>
      </c>
      <c r="L126" s="23">
        <f>SUM(D126:K126)</f>
        <v>356023.82379999995</v>
      </c>
      <c r="M126" s="26">
        <f t="shared" ref="M126" si="122">+D126*0.01</f>
        <v>1791.5195999999999</v>
      </c>
      <c r="N126" s="26">
        <f t="shared" ref="N126" si="123">+D126*0.01</f>
        <v>1791.5195999999999</v>
      </c>
      <c r="O126" s="26">
        <f t="shared" ref="O126" si="124">+D126*0.01</f>
        <v>1791.5195999999999</v>
      </c>
      <c r="P126" s="26">
        <f t="shared" ref="P126" si="125">+D126/365*8</f>
        <v>3926.6183013698628</v>
      </c>
      <c r="Q126" s="23">
        <f t="shared" ref="Q126" si="126">SUM(L126:P126)</f>
        <v>365325.00090136984</v>
      </c>
      <c r="R126" s="26"/>
      <c r="S126" s="26"/>
      <c r="T126" s="26"/>
      <c r="U126" s="26"/>
      <c r="V126" s="26"/>
      <c r="W126" s="26"/>
      <c r="X126" s="26"/>
      <c r="Y126" s="26"/>
      <c r="Z126" s="26"/>
      <c r="AA126" s="26"/>
    </row>
    <row r="127" spans="1:27" s="25" customFormat="1" x14ac:dyDescent="0.25">
      <c r="A127" s="25" t="s">
        <v>412</v>
      </c>
      <c r="B127" s="25" t="s">
        <v>413</v>
      </c>
      <c r="C127" s="26">
        <v>10898.38</v>
      </c>
      <c r="D127" s="26">
        <f t="shared" si="108"/>
        <v>130780.56</v>
      </c>
      <c r="E127" s="26">
        <f t="shared" ref="E127:E210" si="127">D127/12</f>
        <v>10898.38</v>
      </c>
      <c r="F127" s="26">
        <f t="shared" ref="F127:F210" si="128">D127*18%</f>
        <v>23540.500799999998</v>
      </c>
      <c r="G127" s="26">
        <v>37110</v>
      </c>
      <c r="H127" s="26">
        <f t="shared" si="109"/>
        <v>1488</v>
      </c>
      <c r="I127" s="26"/>
      <c r="J127" s="26"/>
      <c r="K127" s="26">
        <f t="shared" ref="K127:K210" si="129">D127*15%</f>
        <v>19617.083999999999</v>
      </c>
      <c r="L127" s="23">
        <f t="shared" ref="L127:L205" si="130">SUM(D127:K127)</f>
        <v>223434.52480000001</v>
      </c>
      <c r="M127" s="26">
        <f t="shared" si="110"/>
        <v>1307.8055999999999</v>
      </c>
      <c r="N127" s="26">
        <f t="shared" si="111"/>
        <v>1307.8055999999999</v>
      </c>
      <c r="O127" s="26">
        <f t="shared" si="112"/>
        <v>1307.8055999999999</v>
      </c>
      <c r="P127" s="26">
        <f t="shared" si="113"/>
        <v>2866.4232328767121</v>
      </c>
      <c r="Q127" s="23">
        <f t="shared" si="114"/>
        <v>230224.36483287672</v>
      </c>
      <c r="R127" s="26"/>
      <c r="S127" s="26"/>
      <c r="T127" s="26"/>
      <c r="U127" s="26"/>
      <c r="V127" s="26"/>
      <c r="W127" s="26"/>
      <c r="X127" s="26"/>
      <c r="Y127" s="26"/>
      <c r="Z127" s="26"/>
      <c r="AA127" s="26"/>
    </row>
    <row r="128" spans="1:27" s="25" customFormat="1" x14ac:dyDescent="0.25">
      <c r="A128" s="25" t="s">
        <v>412</v>
      </c>
      <c r="B128" s="25" t="s">
        <v>414</v>
      </c>
      <c r="C128" s="26">
        <v>10360</v>
      </c>
      <c r="D128" s="26">
        <f t="shared" si="108"/>
        <v>124320</v>
      </c>
      <c r="E128" s="26">
        <f t="shared" si="127"/>
        <v>10360</v>
      </c>
      <c r="F128" s="26">
        <f t="shared" si="128"/>
        <v>22377.599999999999</v>
      </c>
      <c r="G128" s="26">
        <v>37110</v>
      </c>
      <c r="H128" s="26">
        <f t="shared" si="109"/>
        <v>1488</v>
      </c>
      <c r="I128" s="26"/>
      <c r="J128" s="26"/>
      <c r="K128" s="26">
        <f t="shared" si="129"/>
        <v>18648</v>
      </c>
      <c r="L128" s="23">
        <f t="shared" si="130"/>
        <v>214303.6</v>
      </c>
      <c r="M128" s="26">
        <f t="shared" si="110"/>
        <v>1243.2</v>
      </c>
      <c r="N128" s="26">
        <f t="shared" si="111"/>
        <v>1243.2</v>
      </c>
      <c r="O128" s="26">
        <f t="shared" si="112"/>
        <v>1243.2</v>
      </c>
      <c r="P128" s="26">
        <f t="shared" si="113"/>
        <v>2724.821917808219</v>
      </c>
      <c r="Q128" s="23">
        <f t="shared" si="114"/>
        <v>220758.02191780825</v>
      </c>
      <c r="R128" s="26"/>
      <c r="S128" s="26"/>
      <c r="T128" s="26"/>
      <c r="U128" s="26"/>
      <c r="V128" s="26"/>
      <c r="W128" s="26"/>
      <c r="X128" s="26"/>
      <c r="Y128" s="26"/>
      <c r="Z128" s="26"/>
      <c r="AA128" s="26"/>
    </row>
    <row r="129" spans="1:27" s="25" customFormat="1" x14ac:dyDescent="0.25">
      <c r="A129" s="25" t="s">
        <v>412</v>
      </c>
      <c r="B129" s="25" t="s">
        <v>415</v>
      </c>
      <c r="C129" s="26">
        <v>11156.5</v>
      </c>
      <c r="D129" s="26">
        <f t="shared" si="108"/>
        <v>133878</v>
      </c>
      <c r="E129" s="26">
        <f t="shared" si="127"/>
        <v>11156.5</v>
      </c>
      <c r="F129" s="26">
        <f t="shared" si="128"/>
        <v>24098.04</v>
      </c>
      <c r="G129" s="26">
        <v>37110</v>
      </c>
      <c r="H129" s="26">
        <f t="shared" si="109"/>
        <v>1488</v>
      </c>
      <c r="I129" s="26"/>
      <c r="J129" s="26"/>
      <c r="K129" s="26">
        <f t="shared" si="129"/>
        <v>20081.7</v>
      </c>
      <c r="L129" s="23">
        <f t="shared" si="130"/>
        <v>227812.24000000002</v>
      </c>
      <c r="M129" s="26">
        <f t="shared" si="110"/>
        <v>1338.78</v>
      </c>
      <c r="N129" s="26">
        <f t="shared" si="111"/>
        <v>1338.78</v>
      </c>
      <c r="O129" s="26">
        <f t="shared" si="112"/>
        <v>1338.78</v>
      </c>
      <c r="P129" s="26">
        <f t="shared" si="113"/>
        <v>2934.3123287671233</v>
      </c>
      <c r="Q129" s="23">
        <f t="shared" si="114"/>
        <v>234762.89232876714</v>
      </c>
      <c r="R129" s="26"/>
      <c r="S129" s="26"/>
      <c r="T129" s="26"/>
      <c r="U129" s="26"/>
      <c r="V129" s="26"/>
      <c r="W129" s="26"/>
      <c r="X129" s="26"/>
      <c r="Y129" s="26"/>
      <c r="Z129" s="26"/>
      <c r="AA129" s="26"/>
    </row>
    <row r="130" spans="1:27" s="25" customFormat="1" x14ac:dyDescent="0.25">
      <c r="A130" s="25" t="s">
        <v>412</v>
      </c>
      <c r="B130" s="25" t="s">
        <v>416</v>
      </c>
      <c r="C130" s="26">
        <v>11660.32</v>
      </c>
      <c r="D130" s="26">
        <f t="shared" si="108"/>
        <v>139923.84</v>
      </c>
      <c r="E130" s="26">
        <f t="shared" si="127"/>
        <v>11660.32</v>
      </c>
      <c r="F130" s="26">
        <f t="shared" si="128"/>
        <v>25186.2912</v>
      </c>
      <c r="G130" s="26">
        <v>37110</v>
      </c>
      <c r="H130" s="26">
        <f t="shared" si="109"/>
        <v>1488</v>
      </c>
      <c r="I130" s="26"/>
      <c r="J130" s="26"/>
      <c r="K130" s="26">
        <f t="shared" si="129"/>
        <v>20988.575999999997</v>
      </c>
      <c r="L130" s="23">
        <f t="shared" si="130"/>
        <v>236357.02720000001</v>
      </c>
      <c r="M130" s="26">
        <f t="shared" si="110"/>
        <v>1399.2384</v>
      </c>
      <c r="N130" s="26">
        <f t="shared" si="111"/>
        <v>1399.2384</v>
      </c>
      <c r="O130" s="26">
        <f t="shared" si="112"/>
        <v>1399.2384</v>
      </c>
      <c r="P130" s="26">
        <f t="shared" si="113"/>
        <v>3066.8238904109589</v>
      </c>
      <c r="Q130" s="23">
        <f t="shared" si="114"/>
        <v>243621.56629041096</v>
      </c>
      <c r="R130" s="26"/>
      <c r="S130" s="26"/>
      <c r="T130" s="26"/>
      <c r="U130" s="26"/>
      <c r="V130" s="26"/>
      <c r="W130" s="26"/>
      <c r="X130" s="26"/>
      <c r="Y130" s="26"/>
      <c r="Z130" s="26"/>
      <c r="AA130" s="26"/>
    </row>
    <row r="131" spans="1:27" s="25" customFormat="1" x14ac:dyDescent="0.25">
      <c r="A131" s="25" t="s">
        <v>417</v>
      </c>
      <c r="B131" s="25" t="s">
        <v>418</v>
      </c>
      <c r="C131" s="26">
        <v>7443.23</v>
      </c>
      <c r="D131" s="26">
        <f t="shared" ref="D131:D182" si="131">C131*12</f>
        <v>89318.76</v>
      </c>
      <c r="E131" s="26">
        <f t="shared" si="127"/>
        <v>7443.23</v>
      </c>
      <c r="F131" s="26">
        <f t="shared" si="128"/>
        <v>16077.376799999998</v>
      </c>
      <c r="G131" s="26">
        <v>37110</v>
      </c>
      <c r="H131" s="26">
        <f t="shared" si="109"/>
        <v>1488</v>
      </c>
      <c r="I131" s="26"/>
      <c r="J131" s="26"/>
      <c r="K131" s="26">
        <f t="shared" si="129"/>
        <v>13397.813999999998</v>
      </c>
      <c r="L131" s="23">
        <f t="shared" si="130"/>
        <v>164835.18079999997</v>
      </c>
      <c r="M131" s="26">
        <f t="shared" si="110"/>
        <v>893.18759999999997</v>
      </c>
      <c r="N131" s="26">
        <f t="shared" si="111"/>
        <v>893.18759999999997</v>
      </c>
      <c r="O131" s="26">
        <f t="shared" si="112"/>
        <v>893.18759999999997</v>
      </c>
      <c r="P131" s="26">
        <f t="shared" si="113"/>
        <v>1957.6714520547944</v>
      </c>
      <c r="Q131" s="23">
        <f t="shared" si="114"/>
        <v>169472.41505205477</v>
      </c>
      <c r="R131" s="26"/>
      <c r="S131" s="26"/>
      <c r="T131" s="26"/>
      <c r="U131" s="26"/>
      <c r="V131" s="26"/>
      <c r="W131" s="26"/>
      <c r="X131" s="26"/>
      <c r="Y131" s="26"/>
      <c r="Z131" s="26"/>
      <c r="AA131" s="26"/>
    </row>
    <row r="132" spans="1:27" s="25" customFormat="1" x14ac:dyDescent="0.25">
      <c r="A132" s="25" t="s">
        <v>417</v>
      </c>
      <c r="B132" s="25" t="s">
        <v>419</v>
      </c>
      <c r="C132" s="26">
        <v>7443.23</v>
      </c>
      <c r="D132" s="26">
        <f t="shared" si="131"/>
        <v>89318.76</v>
      </c>
      <c r="E132" s="26">
        <f t="shared" si="127"/>
        <v>7443.23</v>
      </c>
      <c r="F132" s="26">
        <f t="shared" si="128"/>
        <v>16077.376799999998</v>
      </c>
      <c r="G132" s="26">
        <v>37110</v>
      </c>
      <c r="H132" s="26">
        <f t="shared" si="109"/>
        <v>1488</v>
      </c>
      <c r="I132" s="26"/>
      <c r="J132" s="26"/>
      <c r="K132" s="26">
        <f t="shared" si="129"/>
        <v>13397.813999999998</v>
      </c>
      <c r="L132" s="23">
        <f t="shared" si="130"/>
        <v>164835.18079999997</v>
      </c>
      <c r="M132" s="26">
        <f t="shared" si="110"/>
        <v>893.18759999999997</v>
      </c>
      <c r="N132" s="26">
        <f t="shared" si="111"/>
        <v>893.18759999999997</v>
      </c>
      <c r="O132" s="26">
        <f t="shared" si="112"/>
        <v>893.18759999999997</v>
      </c>
      <c r="P132" s="26">
        <f t="shared" si="113"/>
        <v>1957.6714520547944</v>
      </c>
      <c r="Q132" s="23">
        <f t="shared" si="114"/>
        <v>169472.41505205477</v>
      </c>
      <c r="R132" s="26"/>
      <c r="S132" s="26"/>
      <c r="T132" s="26"/>
      <c r="U132" s="26"/>
      <c r="V132" s="26"/>
      <c r="W132" s="26"/>
      <c r="X132" s="26"/>
      <c r="Y132" s="26"/>
      <c r="Z132" s="26"/>
      <c r="AA132" s="26"/>
    </row>
    <row r="133" spans="1:27" s="25" customFormat="1" x14ac:dyDescent="0.25">
      <c r="A133" s="25" t="s">
        <v>417</v>
      </c>
      <c r="B133" s="25" t="s">
        <v>420</v>
      </c>
      <c r="C133" s="26">
        <v>6109.29</v>
      </c>
      <c r="D133" s="26">
        <f t="shared" si="131"/>
        <v>73311.48</v>
      </c>
      <c r="E133" s="26">
        <f t="shared" si="127"/>
        <v>6109.29</v>
      </c>
      <c r="F133" s="26">
        <f t="shared" si="128"/>
        <v>13196.066399999998</v>
      </c>
      <c r="G133" s="26">
        <v>37110</v>
      </c>
      <c r="H133" s="26">
        <f t="shared" si="109"/>
        <v>1488</v>
      </c>
      <c r="I133" s="26"/>
      <c r="J133" s="26"/>
      <c r="K133" s="26">
        <f t="shared" si="129"/>
        <v>10996.722</v>
      </c>
      <c r="L133" s="23">
        <f t="shared" si="130"/>
        <v>142211.55839999998</v>
      </c>
      <c r="M133" s="26">
        <f t="shared" si="110"/>
        <v>733.11479999999995</v>
      </c>
      <c r="N133" s="26">
        <f t="shared" si="111"/>
        <v>733.11479999999995</v>
      </c>
      <c r="O133" s="26">
        <f t="shared" si="112"/>
        <v>733.11479999999995</v>
      </c>
      <c r="P133" s="26">
        <f t="shared" si="113"/>
        <v>1606.8269589041095</v>
      </c>
      <c r="Q133" s="23">
        <f t="shared" si="114"/>
        <v>146017.72975890411</v>
      </c>
      <c r="R133" s="26"/>
      <c r="S133" s="26"/>
      <c r="T133" s="26"/>
      <c r="U133" s="26"/>
      <c r="V133" s="26"/>
      <c r="W133" s="26"/>
      <c r="X133" s="26"/>
      <c r="Y133" s="26"/>
      <c r="Z133" s="26"/>
      <c r="AA133" s="26"/>
    </row>
    <row r="134" spans="1:27" s="25" customFormat="1" x14ac:dyDescent="0.25">
      <c r="A134" s="25" t="s">
        <v>417</v>
      </c>
      <c r="B134" s="25" t="s">
        <v>421</v>
      </c>
      <c r="C134" s="26">
        <v>6109.29</v>
      </c>
      <c r="D134" s="26">
        <f t="shared" si="131"/>
        <v>73311.48</v>
      </c>
      <c r="E134" s="26">
        <f t="shared" si="127"/>
        <v>6109.29</v>
      </c>
      <c r="F134" s="26">
        <f t="shared" si="128"/>
        <v>13196.066399999998</v>
      </c>
      <c r="G134" s="26">
        <v>37110</v>
      </c>
      <c r="H134" s="26">
        <f t="shared" si="109"/>
        <v>1488</v>
      </c>
      <c r="I134" s="26"/>
      <c r="J134" s="26"/>
      <c r="K134" s="26">
        <f t="shared" si="129"/>
        <v>10996.722</v>
      </c>
      <c r="L134" s="23">
        <f t="shared" si="130"/>
        <v>142211.55839999998</v>
      </c>
      <c r="M134" s="26">
        <f t="shared" si="110"/>
        <v>733.11479999999995</v>
      </c>
      <c r="N134" s="26">
        <f t="shared" si="111"/>
        <v>733.11479999999995</v>
      </c>
      <c r="O134" s="26">
        <f t="shared" si="112"/>
        <v>733.11479999999995</v>
      </c>
      <c r="P134" s="26">
        <f t="shared" si="113"/>
        <v>1606.8269589041095</v>
      </c>
      <c r="Q134" s="23">
        <f t="shared" si="114"/>
        <v>146017.72975890411</v>
      </c>
      <c r="R134" s="26"/>
      <c r="S134" s="26"/>
      <c r="T134" s="26"/>
      <c r="U134" s="26"/>
      <c r="V134" s="26"/>
      <c r="W134" s="26"/>
      <c r="X134" s="26"/>
      <c r="Y134" s="26"/>
      <c r="Z134" s="26"/>
      <c r="AA134" s="26"/>
    </row>
    <row r="135" spans="1:27" s="25" customFormat="1" x14ac:dyDescent="0.25">
      <c r="A135" s="25" t="s">
        <v>417</v>
      </c>
      <c r="B135" s="25" t="s">
        <v>422</v>
      </c>
      <c r="C135" s="26">
        <v>6109.29</v>
      </c>
      <c r="D135" s="26">
        <f t="shared" si="131"/>
        <v>73311.48</v>
      </c>
      <c r="E135" s="26">
        <f t="shared" si="127"/>
        <v>6109.29</v>
      </c>
      <c r="F135" s="26">
        <f t="shared" si="128"/>
        <v>13196.066399999998</v>
      </c>
      <c r="G135" s="26">
        <v>37110</v>
      </c>
      <c r="H135" s="26">
        <f t="shared" si="109"/>
        <v>1488</v>
      </c>
      <c r="I135" s="26"/>
      <c r="J135" s="26"/>
      <c r="K135" s="26">
        <f t="shared" si="129"/>
        <v>10996.722</v>
      </c>
      <c r="L135" s="23">
        <f t="shared" si="130"/>
        <v>142211.55839999998</v>
      </c>
      <c r="M135" s="26">
        <f t="shared" si="110"/>
        <v>733.11479999999995</v>
      </c>
      <c r="N135" s="26">
        <f t="shared" si="111"/>
        <v>733.11479999999995</v>
      </c>
      <c r="O135" s="26">
        <f t="shared" si="112"/>
        <v>733.11479999999995</v>
      </c>
      <c r="P135" s="26">
        <f t="shared" si="113"/>
        <v>1606.8269589041095</v>
      </c>
      <c r="Q135" s="23">
        <f t="shared" si="114"/>
        <v>146017.72975890411</v>
      </c>
      <c r="R135" s="26"/>
      <c r="S135" s="26"/>
      <c r="T135" s="26"/>
      <c r="U135" s="26"/>
      <c r="V135" s="26"/>
      <c r="W135" s="26"/>
      <c r="X135" s="26"/>
      <c r="Y135" s="26"/>
      <c r="Z135" s="26"/>
      <c r="AA135" s="26"/>
    </row>
    <row r="136" spans="1:27" s="25" customFormat="1" x14ac:dyDescent="0.25">
      <c r="A136" s="25" t="s">
        <v>417</v>
      </c>
      <c r="B136" s="25" t="s">
        <v>423</v>
      </c>
      <c r="C136" s="26">
        <v>7465.34</v>
      </c>
      <c r="D136" s="26">
        <f t="shared" si="131"/>
        <v>89584.08</v>
      </c>
      <c r="E136" s="26">
        <f t="shared" si="127"/>
        <v>7465.34</v>
      </c>
      <c r="F136" s="26">
        <f t="shared" si="128"/>
        <v>16125.134399999999</v>
      </c>
      <c r="G136" s="26">
        <v>37110</v>
      </c>
      <c r="H136" s="26">
        <f t="shared" si="109"/>
        <v>1488</v>
      </c>
      <c r="I136" s="26"/>
      <c r="J136" s="26"/>
      <c r="K136" s="26">
        <f t="shared" si="129"/>
        <v>13437.611999999999</v>
      </c>
      <c r="L136" s="23">
        <f t="shared" si="130"/>
        <v>165210.16639999999</v>
      </c>
      <c r="M136" s="26">
        <f t="shared" si="110"/>
        <v>895.84080000000006</v>
      </c>
      <c r="N136" s="26">
        <f t="shared" si="111"/>
        <v>895.84080000000006</v>
      </c>
      <c r="O136" s="26">
        <f t="shared" si="112"/>
        <v>895.84080000000006</v>
      </c>
      <c r="P136" s="26">
        <f t="shared" si="113"/>
        <v>1963.4866849315069</v>
      </c>
      <c r="Q136" s="23">
        <f t="shared" si="114"/>
        <v>169861.1754849315</v>
      </c>
      <c r="R136" s="26"/>
      <c r="S136" s="26"/>
      <c r="T136" s="26"/>
      <c r="U136" s="26"/>
      <c r="V136" s="26"/>
      <c r="W136" s="26"/>
      <c r="X136" s="26"/>
      <c r="Y136" s="26"/>
      <c r="Z136" s="26"/>
      <c r="AA136" s="26"/>
    </row>
    <row r="137" spans="1:27" s="25" customFormat="1" x14ac:dyDescent="0.25">
      <c r="A137" s="25" t="s">
        <v>417</v>
      </c>
      <c r="B137" s="25" t="s">
        <v>424</v>
      </c>
      <c r="C137" s="26">
        <v>6109.29</v>
      </c>
      <c r="D137" s="26">
        <f t="shared" si="131"/>
        <v>73311.48</v>
      </c>
      <c r="E137" s="26">
        <f t="shared" si="127"/>
        <v>6109.29</v>
      </c>
      <c r="F137" s="26">
        <f t="shared" si="128"/>
        <v>13196.066399999998</v>
      </c>
      <c r="G137" s="26">
        <v>37110</v>
      </c>
      <c r="H137" s="26">
        <f t="shared" si="109"/>
        <v>1488</v>
      </c>
      <c r="I137" s="26"/>
      <c r="J137" s="26"/>
      <c r="K137" s="26">
        <f t="shared" si="129"/>
        <v>10996.722</v>
      </c>
      <c r="L137" s="23">
        <f t="shared" si="130"/>
        <v>142211.55839999998</v>
      </c>
      <c r="M137" s="26">
        <f t="shared" si="110"/>
        <v>733.11479999999995</v>
      </c>
      <c r="N137" s="26">
        <f t="shared" si="111"/>
        <v>733.11479999999995</v>
      </c>
      <c r="O137" s="26">
        <f t="shared" si="112"/>
        <v>733.11479999999995</v>
      </c>
      <c r="P137" s="26">
        <f t="shared" si="113"/>
        <v>1606.8269589041095</v>
      </c>
      <c r="Q137" s="23">
        <f t="shared" si="114"/>
        <v>146017.72975890411</v>
      </c>
      <c r="R137" s="26"/>
      <c r="S137" s="26"/>
      <c r="T137" s="26"/>
      <c r="U137" s="26"/>
      <c r="V137" s="26"/>
      <c r="W137" s="26"/>
      <c r="X137" s="26"/>
      <c r="Y137" s="26"/>
      <c r="Z137" s="26"/>
      <c r="AA137" s="26"/>
    </row>
    <row r="138" spans="1:27" s="25" customFormat="1" x14ac:dyDescent="0.25">
      <c r="A138" s="25" t="s">
        <v>417</v>
      </c>
      <c r="B138" s="25" t="s">
        <v>425</v>
      </c>
      <c r="C138" s="26">
        <v>8253.1299999999992</v>
      </c>
      <c r="D138" s="26">
        <f t="shared" si="131"/>
        <v>99037.56</v>
      </c>
      <c r="E138" s="26">
        <f t="shared" si="127"/>
        <v>8253.1299999999992</v>
      </c>
      <c r="F138" s="26">
        <f t="shared" si="128"/>
        <v>17826.7608</v>
      </c>
      <c r="G138" s="26">
        <v>37110</v>
      </c>
      <c r="H138" s="26">
        <f t="shared" si="109"/>
        <v>1488</v>
      </c>
      <c r="I138" s="26"/>
      <c r="J138" s="26"/>
      <c r="K138" s="26">
        <f t="shared" si="129"/>
        <v>14855.633999999998</v>
      </c>
      <c r="L138" s="23">
        <f t="shared" si="130"/>
        <v>178571.08479999998</v>
      </c>
      <c r="M138" s="26">
        <f t="shared" si="110"/>
        <v>990.37559999999996</v>
      </c>
      <c r="N138" s="26">
        <f t="shared" si="111"/>
        <v>990.37559999999996</v>
      </c>
      <c r="O138" s="26">
        <f t="shared" si="112"/>
        <v>990.37559999999996</v>
      </c>
      <c r="P138" s="26">
        <f t="shared" si="113"/>
        <v>2170.6862465753425</v>
      </c>
      <c r="Q138" s="23">
        <f t="shared" si="114"/>
        <v>183712.89784657533</v>
      </c>
      <c r="R138" s="26"/>
      <c r="S138" s="26"/>
      <c r="T138" s="26"/>
      <c r="U138" s="26"/>
      <c r="V138" s="26"/>
      <c r="W138" s="26"/>
      <c r="X138" s="26"/>
      <c r="Y138" s="26"/>
      <c r="Z138" s="26"/>
      <c r="AA138" s="26"/>
    </row>
    <row r="139" spans="1:27" s="25" customFormat="1" x14ac:dyDescent="0.25">
      <c r="A139" s="25" t="s">
        <v>417</v>
      </c>
      <c r="B139" s="25" t="s">
        <v>426</v>
      </c>
      <c r="C139" s="26">
        <v>7465.34</v>
      </c>
      <c r="D139" s="26">
        <f t="shared" si="131"/>
        <v>89584.08</v>
      </c>
      <c r="E139" s="26">
        <f t="shared" si="127"/>
        <v>7465.34</v>
      </c>
      <c r="F139" s="26">
        <f t="shared" si="128"/>
        <v>16125.134399999999</v>
      </c>
      <c r="G139" s="26">
        <v>37110</v>
      </c>
      <c r="H139" s="26">
        <f t="shared" si="109"/>
        <v>1488</v>
      </c>
      <c r="I139" s="26"/>
      <c r="J139" s="26"/>
      <c r="K139" s="26">
        <f t="shared" si="129"/>
        <v>13437.611999999999</v>
      </c>
      <c r="L139" s="23">
        <f t="shared" si="130"/>
        <v>165210.16639999999</v>
      </c>
      <c r="M139" s="26">
        <f t="shared" si="110"/>
        <v>895.84080000000006</v>
      </c>
      <c r="N139" s="26">
        <f t="shared" si="111"/>
        <v>895.84080000000006</v>
      </c>
      <c r="O139" s="26">
        <f t="shared" si="112"/>
        <v>895.84080000000006</v>
      </c>
      <c r="P139" s="26">
        <f t="shared" si="113"/>
        <v>1963.4866849315069</v>
      </c>
      <c r="Q139" s="23">
        <f t="shared" si="114"/>
        <v>169861.1754849315</v>
      </c>
      <c r="R139" s="26"/>
      <c r="S139" s="26"/>
      <c r="T139" s="26"/>
      <c r="U139" s="26"/>
      <c r="V139" s="26"/>
      <c r="W139" s="26"/>
      <c r="X139" s="26"/>
      <c r="Y139" s="26"/>
      <c r="Z139" s="26"/>
      <c r="AA139" s="26"/>
    </row>
    <row r="140" spans="1:27" s="25" customFormat="1" x14ac:dyDescent="0.25">
      <c r="A140" s="25" t="s">
        <v>417</v>
      </c>
      <c r="B140" s="25" t="s">
        <v>427</v>
      </c>
      <c r="C140" s="26">
        <v>7465.34</v>
      </c>
      <c r="D140" s="26">
        <f t="shared" si="131"/>
        <v>89584.08</v>
      </c>
      <c r="E140" s="26">
        <f t="shared" si="127"/>
        <v>7465.34</v>
      </c>
      <c r="F140" s="26">
        <f t="shared" si="128"/>
        <v>16125.134399999999</v>
      </c>
      <c r="G140" s="26">
        <v>37110</v>
      </c>
      <c r="H140" s="26">
        <f t="shared" si="109"/>
        <v>1488</v>
      </c>
      <c r="I140" s="26"/>
      <c r="J140" s="26"/>
      <c r="K140" s="26">
        <f t="shared" si="129"/>
        <v>13437.611999999999</v>
      </c>
      <c r="L140" s="23">
        <f t="shared" si="130"/>
        <v>165210.16639999999</v>
      </c>
      <c r="M140" s="26">
        <f t="shared" si="110"/>
        <v>895.84080000000006</v>
      </c>
      <c r="N140" s="26">
        <f t="shared" si="111"/>
        <v>895.84080000000006</v>
      </c>
      <c r="O140" s="26">
        <f t="shared" si="112"/>
        <v>895.84080000000006</v>
      </c>
      <c r="P140" s="26">
        <f t="shared" si="113"/>
        <v>1963.4866849315069</v>
      </c>
      <c r="Q140" s="23">
        <f t="shared" si="114"/>
        <v>169861.1754849315</v>
      </c>
      <c r="R140" s="26"/>
      <c r="S140" s="26"/>
      <c r="T140" s="26"/>
      <c r="U140" s="26"/>
      <c r="V140" s="26"/>
      <c r="W140" s="26"/>
      <c r="X140" s="26"/>
      <c r="Y140" s="26"/>
      <c r="Z140" s="26"/>
      <c r="AA140" s="26"/>
    </row>
    <row r="141" spans="1:27" s="25" customFormat="1" x14ac:dyDescent="0.25">
      <c r="A141" s="25" t="s">
        <v>417</v>
      </c>
      <c r="B141" s="25" t="s">
        <v>428</v>
      </c>
      <c r="C141" s="26">
        <v>7465.34</v>
      </c>
      <c r="D141" s="26">
        <f t="shared" si="131"/>
        <v>89584.08</v>
      </c>
      <c r="E141" s="26">
        <f t="shared" si="127"/>
        <v>7465.34</v>
      </c>
      <c r="F141" s="26">
        <f t="shared" si="128"/>
        <v>16125.134399999999</v>
      </c>
      <c r="G141" s="26">
        <v>37110</v>
      </c>
      <c r="H141" s="26">
        <f t="shared" si="109"/>
        <v>1488</v>
      </c>
      <c r="I141" s="26"/>
      <c r="J141" s="26"/>
      <c r="K141" s="26">
        <f t="shared" si="129"/>
        <v>13437.611999999999</v>
      </c>
      <c r="L141" s="23">
        <f t="shared" si="130"/>
        <v>165210.16639999999</v>
      </c>
      <c r="M141" s="26">
        <f t="shared" si="110"/>
        <v>895.84080000000006</v>
      </c>
      <c r="N141" s="26">
        <f t="shared" si="111"/>
        <v>895.84080000000006</v>
      </c>
      <c r="O141" s="26">
        <f t="shared" si="112"/>
        <v>895.84080000000006</v>
      </c>
      <c r="P141" s="26">
        <f t="shared" si="113"/>
        <v>1963.4866849315069</v>
      </c>
      <c r="Q141" s="23">
        <f t="shared" si="114"/>
        <v>169861.1754849315</v>
      </c>
      <c r="R141" s="26"/>
      <c r="S141" s="26"/>
      <c r="T141" s="26"/>
      <c r="U141" s="26"/>
      <c r="V141" s="26"/>
      <c r="W141" s="26"/>
      <c r="X141" s="26"/>
      <c r="Y141" s="26"/>
      <c r="Z141" s="26"/>
      <c r="AA141" s="26"/>
    </row>
    <row r="142" spans="1:27" s="25" customFormat="1" x14ac:dyDescent="0.25">
      <c r="A142" s="25" t="s">
        <v>417</v>
      </c>
      <c r="B142" s="25" t="s">
        <v>429</v>
      </c>
      <c r="C142" s="26">
        <v>7443.23</v>
      </c>
      <c r="D142" s="26">
        <f t="shared" si="131"/>
        <v>89318.76</v>
      </c>
      <c r="E142" s="26">
        <f t="shared" si="127"/>
        <v>7443.23</v>
      </c>
      <c r="F142" s="26">
        <f t="shared" si="128"/>
        <v>16077.376799999998</v>
      </c>
      <c r="G142" s="26">
        <v>37110</v>
      </c>
      <c r="H142" s="26">
        <f t="shared" si="109"/>
        <v>1488</v>
      </c>
      <c r="I142" s="26"/>
      <c r="J142" s="26"/>
      <c r="K142" s="26">
        <f t="shared" si="129"/>
        <v>13397.813999999998</v>
      </c>
      <c r="L142" s="23">
        <f t="shared" si="130"/>
        <v>164835.18079999997</v>
      </c>
      <c r="M142" s="26">
        <f t="shared" si="110"/>
        <v>893.18759999999997</v>
      </c>
      <c r="N142" s="26">
        <f t="shared" si="111"/>
        <v>893.18759999999997</v>
      </c>
      <c r="O142" s="26">
        <f t="shared" si="112"/>
        <v>893.18759999999997</v>
      </c>
      <c r="P142" s="26">
        <f t="shared" si="113"/>
        <v>1957.6714520547944</v>
      </c>
      <c r="Q142" s="23">
        <f t="shared" si="114"/>
        <v>169472.41505205477</v>
      </c>
      <c r="R142" s="26"/>
      <c r="S142" s="26"/>
      <c r="T142" s="26"/>
      <c r="U142" s="26"/>
      <c r="V142" s="26"/>
      <c r="W142" s="26"/>
      <c r="X142" s="26"/>
      <c r="Y142" s="26"/>
      <c r="Z142" s="26"/>
      <c r="AA142" s="26"/>
    </row>
    <row r="143" spans="1:27" s="25" customFormat="1" x14ac:dyDescent="0.25">
      <c r="A143" s="25" t="s">
        <v>417</v>
      </c>
      <c r="B143" s="25" t="s">
        <v>430</v>
      </c>
      <c r="C143" s="26">
        <v>7217.29</v>
      </c>
      <c r="D143" s="26">
        <f t="shared" si="131"/>
        <v>86607.48</v>
      </c>
      <c r="E143" s="26">
        <f t="shared" si="127"/>
        <v>7217.29</v>
      </c>
      <c r="F143" s="26">
        <f t="shared" si="128"/>
        <v>15589.346399999999</v>
      </c>
      <c r="G143" s="26">
        <v>37110</v>
      </c>
      <c r="H143" s="26">
        <f t="shared" si="109"/>
        <v>1488</v>
      </c>
      <c r="I143" s="26"/>
      <c r="J143" s="26"/>
      <c r="K143" s="26">
        <f t="shared" si="129"/>
        <v>12991.121999999999</v>
      </c>
      <c r="L143" s="23">
        <f t="shared" si="130"/>
        <v>161003.2384</v>
      </c>
      <c r="M143" s="26">
        <f t="shared" si="110"/>
        <v>866.07479999999998</v>
      </c>
      <c r="N143" s="26">
        <f t="shared" si="111"/>
        <v>866.07479999999998</v>
      </c>
      <c r="O143" s="26">
        <f t="shared" si="112"/>
        <v>866.07479999999998</v>
      </c>
      <c r="P143" s="26">
        <f t="shared" si="113"/>
        <v>1898.2461369863013</v>
      </c>
      <c r="Q143" s="23">
        <f t="shared" si="114"/>
        <v>165499.70893698631</v>
      </c>
      <c r="R143" s="26"/>
      <c r="S143" s="26"/>
      <c r="T143" s="26"/>
      <c r="U143" s="26"/>
      <c r="V143" s="26"/>
      <c r="W143" s="26"/>
      <c r="X143" s="26"/>
      <c r="Y143" s="26"/>
      <c r="Z143" s="26"/>
      <c r="AA143" s="26"/>
    </row>
    <row r="144" spans="1:27" s="25" customFormat="1" x14ac:dyDescent="0.25">
      <c r="A144" s="25" t="s">
        <v>417</v>
      </c>
      <c r="B144" s="25" t="s">
        <v>431</v>
      </c>
      <c r="C144" s="26">
        <v>7443.23</v>
      </c>
      <c r="D144" s="26">
        <f t="shared" si="131"/>
        <v>89318.76</v>
      </c>
      <c r="E144" s="26">
        <f t="shared" si="127"/>
        <v>7443.23</v>
      </c>
      <c r="F144" s="26">
        <f t="shared" si="128"/>
        <v>16077.376799999998</v>
      </c>
      <c r="G144" s="26">
        <v>37110</v>
      </c>
      <c r="H144" s="26">
        <f t="shared" si="109"/>
        <v>1488</v>
      </c>
      <c r="I144" s="26"/>
      <c r="J144" s="26"/>
      <c r="K144" s="26">
        <f t="shared" si="129"/>
        <v>13397.813999999998</v>
      </c>
      <c r="L144" s="23">
        <f t="shared" si="130"/>
        <v>164835.18079999997</v>
      </c>
      <c r="M144" s="26">
        <f t="shared" si="110"/>
        <v>893.18759999999997</v>
      </c>
      <c r="N144" s="26">
        <f t="shared" si="111"/>
        <v>893.18759999999997</v>
      </c>
      <c r="O144" s="26">
        <f t="shared" si="112"/>
        <v>893.18759999999997</v>
      </c>
      <c r="P144" s="26">
        <f t="shared" si="113"/>
        <v>1957.6714520547944</v>
      </c>
      <c r="Q144" s="23">
        <f t="shared" si="114"/>
        <v>169472.41505205477</v>
      </c>
      <c r="R144" s="26"/>
      <c r="S144" s="26"/>
      <c r="T144" s="26"/>
      <c r="U144" s="26"/>
      <c r="V144" s="26"/>
      <c r="W144" s="26"/>
      <c r="X144" s="26"/>
      <c r="Y144" s="26"/>
      <c r="Z144" s="26"/>
      <c r="AA144" s="26"/>
    </row>
    <row r="145" spans="1:27" s="25" customFormat="1" x14ac:dyDescent="0.25">
      <c r="A145" s="25" t="s">
        <v>417</v>
      </c>
      <c r="B145" s="25" t="s">
        <v>432</v>
      </c>
      <c r="C145" s="26">
        <v>7443.23</v>
      </c>
      <c r="D145" s="26">
        <f t="shared" si="131"/>
        <v>89318.76</v>
      </c>
      <c r="E145" s="26">
        <f t="shared" si="127"/>
        <v>7443.23</v>
      </c>
      <c r="F145" s="26">
        <f t="shared" si="128"/>
        <v>16077.376799999998</v>
      </c>
      <c r="G145" s="26">
        <v>37110</v>
      </c>
      <c r="H145" s="26">
        <f t="shared" si="109"/>
        <v>1488</v>
      </c>
      <c r="I145" s="26"/>
      <c r="J145" s="26"/>
      <c r="K145" s="26">
        <f t="shared" si="129"/>
        <v>13397.813999999998</v>
      </c>
      <c r="L145" s="23">
        <f t="shared" si="130"/>
        <v>164835.18079999997</v>
      </c>
      <c r="M145" s="26">
        <f t="shared" si="110"/>
        <v>893.18759999999997</v>
      </c>
      <c r="N145" s="26">
        <f t="shared" si="111"/>
        <v>893.18759999999997</v>
      </c>
      <c r="O145" s="26">
        <f t="shared" si="112"/>
        <v>893.18759999999997</v>
      </c>
      <c r="P145" s="26">
        <f t="shared" si="113"/>
        <v>1957.6714520547944</v>
      </c>
      <c r="Q145" s="23">
        <f t="shared" si="114"/>
        <v>169472.41505205477</v>
      </c>
      <c r="R145" s="26"/>
      <c r="S145" s="26"/>
      <c r="T145" s="26"/>
      <c r="U145" s="26"/>
      <c r="V145" s="26"/>
      <c r="W145" s="26"/>
      <c r="X145" s="26"/>
      <c r="Y145" s="26"/>
      <c r="Z145" s="26"/>
      <c r="AA145" s="26"/>
    </row>
    <row r="146" spans="1:27" s="25" customFormat="1" x14ac:dyDescent="0.25">
      <c r="A146" s="25" t="s">
        <v>417</v>
      </c>
      <c r="B146" s="25" t="s">
        <v>433</v>
      </c>
      <c r="C146" s="26">
        <v>5818.97</v>
      </c>
      <c r="D146" s="26">
        <f t="shared" si="131"/>
        <v>69827.64</v>
      </c>
      <c r="E146" s="26">
        <f t="shared" si="127"/>
        <v>5818.97</v>
      </c>
      <c r="F146" s="26">
        <f t="shared" si="128"/>
        <v>12568.975199999999</v>
      </c>
      <c r="G146" s="26">
        <v>37110</v>
      </c>
      <c r="H146" s="26">
        <f t="shared" si="109"/>
        <v>1488</v>
      </c>
      <c r="I146" s="26"/>
      <c r="J146" s="26"/>
      <c r="K146" s="26">
        <f t="shared" si="129"/>
        <v>10474.145999999999</v>
      </c>
      <c r="L146" s="23">
        <f t="shared" si="130"/>
        <v>137287.73120000001</v>
      </c>
      <c r="M146" s="26">
        <f t="shared" si="110"/>
        <v>698.27639999999997</v>
      </c>
      <c r="N146" s="26">
        <f t="shared" si="111"/>
        <v>698.27639999999997</v>
      </c>
      <c r="O146" s="26">
        <f t="shared" si="112"/>
        <v>698.27639999999997</v>
      </c>
      <c r="P146" s="26">
        <f t="shared" si="113"/>
        <v>1530.4688219178081</v>
      </c>
      <c r="Q146" s="23">
        <f t="shared" si="114"/>
        <v>140913.02922191782</v>
      </c>
      <c r="R146" s="26"/>
      <c r="S146" s="26"/>
      <c r="T146" s="26"/>
      <c r="U146" s="26"/>
      <c r="V146" s="26"/>
      <c r="W146" s="26"/>
      <c r="X146" s="26"/>
      <c r="Y146" s="26"/>
      <c r="Z146" s="26"/>
      <c r="AA146" s="26"/>
    </row>
    <row r="147" spans="1:27" s="25" customFormat="1" x14ac:dyDescent="0.25">
      <c r="A147" s="25" t="s">
        <v>417</v>
      </c>
      <c r="B147" s="25" t="s">
        <v>434</v>
      </c>
      <c r="C147" s="26">
        <v>10376.959999999999</v>
      </c>
      <c r="D147" s="26">
        <f t="shared" si="131"/>
        <v>124523.51999999999</v>
      </c>
      <c r="E147" s="26">
        <f t="shared" si="127"/>
        <v>10376.959999999999</v>
      </c>
      <c r="F147" s="26">
        <f t="shared" si="128"/>
        <v>22414.233599999996</v>
      </c>
      <c r="G147" s="26">
        <v>37110</v>
      </c>
      <c r="H147" s="26">
        <f t="shared" si="109"/>
        <v>1488</v>
      </c>
      <c r="I147" s="26"/>
      <c r="J147" s="26"/>
      <c r="K147" s="26">
        <f t="shared" si="129"/>
        <v>18678.527999999998</v>
      </c>
      <c r="L147" s="23">
        <f t="shared" si="130"/>
        <v>214591.24159999998</v>
      </c>
      <c r="M147" s="26">
        <f t="shared" si="110"/>
        <v>1245.2351999999998</v>
      </c>
      <c r="N147" s="26">
        <f t="shared" si="111"/>
        <v>1245.2351999999998</v>
      </c>
      <c r="O147" s="26">
        <f t="shared" si="112"/>
        <v>1245.2351999999998</v>
      </c>
      <c r="P147" s="26">
        <f t="shared" si="113"/>
        <v>2729.282630136986</v>
      </c>
      <c r="Q147" s="23">
        <f t="shared" si="114"/>
        <v>221056.22983013696</v>
      </c>
      <c r="R147" s="26"/>
      <c r="S147" s="26"/>
      <c r="T147" s="26"/>
      <c r="U147" s="26"/>
      <c r="V147" s="26"/>
      <c r="W147" s="26"/>
      <c r="X147" s="26"/>
      <c r="Y147" s="26"/>
      <c r="Z147" s="26"/>
      <c r="AA147" s="26"/>
    </row>
    <row r="148" spans="1:27" s="25" customFormat="1" x14ac:dyDescent="0.25">
      <c r="A148" s="25" t="s">
        <v>417</v>
      </c>
      <c r="B148" s="25" t="s">
        <v>435</v>
      </c>
      <c r="C148" s="26">
        <v>7443.23</v>
      </c>
      <c r="D148" s="26">
        <f t="shared" si="131"/>
        <v>89318.76</v>
      </c>
      <c r="E148" s="26">
        <f t="shared" si="127"/>
        <v>7443.23</v>
      </c>
      <c r="F148" s="26">
        <f t="shared" si="128"/>
        <v>16077.376799999998</v>
      </c>
      <c r="G148" s="26">
        <v>37110</v>
      </c>
      <c r="H148" s="26">
        <f t="shared" si="109"/>
        <v>1488</v>
      </c>
      <c r="I148" s="26"/>
      <c r="J148" s="26"/>
      <c r="K148" s="26">
        <f t="shared" si="129"/>
        <v>13397.813999999998</v>
      </c>
      <c r="L148" s="23">
        <f t="shared" si="130"/>
        <v>164835.18079999997</v>
      </c>
      <c r="M148" s="26">
        <f t="shared" si="110"/>
        <v>893.18759999999997</v>
      </c>
      <c r="N148" s="26">
        <f t="shared" si="111"/>
        <v>893.18759999999997</v>
      </c>
      <c r="O148" s="26">
        <f t="shared" si="112"/>
        <v>893.18759999999997</v>
      </c>
      <c r="P148" s="26">
        <f t="shared" si="113"/>
        <v>1957.6714520547944</v>
      </c>
      <c r="Q148" s="23">
        <f t="shared" si="114"/>
        <v>169472.41505205477</v>
      </c>
      <c r="R148" s="26"/>
      <c r="S148" s="26"/>
      <c r="T148" s="26"/>
      <c r="U148" s="26"/>
      <c r="V148" s="26"/>
      <c r="W148" s="26"/>
      <c r="X148" s="26"/>
      <c r="Y148" s="26"/>
      <c r="Z148" s="26"/>
      <c r="AA148" s="26"/>
    </row>
    <row r="149" spans="1:27" s="25" customFormat="1" x14ac:dyDescent="0.25">
      <c r="A149" s="25" t="s">
        <v>417</v>
      </c>
      <c r="B149" s="25" t="s">
        <v>436</v>
      </c>
      <c r="C149" s="26">
        <v>5899.2</v>
      </c>
      <c r="D149" s="26">
        <f t="shared" si="131"/>
        <v>70790.399999999994</v>
      </c>
      <c r="E149" s="26">
        <f t="shared" si="127"/>
        <v>5899.2</v>
      </c>
      <c r="F149" s="26">
        <f t="shared" si="128"/>
        <v>12742.271999999999</v>
      </c>
      <c r="G149" s="26">
        <v>37110</v>
      </c>
      <c r="H149" s="26">
        <f t="shared" si="109"/>
        <v>1488</v>
      </c>
      <c r="I149" s="26"/>
      <c r="J149" s="26"/>
      <c r="K149" s="26">
        <f t="shared" si="129"/>
        <v>10618.56</v>
      </c>
      <c r="L149" s="23">
        <f t="shared" si="130"/>
        <v>138648.432</v>
      </c>
      <c r="M149" s="26">
        <f t="shared" si="110"/>
        <v>707.904</v>
      </c>
      <c r="N149" s="26">
        <f t="shared" si="111"/>
        <v>707.904</v>
      </c>
      <c r="O149" s="26">
        <f t="shared" si="112"/>
        <v>707.904</v>
      </c>
      <c r="P149" s="26">
        <f t="shared" si="113"/>
        <v>1551.5704109589039</v>
      </c>
      <c r="Q149" s="23">
        <f t="shared" si="114"/>
        <v>142323.71441095893</v>
      </c>
      <c r="R149" s="26"/>
      <c r="S149" s="26"/>
      <c r="T149" s="26"/>
      <c r="U149" s="26"/>
      <c r="V149" s="26"/>
      <c r="W149" s="26"/>
      <c r="X149" s="26"/>
      <c r="Y149" s="26"/>
      <c r="Z149" s="26"/>
      <c r="AA149" s="26"/>
    </row>
    <row r="150" spans="1:27" s="25" customFormat="1" x14ac:dyDescent="0.25">
      <c r="A150" s="25" t="s">
        <v>417</v>
      </c>
      <c r="B150" s="25" t="s">
        <v>437</v>
      </c>
      <c r="C150" s="26">
        <v>5899.19</v>
      </c>
      <c r="D150" s="26">
        <f t="shared" si="131"/>
        <v>70790.28</v>
      </c>
      <c r="E150" s="26">
        <f t="shared" si="127"/>
        <v>5899.19</v>
      </c>
      <c r="F150" s="26">
        <f t="shared" si="128"/>
        <v>12742.250399999999</v>
      </c>
      <c r="G150" s="26">
        <v>37110</v>
      </c>
      <c r="H150" s="26">
        <f t="shared" si="109"/>
        <v>1488</v>
      </c>
      <c r="I150" s="26"/>
      <c r="J150" s="26"/>
      <c r="K150" s="26">
        <f t="shared" si="129"/>
        <v>10618.541999999999</v>
      </c>
      <c r="L150" s="23">
        <f t="shared" si="130"/>
        <v>138648.26240000001</v>
      </c>
      <c r="M150" s="26">
        <f t="shared" si="110"/>
        <v>707.90279999999996</v>
      </c>
      <c r="N150" s="26">
        <f t="shared" si="111"/>
        <v>707.90279999999996</v>
      </c>
      <c r="O150" s="26">
        <f t="shared" si="112"/>
        <v>707.90279999999996</v>
      </c>
      <c r="P150" s="26">
        <f t="shared" si="113"/>
        <v>1551.5677808219177</v>
      </c>
      <c r="Q150" s="23">
        <f t="shared" si="114"/>
        <v>142323.53858082194</v>
      </c>
      <c r="R150" s="26"/>
      <c r="S150" s="26"/>
      <c r="T150" s="26"/>
      <c r="U150" s="26"/>
      <c r="V150" s="26"/>
      <c r="W150" s="26"/>
      <c r="X150" s="26"/>
      <c r="Y150" s="26"/>
      <c r="Z150" s="26"/>
      <c r="AA150" s="26"/>
    </row>
    <row r="151" spans="1:27" s="25" customFormat="1" x14ac:dyDescent="0.25">
      <c r="A151" s="25" t="s">
        <v>417</v>
      </c>
      <c r="B151" s="25" t="s">
        <v>438</v>
      </c>
      <c r="C151" s="26">
        <v>5755.27</v>
      </c>
      <c r="D151" s="26">
        <f t="shared" si="131"/>
        <v>69063.240000000005</v>
      </c>
      <c r="E151" s="26">
        <f t="shared" si="127"/>
        <v>5755.27</v>
      </c>
      <c r="F151" s="26">
        <f t="shared" si="128"/>
        <v>12431.3832</v>
      </c>
      <c r="G151" s="26">
        <v>37110</v>
      </c>
      <c r="H151" s="26">
        <f t="shared" si="109"/>
        <v>1488</v>
      </c>
      <c r="I151" s="26"/>
      <c r="J151" s="26"/>
      <c r="K151" s="26">
        <f t="shared" si="129"/>
        <v>10359.486000000001</v>
      </c>
      <c r="L151" s="23">
        <f t="shared" si="130"/>
        <v>136207.3792</v>
      </c>
      <c r="M151" s="26">
        <f t="shared" si="110"/>
        <v>690.63240000000008</v>
      </c>
      <c r="N151" s="26">
        <f t="shared" si="111"/>
        <v>690.63240000000008</v>
      </c>
      <c r="O151" s="26">
        <f t="shared" si="112"/>
        <v>690.63240000000008</v>
      </c>
      <c r="P151" s="26">
        <f t="shared" si="113"/>
        <v>1513.7148493150687</v>
      </c>
      <c r="Q151" s="23">
        <f t="shared" si="114"/>
        <v>139792.99124931506</v>
      </c>
      <c r="R151" s="26"/>
      <c r="S151" s="26"/>
      <c r="T151" s="26"/>
      <c r="U151" s="26"/>
      <c r="V151" s="26"/>
      <c r="W151" s="26"/>
      <c r="X151" s="26"/>
      <c r="Y151" s="26"/>
      <c r="Z151" s="26"/>
      <c r="AA151" s="26"/>
    </row>
    <row r="152" spans="1:27" s="25" customFormat="1" x14ac:dyDescent="0.25">
      <c r="A152" s="25" t="s">
        <v>417</v>
      </c>
      <c r="B152" s="25" t="s">
        <v>439</v>
      </c>
      <c r="C152" s="26">
        <v>5755.27</v>
      </c>
      <c r="D152" s="26">
        <f t="shared" si="131"/>
        <v>69063.240000000005</v>
      </c>
      <c r="E152" s="26">
        <f t="shared" si="127"/>
        <v>5755.27</v>
      </c>
      <c r="F152" s="26">
        <f t="shared" si="128"/>
        <v>12431.3832</v>
      </c>
      <c r="G152" s="26">
        <v>37110</v>
      </c>
      <c r="H152" s="26">
        <f t="shared" si="109"/>
        <v>1488</v>
      </c>
      <c r="I152" s="26"/>
      <c r="J152" s="26"/>
      <c r="K152" s="26">
        <f t="shared" si="129"/>
        <v>10359.486000000001</v>
      </c>
      <c r="L152" s="23">
        <f t="shared" si="130"/>
        <v>136207.3792</v>
      </c>
      <c r="M152" s="26">
        <f t="shared" si="110"/>
        <v>690.63240000000008</v>
      </c>
      <c r="N152" s="26">
        <f t="shared" si="111"/>
        <v>690.63240000000008</v>
      </c>
      <c r="O152" s="26">
        <f t="shared" si="112"/>
        <v>690.63240000000008</v>
      </c>
      <c r="P152" s="26">
        <f t="shared" si="113"/>
        <v>1513.7148493150687</v>
      </c>
      <c r="Q152" s="23">
        <f t="shared" si="114"/>
        <v>139792.99124931506</v>
      </c>
      <c r="R152" s="26"/>
      <c r="S152" s="26"/>
      <c r="T152" s="26"/>
      <c r="U152" s="26"/>
      <c r="V152" s="26"/>
      <c r="W152" s="26"/>
      <c r="X152" s="26"/>
      <c r="Y152" s="26"/>
      <c r="Z152" s="26"/>
      <c r="AA152" s="26"/>
    </row>
    <row r="153" spans="1:27" s="25" customFormat="1" x14ac:dyDescent="0.25">
      <c r="A153" s="25" t="s">
        <v>417</v>
      </c>
      <c r="B153" s="25" t="s">
        <v>440</v>
      </c>
      <c r="C153" s="26">
        <v>5755.27</v>
      </c>
      <c r="D153" s="26">
        <f t="shared" si="131"/>
        <v>69063.240000000005</v>
      </c>
      <c r="E153" s="26">
        <f t="shared" si="127"/>
        <v>5755.27</v>
      </c>
      <c r="F153" s="26">
        <f t="shared" si="128"/>
        <v>12431.3832</v>
      </c>
      <c r="G153" s="26">
        <v>37110</v>
      </c>
      <c r="H153" s="26">
        <f t="shared" si="109"/>
        <v>1488</v>
      </c>
      <c r="I153" s="26"/>
      <c r="J153" s="26"/>
      <c r="K153" s="26">
        <f t="shared" si="129"/>
        <v>10359.486000000001</v>
      </c>
      <c r="L153" s="23">
        <f t="shared" si="130"/>
        <v>136207.3792</v>
      </c>
      <c r="M153" s="26">
        <f t="shared" si="110"/>
        <v>690.63240000000008</v>
      </c>
      <c r="N153" s="26">
        <f t="shared" si="111"/>
        <v>690.63240000000008</v>
      </c>
      <c r="O153" s="26">
        <f t="shared" si="112"/>
        <v>690.63240000000008</v>
      </c>
      <c r="P153" s="26">
        <f t="shared" si="113"/>
        <v>1513.7148493150687</v>
      </c>
      <c r="Q153" s="23">
        <f t="shared" si="114"/>
        <v>139792.99124931506</v>
      </c>
      <c r="R153" s="26"/>
      <c r="S153" s="26"/>
      <c r="T153" s="26"/>
      <c r="U153" s="26"/>
      <c r="V153" s="26"/>
      <c r="W153" s="26"/>
      <c r="X153" s="26"/>
      <c r="Y153" s="26"/>
      <c r="Z153" s="26"/>
      <c r="AA153" s="26"/>
    </row>
    <row r="154" spans="1:27" s="25" customFormat="1" x14ac:dyDescent="0.25">
      <c r="A154" s="25" t="s">
        <v>417</v>
      </c>
      <c r="B154" s="25" t="s">
        <v>441</v>
      </c>
      <c r="C154" s="26">
        <v>5614.92</v>
      </c>
      <c r="D154" s="26">
        <f t="shared" si="131"/>
        <v>67379.040000000008</v>
      </c>
      <c r="E154" s="26">
        <f t="shared" si="127"/>
        <v>5614.920000000001</v>
      </c>
      <c r="F154" s="26">
        <f t="shared" si="128"/>
        <v>12128.227200000001</v>
      </c>
      <c r="G154" s="26">
        <v>37110</v>
      </c>
      <c r="H154" s="26">
        <f t="shared" si="109"/>
        <v>1488</v>
      </c>
      <c r="I154" s="26"/>
      <c r="J154" s="26">
        <v>6000</v>
      </c>
      <c r="K154" s="26">
        <f t="shared" si="129"/>
        <v>10106.856000000002</v>
      </c>
      <c r="L154" s="23">
        <f t="shared" si="130"/>
        <v>139827.04320000001</v>
      </c>
      <c r="M154" s="26">
        <f t="shared" si="110"/>
        <v>673.79040000000009</v>
      </c>
      <c r="N154" s="26">
        <f t="shared" si="111"/>
        <v>673.79040000000009</v>
      </c>
      <c r="O154" s="26">
        <f t="shared" si="112"/>
        <v>673.79040000000009</v>
      </c>
      <c r="P154" s="26">
        <f t="shared" si="113"/>
        <v>1476.800876712329</v>
      </c>
      <c r="Q154" s="23">
        <f t="shared" si="114"/>
        <v>143325.21527671235</v>
      </c>
      <c r="R154" s="26"/>
      <c r="S154" s="26"/>
      <c r="T154" s="26"/>
      <c r="U154" s="26"/>
      <c r="V154" s="26"/>
      <c r="W154" s="26"/>
      <c r="X154" s="26"/>
      <c r="Y154" s="26"/>
      <c r="Z154" s="26"/>
      <c r="AA154" s="26"/>
    </row>
    <row r="155" spans="1:27" s="25" customFormat="1" x14ac:dyDescent="0.25">
      <c r="A155" s="25" t="s">
        <v>417</v>
      </c>
      <c r="B155" s="25" t="s">
        <v>442</v>
      </c>
      <c r="C155" s="26">
        <v>5614.92</v>
      </c>
      <c r="D155" s="26">
        <f t="shared" si="131"/>
        <v>67379.040000000008</v>
      </c>
      <c r="E155" s="26">
        <f t="shared" si="127"/>
        <v>5614.920000000001</v>
      </c>
      <c r="F155" s="26">
        <f t="shared" si="128"/>
        <v>12128.227200000001</v>
      </c>
      <c r="G155" s="26">
        <v>37110</v>
      </c>
      <c r="H155" s="26">
        <f t="shared" si="109"/>
        <v>1488</v>
      </c>
      <c r="I155" s="26"/>
      <c r="J155" s="26">
        <v>6000</v>
      </c>
      <c r="K155" s="26">
        <f t="shared" si="129"/>
        <v>10106.856000000002</v>
      </c>
      <c r="L155" s="23">
        <f t="shared" si="130"/>
        <v>139827.04320000001</v>
      </c>
      <c r="M155" s="26">
        <f t="shared" si="110"/>
        <v>673.79040000000009</v>
      </c>
      <c r="N155" s="26">
        <f t="shared" si="111"/>
        <v>673.79040000000009</v>
      </c>
      <c r="O155" s="26">
        <f t="shared" si="112"/>
        <v>673.79040000000009</v>
      </c>
      <c r="P155" s="26">
        <f t="shared" si="113"/>
        <v>1476.800876712329</v>
      </c>
      <c r="Q155" s="23">
        <f t="shared" si="114"/>
        <v>143325.21527671235</v>
      </c>
      <c r="R155" s="26"/>
      <c r="S155" s="26"/>
      <c r="T155" s="26"/>
      <c r="U155" s="26"/>
      <c r="V155" s="26"/>
      <c r="W155" s="26"/>
      <c r="X155" s="26"/>
      <c r="Y155" s="26"/>
      <c r="Z155" s="26"/>
      <c r="AA155" s="26"/>
    </row>
    <row r="156" spans="1:27" s="25" customFormat="1" x14ac:dyDescent="0.25">
      <c r="A156" s="25" t="s">
        <v>417</v>
      </c>
      <c r="B156" s="25" t="s">
        <v>443</v>
      </c>
      <c r="C156" s="26">
        <v>5614.92</v>
      </c>
      <c r="D156" s="26">
        <f t="shared" si="131"/>
        <v>67379.040000000008</v>
      </c>
      <c r="E156" s="26">
        <f t="shared" si="127"/>
        <v>5614.920000000001</v>
      </c>
      <c r="F156" s="26">
        <f t="shared" si="128"/>
        <v>12128.227200000001</v>
      </c>
      <c r="G156" s="26">
        <v>37110</v>
      </c>
      <c r="H156" s="26">
        <f t="shared" si="109"/>
        <v>1488</v>
      </c>
      <c r="I156" s="26"/>
      <c r="J156" s="26">
        <v>6000</v>
      </c>
      <c r="K156" s="26">
        <f t="shared" si="129"/>
        <v>10106.856000000002</v>
      </c>
      <c r="L156" s="23">
        <f t="shared" si="130"/>
        <v>139827.04320000001</v>
      </c>
      <c r="M156" s="26">
        <f t="shared" si="110"/>
        <v>673.79040000000009</v>
      </c>
      <c r="N156" s="26">
        <f t="shared" si="111"/>
        <v>673.79040000000009</v>
      </c>
      <c r="O156" s="26">
        <f t="shared" si="112"/>
        <v>673.79040000000009</v>
      </c>
      <c r="P156" s="26">
        <f t="shared" si="113"/>
        <v>1476.800876712329</v>
      </c>
      <c r="Q156" s="23">
        <f t="shared" si="114"/>
        <v>143325.21527671235</v>
      </c>
      <c r="R156" s="26"/>
      <c r="S156" s="26"/>
      <c r="T156" s="26"/>
      <c r="U156" s="26"/>
      <c r="V156" s="26"/>
      <c r="W156" s="26"/>
      <c r="X156" s="26"/>
      <c r="Y156" s="26"/>
      <c r="Z156" s="26"/>
      <c r="AA156" s="26"/>
    </row>
    <row r="157" spans="1:27" s="25" customFormat="1" x14ac:dyDescent="0.25">
      <c r="A157" s="25" t="s">
        <v>417</v>
      </c>
      <c r="B157" s="25" t="s">
        <v>444</v>
      </c>
      <c r="C157" s="26">
        <v>5614.92</v>
      </c>
      <c r="D157" s="26">
        <f t="shared" si="131"/>
        <v>67379.040000000008</v>
      </c>
      <c r="E157" s="26">
        <f t="shared" si="127"/>
        <v>5614.920000000001</v>
      </c>
      <c r="F157" s="26">
        <f t="shared" si="128"/>
        <v>12128.227200000001</v>
      </c>
      <c r="G157" s="26">
        <v>37110</v>
      </c>
      <c r="H157" s="26">
        <f t="shared" si="109"/>
        <v>1488</v>
      </c>
      <c r="I157" s="26"/>
      <c r="J157" s="26">
        <v>6000</v>
      </c>
      <c r="K157" s="26">
        <f t="shared" si="129"/>
        <v>10106.856000000002</v>
      </c>
      <c r="L157" s="23">
        <f t="shared" si="130"/>
        <v>139827.04320000001</v>
      </c>
      <c r="M157" s="26">
        <f t="shared" si="110"/>
        <v>673.79040000000009</v>
      </c>
      <c r="N157" s="26">
        <f t="shared" si="111"/>
        <v>673.79040000000009</v>
      </c>
      <c r="O157" s="26">
        <f t="shared" si="112"/>
        <v>673.79040000000009</v>
      </c>
      <c r="P157" s="26">
        <f t="shared" si="113"/>
        <v>1476.800876712329</v>
      </c>
      <c r="Q157" s="23">
        <f t="shared" si="114"/>
        <v>143325.21527671235</v>
      </c>
      <c r="R157" s="26"/>
      <c r="S157" s="26"/>
      <c r="T157" s="26"/>
      <c r="U157" s="26"/>
      <c r="V157" s="26"/>
      <c r="W157" s="26"/>
      <c r="X157" s="26"/>
      <c r="Y157" s="26"/>
      <c r="Z157" s="26"/>
      <c r="AA157" s="26"/>
    </row>
    <row r="158" spans="1:27" s="25" customFormat="1" x14ac:dyDescent="0.25">
      <c r="A158" s="25" t="s">
        <v>417</v>
      </c>
      <c r="B158" s="25" t="s">
        <v>445</v>
      </c>
      <c r="C158" s="26">
        <v>5614.92</v>
      </c>
      <c r="D158" s="26">
        <f t="shared" si="131"/>
        <v>67379.040000000008</v>
      </c>
      <c r="E158" s="26">
        <f t="shared" si="127"/>
        <v>5614.920000000001</v>
      </c>
      <c r="F158" s="26">
        <f t="shared" si="128"/>
        <v>12128.227200000001</v>
      </c>
      <c r="G158" s="26">
        <v>37110</v>
      </c>
      <c r="H158" s="26">
        <f t="shared" si="109"/>
        <v>1488</v>
      </c>
      <c r="I158" s="26"/>
      <c r="J158" s="26"/>
      <c r="K158" s="26">
        <f t="shared" si="129"/>
        <v>10106.856000000002</v>
      </c>
      <c r="L158" s="23">
        <f t="shared" si="130"/>
        <v>133827.04320000001</v>
      </c>
      <c r="M158" s="26">
        <f t="shared" si="110"/>
        <v>673.79040000000009</v>
      </c>
      <c r="N158" s="26">
        <f t="shared" si="111"/>
        <v>673.79040000000009</v>
      </c>
      <c r="O158" s="26">
        <f t="shared" si="112"/>
        <v>673.79040000000009</v>
      </c>
      <c r="P158" s="26">
        <f t="shared" si="113"/>
        <v>1476.800876712329</v>
      </c>
      <c r="Q158" s="23">
        <f t="shared" si="114"/>
        <v>137325.21527671235</v>
      </c>
      <c r="R158" s="26"/>
      <c r="S158" s="26"/>
      <c r="T158" s="26"/>
      <c r="U158" s="26"/>
      <c r="V158" s="26"/>
      <c r="W158" s="26"/>
      <c r="X158" s="26"/>
      <c r="Y158" s="26"/>
      <c r="Z158" s="26"/>
      <c r="AA158" s="26"/>
    </row>
    <row r="159" spans="1:27" s="25" customFormat="1" x14ac:dyDescent="0.25">
      <c r="A159" s="25" t="s">
        <v>417</v>
      </c>
      <c r="B159" s="25" t="s">
        <v>845</v>
      </c>
      <c r="C159" s="26">
        <v>5614.92</v>
      </c>
      <c r="D159" s="26">
        <f t="shared" ref="D159:D162" si="132">C159*12</f>
        <v>67379.040000000008</v>
      </c>
      <c r="E159" s="26">
        <f t="shared" ref="E159:E162" si="133">D159/12</f>
        <v>5614.920000000001</v>
      </c>
      <c r="F159" s="26">
        <f t="shared" ref="F159:F162" si="134">D159*18%</f>
        <v>12128.227200000001</v>
      </c>
      <c r="G159" s="26">
        <v>37110</v>
      </c>
      <c r="H159" s="26">
        <f t="shared" ref="H159:H162" si="135">IF(D159*0.01&gt;124,124,D159*0.01)*12</f>
        <v>1488</v>
      </c>
      <c r="I159" s="26"/>
      <c r="J159" s="26"/>
      <c r="K159" s="26">
        <f t="shared" ref="K159:K162" si="136">D159*15%</f>
        <v>10106.856000000002</v>
      </c>
      <c r="L159" s="23">
        <f t="shared" si="130"/>
        <v>133827.04320000001</v>
      </c>
      <c r="M159" s="26">
        <f t="shared" ref="M159:M162" si="137">+D159*0.01</f>
        <v>673.79040000000009</v>
      </c>
      <c r="N159" s="26">
        <f t="shared" ref="N159:N162" si="138">+D159*0.01</f>
        <v>673.79040000000009</v>
      </c>
      <c r="O159" s="26">
        <f t="shared" ref="O159:O162" si="139">+D159*0.01</f>
        <v>673.79040000000009</v>
      </c>
      <c r="P159" s="26">
        <f t="shared" ref="P159:P162" si="140">+D159/365*8</f>
        <v>1476.800876712329</v>
      </c>
      <c r="Q159" s="23">
        <f t="shared" si="114"/>
        <v>137325.21527671235</v>
      </c>
      <c r="R159" s="26"/>
      <c r="S159" s="26"/>
      <c r="T159" s="26"/>
      <c r="U159" s="26"/>
      <c r="V159" s="26"/>
      <c r="W159" s="26"/>
      <c r="X159" s="26"/>
      <c r="Y159" s="26"/>
      <c r="Z159" s="26"/>
      <c r="AA159" s="26"/>
    </row>
    <row r="160" spans="1:27" s="25" customFormat="1" x14ac:dyDescent="0.25">
      <c r="A160" s="25" t="s">
        <v>417</v>
      </c>
      <c r="B160" s="25" t="s">
        <v>846</v>
      </c>
      <c r="C160" s="26">
        <v>5614.92</v>
      </c>
      <c r="D160" s="26">
        <f t="shared" si="132"/>
        <v>67379.040000000008</v>
      </c>
      <c r="E160" s="26">
        <f t="shared" si="133"/>
        <v>5614.920000000001</v>
      </c>
      <c r="F160" s="26">
        <f t="shared" si="134"/>
        <v>12128.227200000001</v>
      </c>
      <c r="G160" s="26">
        <v>37110</v>
      </c>
      <c r="H160" s="26">
        <f t="shared" si="135"/>
        <v>1488</v>
      </c>
      <c r="I160" s="26"/>
      <c r="J160" s="26"/>
      <c r="K160" s="26">
        <f t="shared" si="136"/>
        <v>10106.856000000002</v>
      </c>
      <c r="L160" s="23">
        <f t="shared" si="130"/>
        <v>133827.04320000001</v>
      </c>
      <c r="M160" s="26">
        <f t="shared" si="137"/>
        <v>673.79040000000009</v>
      </c>
      <c r="N160" s="26">
        <f t="shared" si="138"/>
        <v>673.79040000000009</v>
      </c>
      <c r="O160" s="26">
        <f t="shared" si="139"/>
        <v>673.79040000000009</v>
      </c>
      <c r="P160" s="26">
        <f t="shared" si="140"/>
        <v>1476.800876712329</v>
      </c>
      <c r="Q160" s="23">
        <f t="shared" si="114"/>
        <v>137325.21527671235</v>
      </c>
      <c r="R160" s="26"/>
      <c r="S160" s="26"/>
      <c r="T160" s="26"/>
      <c r="U160" s="26"/>
      <c r="V160" s="26"/>
      <c r="W160" s="26"/>
      <c r="X160" s="26"/>
      <c r="Y160" s="26"/>
      <c r="Z160" s="26"/>
      <c r="AA160" s="26"/>
    </row>
    <row r="161" spans="1:27" s="25" customFormat="1" x14ac:dyDescent="0.25">
      <c r="A161" s="25" t="s">
        <v>417</v>
      </c>
      <c r="B161" s="25" t="s">
        <v>289</v>
      </c>
      <c r="C161" s="26">
        <v>5614.92</v>
      </c>
      <c r="D161" s="26">
        <f t="shared" si="132"/>
        <v>67379.040000000008</v>
      </c>
      <c r="E161" s="26">
        <f t="shared" si="133"/>
        <v>5614.920000000001</v>
      </c>
      <c r="F161" s="26">
        <f t="shared" si="134"/>
        <v>12128.227200000001</v>
      </c>
      <c r="G161" s="26">
        <v>37110</v>
      </c>
      <c r="H161" s="26">
        <f t="shared" si="135"/>
        <v>1488</v>
      </c>
      <c r="I161" s="26"/>
      <c r="J161" s="26"/>
      <c r="K161" s="26">
        <f t="shared" si="136"/>
        <v>10106.856000000002</v>
      </c>
      <c r="L161" s="23">
        <f t="shared" si="130"/>
        <v>133827.04320000001</v>
      </c>
      <c r="M161" s="26">
        <f t="shared" si="137"/>
        <v>673.79040000000009</v>
      </c>
      <c r="N161" s="26">
        <f t="shared" si="138"/>
        <v>673.79040000000009</v>
      </c>
      <c r="O161" s="26">
        <f t="shared" si="139"/>
        <v>673.79040000000009</v>
      </c>
      <c r="P161" s="26">
        <f t="shared" si="140"/>
        <v>1476.800876712329</v>
      </c>
      <c r="Q161" s="23">
        <f>SUM(L161:P161)</f>
        <v>137325.21527671235</v>
      </c>
      <c r="R161" s="26"/>
      <c r="S161" s="26"/>
      <c r="T161" s="26"/>
      <c r="U161" s="26"/>
      <c r="V161" s="26"/>
      <c r="W161" s="26"/>
      <c r="X161" s="26"/>
      <c r="Y161" s="26"/>
      <c r="Z161" s="26"/>
      <c r="AA161" s="26"/>
    </row>
    <row r="162" spans="1:27" s="25" customFormat="1" x14ac:dyDescent="0.25">
      <c r="A162" s="25" t="s">
        <v>417</v>
      </c>
      <c r="B162" s="25" t="s">
        <v>289</v>
      </c>
      <c r="C162" s="26">
        <v>5614.92</v>
      </c>
      <c r="D162" s="26">
        <f t="shared" si="132"/>
        <v>67379.040000000008</v>
      </c>
      <c r="E162" s="26">
        <f t="shared" si="133"/>
        <v>5614.920000000001</v>
      </c>
      <c r="F162" s="26">
        <f t="shared" si="134"/>
        <v>12128.227200000001</v>
      </c>
      <c r="G162" s="26">
        <v>37110</v>
      </c>
      <c r="H162" s="26">
        <f t="shared" si="135"/>
        <v>1488</v>
      </c>
      <c r="I162" s="26"/>
      <c r="J162" s="26"/>
      <c r="K162" s="26">
        <f t="shared" si="136"/>
        <v>10106.856000000002</v>
      </c>
      <c r="L162" s="23">
        <f t="shared" si="130"/>
        <v>133827.04320000001</v>
      </c>
      <c r="M162" s="26">
        <f t="shared" si="137"/>
        <v>673.79040000000009</v>
      </c>
      <c r="N162" s="26">
        <f t="shared" si="138"/>
        <v>673.79040000000009</v>
      </c>
      <c r="O162" s="26">
        <f t="shared" si="139"/>
        <v>673.79040000000009</v>
      </c>
      <c r="P162" s="26">
        <f t="shared" si="140"/>
        <v>1476.800876712329</v>
      </c>
      <c r="Q162" s="23">
        <f t="shared" si="114"/>
        <v>137325.21527671235</v>
      </c>
      <c r="R162" s="26"/>
      <c r="S162" s="26"/>
      <c r="T162" s="26"/>
      <c r="U162" s="26"/>
      <c r="V162" s="26"/>
      <c r="W162" s="26"/>
      <c r="X162" s="26"/>
      <c r="Y162" s="26"/>
      <c r="Z162" s="26"/>
      <c r="AA162" s="26"/>
    </row>
    <row r="163" spans="1:27" s="25" customFormat="1" x14ac:dyDescent="0.25">
      <c r="A163" s="25" t="s">
        <v>417</v>
      </c>
      <c r="B163" s="25" t="s">
        <v>289</v>
      </c>
      <c r="C163" s="26">
        <v>5614.92</v>
      </c>
      <c r="D163" s="26">
        <f t="shared" ref="D163:D165" si="141">C163*12</f>
        <v>67379.040000000008</v>
      </c>
      <c r="E163" s="26">
        <f t="shared" ref="E163:E165" si="142">D163/12</f>
        <v>5614.920000000001</v>
      </c>
      <c r="F163" s="26">
        <f t="shared" ref="F163:F165" si="143">D163*18%</f>
        <v>12128.227200000001</v>
      </c>
      <c r="G163" s="26">
        <v>37110</v>
      </c>
      <c r="H163" s="26">
        <f t="shared" ref="H163:H165" si="144">IF(D163*0.01&gt;124,124,D163*0.01)*12</f>
        <v>1488</v>
      </c>
      <c r="I163" s="26"/>
      <c r="J163" s="26"/>
      <c r="K163" s="26">
        <f t="shared" ref="K163:K165" si="145">D163*15%</f>
        <v>10106.856000000002</v>
      </c>
      <c r="L163" s="23">
        <f t="shared" ref="L163:L165" si="146">SUM(D163:K163)</f>
        <v>133827.04320000001</v>
      </c>
      <c r="M163" s="26">
        <f t="shared" ref="M163:M165" si="147">+D163*0.01</f>
        <v>673.79040000000009</v>
      </c>
      <c r="N163" s="26">
        <f t="shared" ref="N163:N165" si="148">+D163*0.01</f>
        <v>673.79040000000009</v>
      </c>
      <c r="O163" s="26">
        <f t="shared" ref="O163:O165" si="149">+D163*0.01</f>
        <v>673.79040000000009</v>
      </c>
      <c r="P163" s="26">
        <f t="shared" ref="P163:P165" si="150">+D163/365*8</f>
        <v>1476.800876712329</v>
      </c>
      <c r="Q163" s="23">
        <f t="shared" ref="Q163:Q165" si="151">SUM(L163:P163)</f>
        <v>137325.21527671235</v>
      </c>
      <c r="R163" s="26"/>
      <c r="S163" s="26"/>
      <c r="T163" s="26"/>
      <c r="U163" s="26"/>
      <c r="V163" s="26"/>
      <c r="W163" s="26"/>
      <c r="X163" s="26"/>
      <c r="Y163" s="26"/>
      <c r="Z163" s="26"/>
      <c r="AA163" s="26"/>
    </row>
    <row r="164" spans="1:27" s="25" customFormat="1" x14ac:dyDescent="0.25">
      <c r="A164" s="25" t="s">
        <v>417</v>
      </c>
      <c r="B164" s="25" t="s">
        <v>289</v>
      </c>
      <c r="C164" s="26">
        <v>5614.92</v>
      </c>
      <c r="D164" s="26">
        <f t="shared" si="141"/>
        <v>67379.040000000008</v>
      </c>
      <c r="E164" s="26">
        <f t="shared" si="142"/>
        <v>5614.920000000001</v>
      </c>
      <c r="F164" s="26">
        <f t="shared" si="143"/>
        <v>12128.227200000001</v>
      </c>
      <c r="G164" s="26">
        <v>37110</v>
      </c>
      <c r="H164" s="26">
        <f t="shared" si="144"/>
        <v>1488</v>
      </c>
      <c r="I164" s="26"/>
      <c r="J164" s="26"/>
      <c r="K164" s="26">
        <f t="shared" si="145"/>
        <v>10106.856000000002</v>
      </c>
      <c r="L164" s="23">
        <f t="shared" si="146"/>
        <v>133827.04320000001</v>
      </c>
      <c r="M164" s="26">
        <f t="shared" si="147"/>
        <v>673.79040000000009</v>
      </c>
      <c r="N164" s="26">
        <f t="shared" si="148"/>
        <v>673.79040000000009</v>
      </c>
      <c r="O164" s="26">
        <f t="shared" si="149"/>
        <v>673.79040000000009</v>
      </c>
      <c r="P164" s="26">
        <f t="shared" si="150"/>
        <v>1476.800876712329</v>
      </c>
      <c r="Q164" s="23">
        <f t="shared" si="151"/>
        <v>137325.21527671235</v>
      </c>
      <c r="R164" s="26"/>
      <c r="S164" s="26"/>
      <c r="T164" s="26"/>
      <c r="U164" s="26"/>
      <c r="V164" s="26"/>
      <c r="W164" s="26"/>
      <c r="X164" s="26"/>
      <c r="Y164" s="26"/>
      <c r="Z164" s="26"/>
      <c r="AA164" s="26"/>
    </row>
    <row r="165" spans="1:27" s="25" customFormat="1" ht="12.75" customHeight="1" x14ac:dyDescent="0.25">
      <c r="A165" s="25" t="s">
        <v>417</v>
      </c>
      <c r="B165" s="25" t="s">
        <v>289</v>
      </c>
      <c r="C165" s="26">
        <v>5614.92</v>
      </c>
      <c r="D165" s="26">
        <f t="shared" si="141"/>
        <v>67379.040000000008</v>
      </c>
      <c r="E165" s="26">
        <f t="shared" si="142"/>
        <v>5614.920000000001</v>
      </c>
      <c r="F165" s="26">
        <f t="shared" si="143"/>
        <v>12128.227200000001</v>
      </c>
      <c r="G165" s="26">
        <v>37110</v>
      </c>
      <c r="H165" s="26">
        <f t="shared" si="144"/>
        <v>1488</v>
      </c>
      <c r="I165" s="26"/>
      <c r="J165" s="26"/>
      <c r="K165" s="26">
        <f t="shared" si="145"/>
        <v>10106.856000000002</v>
      </c>
      <c r="L165" s="23">
        <f t="shared" si="146"/>
        <v>133827.04320000001</v>
      </c>
      <c r="M165" s="26">
        <f t="shared" si="147"/>
        <v>673.79040000000009</v>
      </c>
      <c r="N165" s="26">
        <f t="shared" si="148"/>
        <v>673.79040000000009</v>
      </c>
      <c r="O165" s="26">
        <f t="shared" si="149"/>
        <v>673.79040000000009</v>
      </c>
      <c r="P165" s="26">
        <f t="shared" si="150"/>
        <v>1476.800876712329</v>
      </c>
      <c r="Q165" s="23">
        <f t="shared" si="151"/>
        <v>137325.21527671235</v>
      </c>
      <c r="R165" s="26"/>
      <c r="S165" s="26"/>
      <c r="T165" s="26"/>
      <c r="U165" s="26"/>
      <c r="V165" s="26"/>
      <c r="W165" s="26"/>
      <c r="X165" s="26"/>
      <c r="Y165" s="26"/>
      <c r="Z165" s="26"/>
      <c r="AA165" s="26"/>
    </row>
    <row r="166" spans="1:27" s="25" customFormat="1" x14ac:dyDescent="0.25">
      <c r="A166" s="25" t="s">
        <v>446</v>
      </c>
      <c r="B166" s="25" t="s">
        <v>447</v>
      </c>
      <c r="C166" s="26">
        <v>17756.29</v>
      </c>
      <c r="D166" s="26">
        <f t="shared" si="131"/>
        <v>213075.48</v>
      </c>
      <c r="E166" s="26">
        <f t="shared" si="127"/>
        <v>17756.29</v>
      </c>
      <c r="F166" s="26">
        <f t="shared" si="128"/>
        <v>38353.5864</v>
      </c>
      <c r="G166" s="26">
        <v>37110</v>
      </c>
      <c r="H166" s="26">
        <f t="shared" si="109"/>
        <v>1488</v>
      </c>
      <c r="I166" s="26">
        <f>D166*32.5%</f>
        <v>69249.531000000003</v>
      </c>
      <c r="J166" s="26">
        <v>6000</v>
      </c>
      <c r="K166" s="26">
        <f t="shared" si="129"/>
        <v>31961.322</v>
      </c>
      <c r="L166" s="23">
        <f t="shared" si="130"/>
        <v>414994.20940000005</v>
      </c>
      <c r="M166" s="26">
        <f t="shared" si="110"/>
        <v>2130.7548000000002</v>
      </c>
      <c r="N166" s="26">
        <f t="shared" si="111"/>
        <v>2130.7548000000002</v>
      </c>
      <c r="O166" s="26">
        <f t="shared" si="112"/>
        <v>2130.7548000000002</v>
      </c>
      <c r="P166" s="26">
        <f t="shared" si="113"/>
        <v>4670.1475068493155</v>
      </c>
      <c r="Q166" s="23">
        <f t="shared" si="114"/>
        <v>426056.62130684935</v>
      </c>
      <c r="R166" s="26"/>
      <c r="S166" s="26"/>
      <c r="T166" s="26"/>
      <c r="U166" s="26"/>
      <c r="V166" s="26"/>
      <c r="W166" s="26"/>
      <c r="X166" s="26"/>
      <c r="Y166" s="26"/>
      <c r="Z166" s="26"/>
      <c r="AA166" s="26"/>
    </row>
    <row r="167" spans="1:27" s="25" customFormat="1" x14ac:dyDescent="0.25">
      <c r="A167" s="25" t="s">
        <v>448</v>
      </c>
      <c r="B167" s="25" t="s">
        <v>449</v>
      </c>
      <c r="C167" s="26">
        <v>11034.77</v>
      </c>
      <c r="D167" s="26">
        <f t="shared" si="131"/>
        <v>132417.24</v>
      </c>
      <c r="E167" s="26">
        <f t="shared" si="127"/>
        <v>11034.769999999999</v>
      </c>
      <c r="F167" s="26">
        <f t="shared" si="128"/>
        <v>23835.103199999998</v>
      </c>
      <c r="G167" s="26">
        <v>37110</v>
      </c>
      <c r="H167" s="26">
        <f t="shared" si="109"/>
        <v>1488</v>
      </c>
      <c r="I167" s="26"/>
      <c r="J167" s="26"/>
      <c r="K167" s="26">
        <f t="shared" si="129"/>
        <v>19862.585999999999</v>
      </c>
      <c r="L167" s="23">
        <f t="shared" si="130"/>
        <v>225747.69919999997</v>
      </c>
      <c r="M167" s="26">
        <f t="shared" si="110"/>
        <v>1324.1723999999999</v>
      </c>
      <c r="N167" s="26">
        <f t="shared" si="111"/>
        <v>1324.1723999999999</v>
      </c>
      <c r="O167" s="26">
        <f t="shared" si="112"/>
        <v>1324.1723999999999</v>
      </c>
      <c r="P167" s="26">
        <f t="shared" si="113"/>
        <v>2902.2956712328764</v>
      </c>
      <c r="Q167" s="23">
        <f t="shared" si="114"/>
        <v>232622.51207123289</v>
      </c>
      <c r="R167" s="26"/>
      <c r="S167" s="26"/>
      <c r="T167" s="26"/>
      <c r="U167" s="26"/>
      <c r="V167" s="26"/>
      <c r="W167" s="26"/>
      <c r="X167" s="26"/>
      <c r="Y167" s="26"/>
      <c r="Z167" s="26"/>
      <c r="AA167" s="26"/>
    </row>
    <row r="168" spans="1:27" s="25" customFormat="1" x14ac:dyDescent="0.25">
      <c r="A168" s="25" t="s">
        <v>448</v>
      </c>
      <c r="B168" s="25" t="s">
        <v>450</v>
      </c>
      <c r="C168" s="26">
        <v>10765.63</v>
      </c>
      <c r="D168" s="26">
        <f>C168*12</f>
        <v>129187.56</v>
      </c>
      <c r="E168" s="26">
        <f t="shared" si="127"/>
        <v>10765.63</v>
      </c>
      <c r="F168" s="26">
        <f t="shared" si="128"/>
        <v>23253.7608</v>
      </c>
      <c r="G168" s="26">
        <v>37110</v>
      </c>
      <c r="H168" s="26">
        <f t="shared" si="109"/>
        <v>1488</v>
      </c>
      <c r="I168" s="26"/>
      <c r="J168" s="26"/>
      <c r="K168" s="26">
        <f t="shared" si="129"/>
        <v>19378.133999999998</v>
      </c>
      <c r="L168" s="23">
        <f t="shared" si="130"/>
        <v>221183.08479999998</v>
      </c>
      <c r="M168" s="26">
        <f t="shared" si="110"/>
        <v>1291.8756000000001</v>
      </c>
      <c r="N168" s="26">
        <f t="shared" si="111"/>
        <v>1291.8756000000001</v>
      </c>
      <c r="O168" s="26">
        <f t="shared" si="112"/>
        <v>1291.8756000000001</v>
      </c>
      <c r="P168" s="26">
        <f t="shared" si="113"/>
        <v>2831.5081643835615</v>
      </c>
      <c r="Q168" s="23">
        <f t="shared" si="114"/>
        <v>227890.21976438354</v>
      </c>
      <c r="R168" s="26"/>
      <c r="S168" s="26"/>
      <c r="T168" s="26"/>
      <c r="U168" s="26"/>
      <c r="V168" s="26"/>
      <c r="W168" s="26"/>
      <c r="X168" s="26"/>
      <c r="Y168" s="26"/>
      <c r="Z168" s="26"/>
      <c r="AA168" s="26"/>
    </row>
    <row r="169" spans="1:27" s="25" customFormat="1" x14ac:dyDescent="0.25">
      <c r="A169" s="25" t="s">
        <v>448</v>
      </c>
      <c r="B169" s="25" t="s">
        <v>451</v>
      </c>
      <c r="C169" s="26">
        <v>11034.77</v>
      </c>
      <c r="D169" s="26">
        <f t="shared" si="131"/>
        <v>132417.24</v>
      </c>
      <c r="E169" s="26">
        <f t="shared" si="127"/>
        <v>11034.769999999999</v>
      </c>
      <c r="F169" s="26">
        <f t="shared" si="128"/>
        <v>23835.103199999998</v>
      </c>
      <c r="G169" s="26">
        <v>37110</v>
      </c>
      <c r="H169" s="26">
        <f t="shared" si="109"/>
        <v>1488</v>
      </c>
      <c r="I169" s="26"/>
      <c r="J169" s="26"/>
      <c r="K169" s="26">
        <f t="shared" si="129"/>
        <v>19862.585999999999</v>
      </c>
      <c r="L169" s="23">
        <f t="shared" si="130"/>
        <v>225747.69919999997</v>
      </c>
      <c r="M169" s="26">
        <f t="shared" si="110"/>
        <v>1324.1723999999999</v>
      </c>
      <c r="N169" s="26">
        <f t="shared" si="111"/>
        <v>1324.1723999999999</v>
      </c>
      <c r="O169" s="26">
        <f t="shared" si="112"/>
        <v>1324.1723999999999</v>
      </c>
      <c r="P169" s="26">
        <f t="shared" si="113"/>
        <v>2902.2956712328764</v>
      </c>
      <c r="Q169" s="23">
        <f t="shared" si="114"/>
        <v>232622.51207123289</v>
      </c>
      <c r="R169" s="26"/>
      <c r="S169" s="26"/>
      <c r="T169" s="26"/>
      <c r="U169" s="26"/>
      <c r="V169" s="26"/>
      <c r="W169" s="26"/>
      <c r="X169" s="26"/>
      <c r="Y169" s="26"/>
      <c r="Z169" s="26"/>
      <c r="AA169" s="26"/>
    </row>
    <row r="170" spans="1:27" s="25" customFormat="1" x14ac:dyDescent="0.25">
      <c r="A170" s="25" t="s">
        <v>452</v>
      </c>
      <c r="B170" s="25" t="s">
        <v>453</v>
      </c>
      <c r="C170" s="26">
        <v>11883.25</v>
      </c>
      <c r="D170" s="26">
        <f t="shared" si="131"/>
        <v>142599</v>
      </c>
      <c r="E170" s="26">
        <f t="shared" si="127"/>
        <v>11883.25</v>
      </c>
      <c r="F170" s="26">
        <f t="shared" si="128"/>
        <v>25667.82</v>
      </c>
      <c r="G170" s="26">
        <v>37110</v>
      </c>
      <c r="H170" s="26">
        <f t="shared" si="109"/>
        <v>1488</v>
      </c>
      <c r="I170" s="26"/>
      <c r="J170" s="26"/>
      <c r="K170" s="26">
        <f t="shared" si="129"/>
        <v>21389.85</v>
      </c>
      <c r="L170" s="23">
        <f t="shared" si="130"/>
        <v>240137.92</v>
      </c>
      <c r="M170" s="26">
        <f t="shared" si="110"/>
        <v>1425.99</v>
      </c>
      <c r="N170" s="26">
        <f t="shared" si="111"/>
        <v>1425.99</v>
      </c>
      <c r="O170" s="26">
        <f t="shared" si="112"/>
        <v>1425.99</v>
      </c>
      <c r="P170" s="26">
        <f t="shared" si="113"/>
        <v>3125.4575342465755</v>
      </c>
      <c r="Q170" s="23">
        <f t="shared" si="114"/>
        <v>247541.34753424657</v>
      </c>
      <c r="R170" s="26"/>
      <c r="S170" s="26"/>
      <c r="T170" s="26"/>
      <c r="U170" s="26"/>
      <c r="V170" s="26"/>
      <c r="W170" s="26"/>
      <c r="X170" s="26"/>
      <c r="Y170" s="26"/>
      <c r="Z170" s="26"/>
      <c r="AA170" s="26"/>
    </row>
    <row r="171" spans="1:27" s="25" customFormat="1" x14ac:dyDescent="0.25">
      <c r="A171" s="25" t="s">
        <v>452</v>
      </c>
      <c r="B171" s="25" t="s">
        <v>792</v>
      </c>
      <c r="C171" s="26">
        <v>12248.07</v>
      </c>
      <c r="D171" s="26">
        <f t="shared" si="131"/>
        <v>146976.84</v>
      </c>
      <c r="E171" s="26">
        <f t="shared" si="127"/>
        <v>12248.07</v>
      </c>
      <c r="F171" s="26">
        <f t="shared" si="128"/>
        <v>26455.831199999997</v>
      </c>
      <c r="G171" s="26">
        <v>37110</v>
      </c>
      <c r="H171" s="26">
        <f t="shared" si="109"/>
        <v>1488</v>
      </c>
      <c r="I171" s="26"/>
      <c r="J171" s="26">
        <v>6000</v>
      </c>
      <c r="K171" s="26">
        <f t="shared" si="129"/>
        <v>22046.525999999998</v>
      </c>
      <c r="L171" s="23">
        <f t="shared" si="130"/>
        <v>252325.2672</v>
      </c>
      <c r="M171" s="26">
        <f t="shared" si="110"/>
        <v>1469.7683999999999</v>
      </c>
      <c r="N171" s="26">
        <f t="shared" si="111"/>
        <v>1469.7683999999999</v>
      </c>
      <c r="O171" s="26">
        <f t="shared" si="112"/>
        <v>1469.7683999999999</v>
      </c>
      <c r="P171" s="26">
        <f t="shared" si="113"/>
        <v>3221.4101917808221</v>
      </c>
      <c r="Q171" s="23">
        <f t="shared" si="114"/>
        <v>259955.98259178083</v>
      </c>
      <c r="R171" s="26"/>
      <c r="S171" s="26"/>
      <c r="T171" s="26"/>
      <c r="U171" s="26"/>
      <c r="V171" s="26"/>
      <c r="W171" s="26"/>
      <c r="X171" s="26"/>
      <c r="Y171" s="26"/>
      <c r="Z171" s="26"/>
      <c r="AA171" s="26"/>
    </row>
    <row r="172" spans="1:27" s="25" customFormat="1" x14ac:dyDescent="0.25">
      <c r="A172" s="25" t="s">
        <v>452</v>
      </c>
      <c r="B172" s="25" t="s">
        <v>455</v>
      </c>
      <c r="C172" s="26">
        <v>10360</v>
      </c>
      <c r="D172" s="26">
        <f t="shared" si="131"/>
        <v>124320</v>
      </c>
      <c r="E172" s="26">
        <f t="shared" si="127"/>
        <v>10360</v>
      </c>
      <c r="F172" s="26">
        <f t="shared" si="128"/>
        <v>22377.599999999999</v>
      </c>
      <c r="G172" s="26">
        <v>37110</v>
      </c>
      <c r="H172" s="26">
        <f t="shared" si="109"/>
        <v>1488</v>
      </c>
      <c r="I172" s="26"/>
      <c r="J172" s="26">
        <v>6000</v>
      </c>
      <c r="K172" s="26">
        <f t="shared" si="129"/>
        <v>18648</v>
      </c>
      <c r="L172" s="23">
        <f t="shared" si="130"/>
        <v>220303.6</v>
      </c>
      <c r="M172" s="26">
        <f t="shared" si="110"/>
        <v>1243.2</v>
      </c>
      <c r="N172" s="26">
        <f t="shared" si="111"/>
        <v>1243.2</v>
      </c>
      <c r="O172" s="26">
        <f t="shared" si="112"/>
        <v>1243.2</v>
      </c>
      <c r="P172" s="26">
        <f t="shared" si="113"/>
        <v>2724.821917808219</v>
      </c>
      <c r="Q172" s="23">
        <f t="shared" si="114"/>
        <v>226758.02191780825</v>
      </c>
      <c r="R172" s="26"/>
      <c r="S172" s="26"/>
      <c r="T172" s="26"/>
      <c r="U172" s="26"/>
      <c r="V172" s="26"/>
      <c r="W172" s="26"/>
      <c r="X172" s="26"/>
      <c r="Y172" s="26"/>
      <c r="Z172" s="26"/>
      <c r="AA172" s="26"/>
    </row>
    <row r="173" spans="1:27" s="25" customFormat="1" x14ac:dyDescent="0.25">
      <c r="A173" s="25" t="s">
        <v>452</v>
      </c>
      <c r="B173" s="25" t="s">
        <v>456</v>
      </c>
      <c r="C173" s="26">
        <v>10360</v>
      </c>
      <c r="D173" s="26">
        <f t="shared" si="131"/>
        <v>124320</v>
      </c>
      <c r="E173" s="26">
        <f t="shared" si="127"/>
        <v>10360</v>
      </c>
      <c r="F173" s="26">
        <f t="shared" si="128"/>
        <v>22377.599999999999</v>
      </c>
      <c r="G173" s="26">
        <v>37110</v>
      </c>
      <c r="H173" s="26">
        <f t="shared" si="109"/>
        <v>1488</v>
      </c>
      <c r="I173" s="26"/>
      <c r="J173" s="26">
        <v>6000</v>
      </c>
      <c r="K173" s="26">
        <f t="shared" si="129"/>
        <v>18648</v>
      </c>
      <c r="L173" s="23">
        <f t="shared" si="130"/>
        <v>220303.6</v>
      </c>
      <c r="M173" s="26">
        <f t="shared" si="110"/>
        <v>1243.2</v>
      </c>
      <c r="N173" s="26">
        <f t="shared" si="111"/>
        <v>1243.2</v>
      </c>
      <c r="O173" s="26">
        <f t="shared" si="112"/>
        <v>1243.2</v>
      </c>
      <c r="P173" s="26">
        <f t="shared" si="113"/>
        <v>2724.821917808219</v>
      </c>
      <c r="Q173" s="23">
        <f t="shared" si="114"/>
        <v>226758.02191780825</v>
      </c>
      <c r="R173" s="26"/>
      <c r="S173" s="26"/>
      <c r="T173" s="26"/>
      <c r="U173" s="26"/>
      <c r="V173" s="26"/>
      <c r="W173" s="26"/>
      <c r="X173" s="26"/>
      <c r="Y173" s="26"/>
      <c r="Z173" s="26"/>
      <c r="AA173" s="26"/>
    </row>
    <row r="174" spans="1:27" s="25" customFormat="1" x14ac:dyDescent="0.25">
      <c r="A174" s="25" t="s">
        <v>452</v>
      </c>
      <c r="B174" s="25" t="s">
        <v>457</v>
      </c>
      <c r="C174" s="26">
        <v>10360</v>
      </c>
      <c r="D174" s="26">
        <f t="shared" si="131"/>
        <v>124320</v>
      </c>
      <c r="E174" s="26">
        <f t="shared" si="127"/>
        <v>10360</v>
      </c>
      <c r="F174" s="26">
        <f t="shared" si="128"/>
        <v>22377.599999999999</v>
      </c>
      <c r="G174" s="26">
        <v>37110</v>
      </c>
      <c r="H174" s="26">
        <f t="shared" si="109"/>
        <v>1488</v>
      </c>
      <c r="I174" s="26"/>
      <c r="J174" s="26">
        <v>6000</v>
      </c>
      <c r="K174" s="26">
        <f t="shared" si="129"/>
        <v>18648</v>
      </c>
      <c r="L174" s="23">
        <f t="shared" si="130"/>
        <v>220303.6</v>
      </c>
      <c r="M174" s="26">
        <f t="shared" si="110"/>
        <v>1243.2</v>
      </c>
      <c r="N174" s="26">
        <f t="shared" si="111"/>
        <v>1243.2</v>
      </c>
      <c r="O174" s="26">
        <f t="shared" si="112"/>
        <v>1243.2</v>
      </c>
      <c r="P174" s="26">
        <f t="shared" si="113"/>
        <v>2724.821917808219</v>
      </c>
      <c r="Q174" s="23">
        <f t="shared" si="114"/>
        <v>226758.02191780825</v>
      </c>
      <c r="R174" s="26"/>
      <c r="S174" s="26"/>
      <c r="T174" s="26"/>
      <c r="U174" s="26"/>
      <c r="V174" s="26"/>
      <c r="W174" s="26"/>
      <c r="X174" s="26"/>
      <c r="Y174" s="26"/>
      <c r="Z174" s="26"/>
      <c r="AA174" s="26"/>
    </row>
    <row r="175" spans="1:27" s="25" customFormat="1" x14ac:dyDescent="0.25">
      <c r="A175" s="25" t="s">
        <v>452</v>
      </c>
      <c r="B175" s="25" t="s">
        <v>458</v>
      </c>
      <c r="C175" s="26">
        <v>10360</v>
      </c>
      <c r="D175" s="26">
        <f t="shared" si="131"/>
        <v>124320</v>
      </c>
      <c r="E175" s="26">
        <f t="shared" si="127"/>
        <v>10360</v>
      </c>
      <c r="F175" s="26">
        <f t="shared" si="128"/>
        <v>22377.599999999999</v>
      </c>
      <c r="G175" s="26">
        <v>37110</v>
      </c>
      <c r="H175" s="26">
        <f t="shared" si="109"/>
        <v>1488</v>
      </c>
      <c r="I175" s="26"/>
      <c r="J175" s="26">
        <v>6000</v>
      </c>
      <c r="K175" s="26">
        <f t="shared" si="129"/>
        <v>18648</v>
      </c>
      <c r="L175" s="23">
        <f t="shared" si="130"/>
        <v>220303.6</v>
      </c>
      <c r="M175" s="26">
        <f t="shared" si="110"/>
        <v>1243.2</v>
      </c>
      <c r="N175" s="26">
        <f t="shared" si="111"/>
        <v>1243.2</v>
      </c>
      <c r="O175" s="26">
        <f t="shared" si="112"/>
        <v>1243.2</v>
      </c>
      <c r="P175" s="26">
        <f t="shared" si="113"/>
        <v>2724.821917808219</v>
      </c>
      <c r="Q175" s="23">
        <f t="shared" si="114"/>
        <v>226758.02191780825</v>
      </c>
      <c r="R175" s="26"/>
      <c r="S175" s="26"/>
      <c r="T175" s="26"/>
      <c r="U175" s="26"/>
      <c r="V175" s="26"/>
      <c r="W175" s="26"/>
      <c r="X175" s="26"/>
      <c r="Y175" s="26"/>
      <c r="Z175" s="26"/>
      <c r="AA175" s="26"/>
    </row>
    <row r="176" spans="1:27" s="25" customFormat="1" x14ac:dyDescent="0.25">
      <c r="A176" s="25" t="s">
        <v>452</v>
      </c>
      <c r="B176" s="25" t="s">
        <v>459</v>
      </c>
      <c r="C176" s="26">
        <v>10360</v>
      </c>
      <c r="D176" s="26">
        <f t="shared" si="131"/>
        <v>124320</v>
      </c>
      <c r="E176" s="26">
        <f t="shared" si="127"/>
        <v>10360</v>
      </c>
      <c r="F176" s="26">
        <f t="shared" si="128"/>
        <v>22377.599999999999</v>
      </c>
      <c r="G176" s="26">
        <v>37110</v>
      </c>
      <c r="H176" s="26">
        <f t="shared" si="109"/>
        <v>1488</v>
      </c>
      <c r="I176" s="26"/>
      <c r="J176" s="26">
        <v>6000</v>
      </c>
      <c r="K176" s="26">
        <f t="shared" si="129"/>
        <v>18648</v>
      </c>
      <c r="L176" s="23">
        <f t="shared" si="130"/>
        <v>220303.6</v>
      </c>
      <c r="M176" s="26">
        <f t="shared" si="110"/>
        <v>1243.2</v>
      </c>
      <c r="N176" s="26">
        <f t="shared" si="111"/>
        <v>1243.2</v>
      </c>
      <c r="O176" s="26">
        <f t="shared" si="112"/>
        <v>1243.2</v>
      </c>
      <c r="P176" s="26">
        <f t="shared" si="113"/>
        <v>2724.821917808219</v>
      </c>
      <c r="Q176" s="23">
        <f t="shared" si="114"/>
        <v>226758.02191780825</v>
      </c>
      <c r="R176" s="26"/>
      <c r="S176" s="26"/>
      <c r="T176" s="26"/>
      <c r="U176" s="26"/>
      <c r="V176" s="26"/>
      <c r="W176" s="26"/>
      <c r="X176" s="26"/>
      <c r="Y176" s="26"/>
      <c r="Z176" s="26"/>
      <c r="AA176" s="26"/>
    </row>
    <row r="177" spans="1:27" s="25" customFormat="1" x14ac:dyDescent="0.25">
      <c r="A177" s="25" t="s">
        <v>452</v>
      </c>
      <c r="B177" s="25" t="s">
        <v>788</v>
      </c>
      <c r="C177" s="26">
        <v>10360</v>
      </c>
      <c r="D177" s="26">
        <f t="shared" ref="D177:D180" si="152">C177*12</f>
        <v>124320</v>
      </c>
      <c r="E177" s="26">
        <f t="shared" ref="E177:E180" si="153">D177/12</f>
        <v>10360</v>
      </c>
      <c r="F177" s="26">
        <f t="shared" ref="F177:F180" si="154">D177*18%</f>
        <v>22377.599999999999</v>
      </c>
      <c r="G177" s="26">
        <v>37110</v>
      </c>
      <c r="H177" s="26">
        <f t="shared" ref="H177:H180" si="155">IF(D177*0.01&gt;124,124,D177*0.01)*12</f>
        <v>1488</v>
      </c>
      <c r="I177" s="26"/>
      <c r="J177" s="26">
        <v>6000</v>
      </c>
      <c r="K177" s="26">
        <f t="shared" ref="K177:K180" si="156">D177*15%</f>
        <v>18648</v>
      </c>
      <c r="L177" s="23">
        <f t="shared" si="130"/>
        <v>220303.6</v>
      </c>
      <c r="M177" s="26">
        <f t="shared" ref="M177:M180" si="157">+D177*0.01</f>
        <v>1243.2</v>
      </c>
      <c r="N177" s="26">
        <f t="shared" ref="N177:N180" si="158">+D177*0.01</f>
        <v>1243.2</v>
      </c>
      <c r="O177" s="26">
        <f t="shared" ref="O177:O180" si="159">+D177*0.01</f>
        <v>1243.2</v>
      </c>
      <c r="P177" s="26">
        <f t="shared" ref="P177:P180" si="160">+D177/365*8</f>
        <v>2724.821917808219</v>
      </c>
      <c r="Q177" s="23">
        <f t="shared" si="114"/>
        <v>226758.02191780825</v>
      </c>
      <c r="R177" s="26"/>
      <c r="S177" s="26"/>
      <c r="T177" s="26"/>
      <c r="U177" s="26"/>
      <c r="V177" s="26"/>
      <c r="W177" s="26"/>
      <c r="X177" s="26"/>
      <c r="Y177" s="26"/>
      <c r="Z177" s="26"/>
      <c r="AA177" s="26"/>
    </row>
    <row r="178" spans="1:27" s="25" customFormat="1" x14ac:dyDescent="0.25">
      <c r="A178" s="25" t="s">
        <v>452</v>
      </c>
      <c r="B178" s="25" t="s">
        <v>789</v>
      </c>
      <c r="C178" s="26">
        <v>10360</v>
      </c>
      <c r="D178" s="26">
        <f t="shared" si="152"/>
        <v>124320</v>
      </c>
      <c r="E178" s="26">
        <f t="shared" si="153"/>
        <v>10360</v>
      </c>
      <c r="F178" s="26">
        <f t="shared" si="154"/>
        <v>22377.599999999999</v>
      </c>
      <c r="G178" s="26">
        <v>37110</v>
      </c>
      <c r="H178" s="26">
        <f t="shared" si="155"/>
        <v>1488</v>
      </c>
      <c r="I178" s="26"/>
      <c r="J178" s="26">
        <v>6000</v>
      </c>
      <c r="K178" s="26">
        <f t="shared" si="156"/>
        <v>18648</v>
      </c>
      <c r="L178" s="23">
        <f t="shared" si="130"/>
        <v>220303.6</v>
      </c>
      <c r="M178" s="26">
        <f t="shared" si="157"/>
        <v>1243.2</v>
      </c>
      <c r="N178" s="26">
        <f t="shared" si="158"/>
        <v>1243.2</v>
      </c>
      <c r="O178" s="26">
        <f t="shared" si="159"/>
        <v>1243.2</v>
      </c>
      <c r="P178" s="26">
        <f t="shared" si="160"/>
        <v>2724.821917808219</v>
      </c>
      <c r="Q178" s="23">
        <f t="shared" si="114"/>
        <v>226758.02191780825</v>
      </c>
      <c r="R178" s="26"/>
      <c r="S178" s="26"/>
      <c r="T178" s="26"/>
      <c r="U178" s="26"/>
      <c r="V178" s="26"/>
      <c r="W178" s="26"/>
      <c r="X178" s="26"/>
      <c r="Y178" s="26"/>
      <c r="Z178" s="26"/>
      <c r="AA178" s="26"/>
    </row>
    <row r="179" spans="1:27" s="25" customFormat="1" x14ac:dyDescent="0.25">
      <c r="A179" s="25" t="s">
        <v>452</v>
      </c>
      <c r="B179" s="25" t="s">
        <v>790</v>
      </c>
      <c r="C179" s="26">
        <v>10360</v>
      </c>
      <c r="D179" s="26">
        <f t="shared" si="152"/>
        <v>124320</v>
      </c>
      <c r="E179" s="26">
        <f t="shared" si="153"/>
        <v>10360</v>
      </c>
      <c r="F179" s="26">
        <f t="shared" si="154"/>
        <v>22377.599999999999</v>
      </c>
      <c r="G179" s="26">
        <v>37110</v>
      </c>
      <c r="H179" s="26">
        <f t="shared" si="155"/>
        <v>1488</v>
      </c>
      <c r="I179" s="26"/>
      <c r="J179" s="26">
        <v>6000</v>
      </c>
      <c r="K179" s="26">
        <f t="shared" si="156"/>
        <v>18648</v>
      </c>
      <c r="L179" s="23">
        <f t="shared" si="130"/>
        <v>220303.6</v>
      </c>
      <c r="M179" s="26">
        <f t="shared" si="157"/>
        <v>1243.2</v>
      </c>
      <c r="N179" s="26">
        <f t="shared" si="158"/>
        <v>1243.2</v>
      </c>
      <c r="O179" s="26">
        <f t="shared" si="159"/>
        <v>1243.2</v>
      </c>
      <c r="P179" s="26">
        <f t="shared" si="160"/>
        <v>2724.821917808219</v>
      </c>
      <c r="Q179" s="23">
        <f t="shared" si="114"/>
        <v>226758.02191780825</v>
      </c>
      <c r="R179" s="26"/>
      <c r="S179" s="26"/>
      <c r="T179" s="26"/>
      <c r="U179" s="26"/>
      <c r="V179" s="26"/>
      <c r="W179" s="26"/>
      <c r="X179" s="26"/>
      <c r="Y179" s="26"/>
      <c r="Z179" s="26"/>
      <c r="AA179" s="26"/>
    </row>
    <row r="180" spans="1:27" s="25" customFormat="1" x14ac:dyDescent="0.25">
      <c r="A180" s="25" t="s">
        <v>452</v>
      </c>
      <c r="B180" s="25" t="s">
        <v>791</v>
      </c>
      <c r="C180" s="26">
        <v>10360</v>
      </c>
      <c r="D180" s="26">
        <f t="shared" si="152"/>
        <v>124320</v>
      </c>
      <c r="E180" s="26">
        <f t="shared" si="153"/>
        <v>10360</v>
      </c>
      <c r="F180" s="26">
        <f t="shared" si="154"/>
        <v>22377.599999999999</v>
      </c>
      <c r="G180" s="26">
        <v>37110</v>
      </c>
      <c r="H180" s="26">
        <f t="shared" si="155"/>
        <v>1488</v>
      </c>
      <c r="I180" s="26"/>
      <c r="J180" s="26">
        <v>6000</v>
      </c>
      <c r="K180" s="26">
        <f t="shared" si="156"/>
        <v>18648</v>
      </c>
      <c r="L180" s="23">
        <f t="shared" si="130"/>
        <v>220303.6</v>
      </c>
      <c r="M180" s="26">
        <f t="shared" si="157"/>
        <v>1243.2</v>
      </c>
      <c r="N180" s="26">
        <f t="shared" si="158"/>
        <v>1243.2</v>
      </c>
      <c r="O180" s="26">
        <f t="shared" si="159"/>
        <v>1243.2</v>
      </c>
      <c r="P180" s="26">
        <f t="shared" si="160"/>
        <v>2724.821917808219</v>
      </c>
      <c r="Q180" s="23">
        <f t="shared" si="114"/>
        <v>226758.02191780825</v>
      </c>
      <c r="R180" s="26"/>
      <c r="S180" s="26"/>
      <c r="T180" s="26"/>
      <c r="U180" s="26"/>
      <c r="V180" s="26"/>
      <c r="W180" s="26"/>
      <c r="X180" s="26"/>
      <c r="Y180" s="26"/>
      <c r="Z180" s="26"/>
      <c r="AA180" s="26"/>
    </row>
    <row r="181" spans="1:27" s="25" customFormat="1" x14ac:dyDescent="0.25">
      <c r="A181" s="25" t="s">
        <v>452</v>
      </c>
      <c r="B181" s="25" t="s">
        <v>289</v>
      </c>
      <c r="C181" s="26">
        <v>10360</v>
      </c>
      <c r="D181" s="26">
        <f t="shared" ref="D181" si="161">C181*12</f>
        <v>124320</v>
      </c>
      <c r="E181" s="26">
        <f t="shared" ref="E181" si="162">D181/12</f>
        <v>10360</v>
      </c>
      <c r="F181" s="26">
        <f t="shared" ref="F181" si="163">D181*18%</f>
        <v>22377.599999999999</v>
      </c>
      <c r="G181" s="26">
        <v>37110</v>
      </c>
      <c r="H181" s="26">
        <f t="shared" ref="H181" si="164">IF(D181*0.01&gt;124,124,D181*0.01)*12</f>
        <v>1488</v>
      </c>
      <c r="I181" s="26"/>
      <c r="J181" s="26">
        <v>6000</v>
      </c>
      <c r="K181" s="26">
        <f t="shared" ref="K181" si="165">D181*15%</f>
        <v>18648</v>
      </c>
      <c r="L181" s="23">
        <f t="shared" ref="L181" si="166">SUM(D181:K181)</f>
        <v>220303.6</v>
      </c>
      <c r="M181" s="26">
        <f t="shared" ref="M181" si="167">+D181*0.01</f>
        <v>1243.2</v>
      </c>
      <c r="N181" s="26">
        <f t="shared" ref="N181" si="168">+D181*0.01</f>
        <v>1243.2</v>
      </c>
      <c r="O181" s="26">
        <f t="shared" ref="O181" si="169">+D181*0.01</f>
        <v>1243.2</v>
      </c>
      <c r="P181" s="26">
        <f t="shared" ref="P181" si="170">+D181/365*8</f>
        <v>2724.821917808219</v>
      </c>
      <c r="Q181" s="23">
        <f t="shared" ref="Q181" si="171">SUM(L181:P181)</f>
        <v>226758.02191780825</v>
      </c>
      <c r="R181" s="26"/>
      <c r="S181" s="26"/>
      <c r="T181" s="26"/>
      <c r="U181" s="26"/>
      <c r="V181" s="26"/>
      <c r="W181" s="26"/>
      <c r="X181" s="26"/>
      <c r="Y181" s="26"/>
      <c r="Z181" s="26"/>
      <c r="AA181" s="26"/>
    </row>
    <row r="182" spans="1:27" s="25" customFormat="1" x14ac:dyDescent="0.25">
      <c r="A182" s="25" t="s">
        <v>460</v>
      </c>
      <c r="B182" s="25" t="s">
        <v>461</v>
      </c>
      <c r="C182" s="26">
        <v>14202.24</v>
      </c>
      <c r="D182" s="26">
        <f t="shared" si="131"/>
        <v>170426.88</v>
      </c>
      <c r="E182" s="26">
        <f t="shared" si="127"/>
        <v>14202.24</v>
      </c>
      <c r="F182" s="26">
        <f t="shared" si="128"/>
        <v>30676.838400000001</v>
      </c>
      <c r="G182" s="26">
        <v>37110</v>
      </c>
      <c r="H182" s="26">
        <f t="shared" si="109"/>
        <v>1488</v>
      </c>
      <c r="I182" s="26"/>
      <c r="J182" s="26">
        <v>6000</v>
      </c>
      <c r="K182" s="26">
        <f t="shared" si="129"/>
        <v>25564.031999999999</v>
      </c>
      <c r="L182" s="23">
        <f t="shared" si="130"/>
        <v>285467.99040000001</v>
      </c>
      <c r="M182" s="26">
        <f t="shared" si="110"/>
        <v>1704.2688000000001</v>
      </c>
      <c r="N182" s="26">
        <f t="shared" si="111"/>
        <v>1704.2688000000001</v>
      </c>
      <c r="O182" s="26">
        <f t="shared" si="112"/>
        <v>1704.2688000000001</v>
      </c>
      <c r="P182" s="26">
        <f t="shared" si="113"/>
        <v>3735.3836712328766</v>
      </c>
      <c r="Q182" s="23">
        <f t="shared" si="114"/>
        <v>294316.18047123292</v>
      </c>
      <c r="R182" s="26"/>
      <c r="S182" s="26"/>
      <c r="T182" s="26"/>
      <c r="U182" s="26"/>
      <c r="V182" s="26"/>
      <c r="W182" s="26"/>
      <c r="X182" s="26"/>
      <c r="Y182" s="26"/>
      <c r="Z182" s="26"/>
      <c r="AA182" s="26"/>
    </row>
    <row r="183" spans="1:27" s="25" customFormat="1" x14ac:dyDescent="0.25">
      <c r="A183" s="25" t="s">
        <v>460</v>
      </c>
      <c r="B183" s="25" t="s">
        <v>454</v>
      </c>
      <c r="C183" s="26">
        <v>13188.17</v>
      </c>
      <c r="D183" s="26">
        <f>C183*12</f>
        <v>158258.04</v>
      </c>
      <c r="E183" s="26">
        <f t="shared" si="127"/>
        <v>13188.17</v>
      </c>
      <c r="F183" s="26">
        <f t="shared" si="128"/>
        <v>28486.447199999999</v>
      </c>
      <c r="G183" s="26">
        <v>37110</v>
      </c>
      <c r="H183" s="26">
        <f t="shared" si="109"/>
        <v>1488</v>
      </c>
      <c r="I183" s="26"/>
      <c r="J183" s="26">
        <v>6000</v>
      </c>
      <c r="K183" s="26">
        <f t="shared" si="129"/>
        <v>23738.706000000002</v>
      </c>
      <c r="L183" s="23">
        <f t="shared" si="130"/>
        <v>268269.36320000002</v>
      </c>
      <c r="M183" s="26">
        <f t="shared" si="110"/>
        <v>1582.5804000000001</v>
      </c>
      <c r="N183" s="26">
        <f t="shared" si="111"/>
        <v>1582.5804000000001</v>
      </c>
      <c r="O183" s="26">
        <f t="shared" si="112"/>
        <v>1582.5804000000001</v>
      </c>
      <c r="P183" s="26">
        <f t="shared" si="113"/>
        <v>3468.6693698630138</v>
      </c>
      <c r="Q183" s="23">
        <f t="shared" si="114"/>
        <v>276485.77376986295</v>
      </c>
      <c r="R183" s="26"/>
      <c r="S183" s="26"/>
      <c r="T183" s="26"/>
      <c r="U183" s="26"/>
      <c r="V183" s="26"/>
      <c r="W183" s="26"/>
      <c r="X183" s="26"/>
      <c r="Y183" s="26"/>
      <c r="Z183" s="26"/>
      <c r="AA183" s="26"/>
    </row>
    <row r="184" spans="1:27" s="25" customFormat="1" x14ac:dyDescent="0.25">
      <c r="A184" s="25" t="s">
        <v>460</v>
      </c>
      <c r="B184" s="25" t="s">
        <v>289</v>
      </c>
      <c r="C184" s="26">
        <v>13188.17</v>
      </c>
      <c r="D184" s="26">
        <f>C184*12</f>
        <v>158258.04</v>
      </c>
      <c r="E184" s="26">
        <f t="shared" ref="E184" si="172">D184/12</f>
        <v>13188.17</v>
      </c>
      <c r="F184" s="26">
        <f t="shared" ref="F184" si="173">D184*18%</f>
        <v>28486.447199999999</v>
      </c>
      <c r="G184" s="26">
        <v>0</v>
      </c>
      <c r="H184" s="26">
        <f t="shared" ref="H184" si="174">IF(D184*0.01&gt;124,124,D184*0.01)*12</f>
        <v>1488</v>
      </c>
      <c r="I184" s="26"/>
      <c r="J184" s="26">
        <v>0</v>
      </c>
      <c r="K184" s="26">
        <f t="shared" ref="K184" si="175">D184*15%</f>
        <v>23738.706000000002</v>
      </c>
      <c r="L184" s="23">
        <f t="shared" ref="L184" si="176">SUM(D184:K184)</f>
        <v>225159.36320000002</v>
      </c>
      <c r="M184" s="26">
        <f t="shared" ref="M184" si="177">+D184*0.01</f>
        <v>1582.5804000000001</v>
      </c>
      <c r="N184" s="26">
        <f t="shared" ref="N184" si="178">+D184*0.01</f>
        <v>1582.5804000000001</v>
      </c>
      <c r="O184" s="26">
        <f t="shared" ref="O184" si="179">+D184*0.01</f>
        <v>1582.5804000000001</v>
      </c>
      <c r="P184" s="26">
        <f t="shared" ref="P184" si="180">+D184/365*8</f>
        <v>3468.6693698630138</v>
      </c>
      <c r="Q184" s="23">
        <f t="shared" ref="Q184" si="181">SUM(L184:P184)</f>
        <v>233375.77376986307</v>
      </c>
      <c r="R184" s="26"/>
      <c r="S184" s="26"/>
      <c r="T184" s="26"/>
      <c r="U184" s="26"/>
      <c r="V184" s="26"/>
      <c r="W184" s="26"/>
      <c r="X184" s="26"/>
      <c r="Y184" s="26"/>
      <c r="Z184" s="26"/>
      <c r="AA184" s="26"/>
    </row>
    <row r="185" spans="1:27" s="25" customFormat="1" x14ac:dyDescent="0.25">
      <c r="A185" s="25" t="s">
        <v>793</v>
      </c>
      <c r="B185" s="25" t="s">
        <v>463</v>
      </c>
      <c r="C185" s="26">
        <v>14202.24</v>
      </c>
      <c r="D185" s="26">
        <f t="shared" ref="D185" si="182">C185*12</f>
        <v>170426.88</v>
      </c>
      <c r="E185" s="26">
        <f t="shared" si="127"/>
        <v>14202.24</v>
      </c>
      <c r="F185" s="26">
        <f t="shared" si="128"/>
        <v>30676.838400000001</v>
      </c>
      <c r="G185" s="26">
        <v>37110</v>
      </c>
      <c r="H185" s="26">
        <f t="shared" si="109"/>
        <v>1488</v>
      </c>
      <c r="I185" s="26">
        <v>0</v>
      </c>
      <c r="J185" s="26"/>
      <c r="K185" s="26">
        <f t="shared" si="129"/>
        <v>25564.031999999999</v>
      </c>
      <c r="L185" s="23">
        <f>SUM(D185:K185)</f>
        <v>279467.99040000001</v>
      </c>
      <c r="M185" s="26">
        <f t="shared" ref="M185" si="183">+D185*0.01</f>
        <v>1704.2688000000001</v>
      </c>
      <c r="N185" s="26">
        <f t="shared" ref="N185" si="184">+D185*0.01</f>
        <v>1704.2688000000001</v>
      </c>
      <c r="O185" s="26">
        <f t="shared" ref="O185" si="185">+D185*0.01</f>
        <v>1704.2688000000001</v>
      </c>
      <c r="P185" s="26">
        <f t="shared" ref="P185" si="186">+D185/365*8</f>
        <v>3735.3836712328766</v>
      </c>
      <c r="Q185" s="23">
        <f t="shared" si="114"/>
        <v>288316.18047123292</v>
      </c>
      <c r="R185" s="26"/>
      <c r="S185" s="26"/>
      <c r="T185" s="26"/>
      <c r="U185" s="26"/>
      <c r="V185" s="26"/>
      <c r="W185" s="26"/>
      <c r="X185" s="26"/>
      <c r="Y185" s="26"/>
      <c r="Z185" s="26"/>
      <c r="AA185" s="26"/>
    </row>
    <row r="186" spans="1:27" s="25" customFormat="1" x14ac:dyDescent="0.25">
      <c r="A186" s="25" t="s">
        <v>462</v>
      </c>
      <c r="B186" s="25" t="s">
        <v>289</v>
      </c>
      <c r="C186" s="26">
        <v>9425.68</v>
      </c>
      <c r="D186" s="26">
        <f>C186*12</f>
        <v>113108.16</v>
      </c>
      <c r="E186" s="26">
        <f t="shared" si="127"/>
        <v>9425.68</v>
      </c>
      <c r="F186" s="26">
        <f t="shared" si="128"/>
        <v>20359.468799999999</v>
      </c>
      <c r="G186" s="26">
        <v>37110</v>
      </c>
      <c r="H186" s="26">
        <f t="shared" si="109"/>
        <v>1488</v>
      </c>
      <c r="I186" s="26"/>
      <c r="J186" s="26"/>
      <c r="K186" s="26">
        <f t="shared" si="129"/>
        <v>16966.223999999998</v>
      </c>
      <c r="L186" s="23">
        <f t="shared" si="130"/>
        <v>198457.53279999999</v>
      </c>
      <c r="M186" s="26">
        <f t="shared" si="110"/>
        <v>1131.0816</v>
      </c>
      <c r="N186" s="26">
        <f t="shared" si="111"/>
        <v>1131.0816</v>
      </c>
      <c r="O186" s="26">
        <f t="shared" si="112"/>
        <v>1131.0816</v>
      </c>
      <c r="P186" s="26">
        <f t="shared" si="113"/>
        <v>2479.0829589041095</v>
      </c>
      <c r="Q186" s="23">
        <f t="shared" si="114"/>
        <v>204329.86055890413</v>
      </c>
      <c r="R186" s="26"/>
      <c r="S186" s="26"/>
      <c r="T186" s="26"/>
      <c r="U186" s="26"/>
      <c r="V186" s="26"/>
      <c r="W186" s="26"/>
      <c r="X186" s="26"/>
      <c r="Y186" s="26"/>
      <c r="Z186" s="26"/>
      <c r="AA186" s="26"/>
    </row>
    <row r="187" spans="1:27" s="25" customFormat="1" x14ac:dyDescent="0.25">
      <c r="A187" s="25" t="s">
        <v>462</v>
      </c>
      <c r="B187" s="25" t="s">
        <v>464</v>
      </c>
      <c r="C187" s="26">
        <v>9425.68</v>
      </c>
      <c r="D187" s="26">
        <f>C187*12</f>
        <v>113108.16</v>
      </c>
      <c r="E187" s="26">
        <f t="shared" si="127"/>
        <v>9425.68</v>
      </c>
      <c r="F187" s="26">
        <f t="shared" si="128"/>
        <v>20359.468799999999</v>
      </c>
      <c r="G187" s="26">
        <v>37110</v>
      </c>
      <c r="H187" s="26">
        <f t="shared" si="109"/>
        <v>1488</v>
      </c>
      <c r="I187" s="26"/>
      <c r="J187" s="26"/>
      <c r="K187" s="26">
        <f t="shared" si="129"/>
        <v>16966.223999999998</v>
      </c>
      <c r="L187" s="23">
        <f t="shared" si="130"/>
        <v>198457.53279999999</v>
      </c>
      <c r="M187" s="26">
        <f t="shared" si="110"/>
        <v>1131.0816</v>
      </c>
      <c r="N187" s="26">
        <f t="shared" si="111"/>
        <v>1131.0816</v>
      </c>
      <c r="O187" s="26">
        <f t="shared" si="112"/>
        <v>1131.0816</v>
      </c>
      <c r="P187" s="26">
        <f t="shared" si="113"/>
        <v>2479.0829589041095</v>
      </c>
      <c r="Q187" s="23">
        <f t="shared" si="114"/>
        <v>204329.86055890413</v>
      </c>
      <c r="R187" s="26"/>
      <c r="S187" s="26"/>
      <c r="T187" s="26"/>
      <c r="U187" s="26"/>
      <c r="V187" s="26"/>
      <c r="W187" s="26"/>
      <c r="X187" s="26"/>
      <c r="Y187" s="26"/>
      <c r="Z187" s="26"/>
      <c r="AA187" s="26"/>
    </row>
    <row r="188" spans="1:27" s="25" customFormat="1" x14ac:dyDescent="0.25">
      <c r="A188" s="25" t="s">
        <v>462</v>
      </c>
      <c r="B188" s="25" t="s">
        <v>847</v>
      </c>
      <c r="C188" s="26">
        <v>9425.68</v>
      </c>
      <c r="D188" s="26">
        <v>105032</v>
      </c>
      <c r="E188" s="26">
        <f t="shared" si="127"/>
        <v>8752.6666666666661</v>
      </c>
      <c r="F188" s="26">
        <f t="shared" si="128"/>
        <v>18905.759999999998</v>
      </c>
      <c r="G188" s="26">
        <v>37110</v>
      </c>
      <c r="H188" s="26">
        <f t="shared" si="109"/>
        <v>1488</v>
      </c>
      <c r="I188" s="26"/>
      <c r="J188" s="26"/>
      <c r="K188" s="26">
        <f t="shared" si="129"/>
        <v>15754.8</v>
      </c>
      <c r="L188" s="23">
        <f t="shared" si="130"/>
        <v>187043.22666666665</v>
      </c>
      <c r="M188" s="26">
        <f t="shared" si="110"/>
        <v>1050.32</v>
      </c>
      <c r="N188" s="26">
        <f t="shared" si="111"/>
        <v>1050.32</v>
      </c>
      <c r="O188" s="26">
        <f t="shared" si="112"/>
        <v>1050.32</v>
      </c>
      <c r="P188" s="26">
        <f t="shared" si="113"/>
        <v>2302.0712328767122</v>
      </c>
      <c r="Q188" s="23">
        <f t="shared" si="114"/>
        <v>192496.25789954339</v>
      </c>
      <c r="R188" s="26"/>
      <c r="S188" s="26"/>
      <c r="T188" s="26"/>
      <c r="U188" s="26"/>
      <c r="V188" s="26"/>
      <c r="W188" s="26"/>
      <c r="X188" s="26"/>
      <c r="Y188" s="26"/>
      <c r="Z188" s="26"/>
      <c r="AA188" s="26"/>
    </row>
    <row r="189" spans="1:27" s="25" customFormat="1" x14ac:dyDescent="0.25">
      <c r="A189" s="25" t="s">
        <v>462</v>
      </c>
      <c r="B189" s="25" t="s">
        <v>848</v>
      </c>
      <c r="C189" s="26">
        <v>9425.68</v>
      </c>
      <c r="D189" s="26">
        <v>105032</v>
      </c>
      <c r="E189" s="26">
        <f t="shared" si="127"/>
        <v>8752.6666666666661</v>
      </c>
      <c r="F189" s="26">
        <f t="shared" si="128"/>
        <v>18905.759999999998</v>
      </c>
      <c r="G189" s="26">
        <v>37110</v>
      </c>
      <c r="H189" s="26">
        <f t="shared" si="109"/>
        <v>1488</v>
      </c>
      <c r="I189" s="26"/>
      <c r="J189" s="26"/>
      <c r="K189" s="26">
        <f t="shared" si="129"/>
        <v>15754.8</v>
      </c>
      <c r="L189" s="23">
        <f t="shared" si="130"/>
        <v>187043.22666666665</v>
      </c>
      <c r="M189" s="26">
        <f t="shared" si="110"/>
        <v>1050.32</v>
      </c>
      <c r="N189" s="26">
        <f t="shared" si="111"/>
        <v>1050.32</v>
      </c>
      <c r="O189" s="26">
        <f t="shared" si="112"/>
        <v>1050.32</v>
      </c>
      <c r="P189" s="26">
        <f t="shared" si="113"/>
        <v>2302.0712328767122</v>
      </c>
      <c r="Q189" s="23">
        <f t="shared" si="114"/>
        <v>192496.25789954339</v>
      </c>
      <c r="R189" s="26"/>
      <c r="S189" s="26"/>
      <c r="T189" s="26"/>
      <c r="U189" s="26"/>
      <c r="V189" s="26"/>
      <c r="W189" s="26"/>
      <c r="X189" s="26"/>
      <c r="Y189" s="26"/>
      <c r="Z189" s="26"/>
      <c r="AA189" s="26"/>
    </row>
    <row r="190" spans="1:27" s="25" customFormat="1" x14ac:dyDescent="0.25">
      <c r="A190" s="25" t="s">
        <v>462</v>
      </c>
      <c r="B190" s="25" t="s">
        <v>849</v>
      </c>
      <c r="C190" s="26">
        <v>9425.68</v>
      </c>
      <c r="D190" s="26">
        <v>105032</v>
      </c>
      <c r="E190" s="26">
        <f t="shared" ref="E190:E192" si="187">D190/12</f>
        <v>8752.6666666666661</v>
      </c>
      <c r="F190" s="26">
        <f t="shared" ref="F190:F192" si="188">D190*18%</f>
        <v>18905.759999999998</v>
      </c>
      <c r="G190" s="26">
        <v>37110</v>
      </c>
      <c r="H190" s="26">
        <f t="shared" ref="H190:H191" si="189">IF(D190*0.01&gt;124,124,D190*0.01)*12</f>
        <v>1488</v>
      </c>
      <c r="I190" s="26"/>
      <c r="J190" s="26"/>
      <c r="K190" s="26">
        <f t="shared" ref="K190:K194" si="190">D190*15%</f>
        <v>15754.8</v>
      </c>
      <c r="L190" s="23">
        <f t="shared" si="130"/>
        <v>187043.22666666665</v>
      </c>
      <c r="M190" s="26">
        <f t="shared" ref="M190:M191" si="191">+D190*0.01</f>
        <v>1050.32</v>
      </c>
      <c r="N190" s="26">
        <f t="shared" ref="N190:N191" si="192">+D190*0.01</f>
        <v>1050.32</v>
      </c>
      <c r="O190" s="26">
        <f t="shared" ref="O190:O191" si="193">+D190*0.01</f>
        <v>1050.32</v>
      </c>
      <c r="P190" s="26">
        <f t="shared" ref="P190:P191" si="194">+D190/365*8</f>
        <v>2302.0712328767122</v>
      </c>
      <c r="Q190" s="23">
        <f t="shared" si="114"/>
        <v>192496.25789954339</v>
      </c>
      <c r="R190" s="26"/>
      <c r="S190" s="26"/>
      <c r="T190" s="26"/>
      <c r="U190" s="26"/>
      <c r="V190" s="26"/>
      <c r="W190" s="26"/>
      <c r="X190" s="26"/>
      <c r="Y190" s="26"/>
      <c r="Z190" s="26"/>
      <c r="AA190" s="26"/>
    </row>
    <row r="191" spans="1:27" s="25" customFormat="1" x14ac:dyDescent="0.25">
      <c r="A191" s="25" t="s">
        <v>462</v>
      </c>
      <c r="B191" s="25" t="s">
        <v>850</v>
      </c>
      <c r="C191" s="26">
        <v>9425.68</v>
      </c>
      <c r="D191" s="26">
        <v>105032</v>
      </c>
      <c r="E191" s="26">
        <f t="shared" si="187"/>
        <v>8752.6666666666661</v>
      </c>
      <c r="F191" s="26">
        <f t="shared" si="188"/>
        <v>18905.759999999998</v>
      </c>
      <c r="G191" s="26">
        <v>37110</v>
      </c>
      <c r="H191" s="26">
        <f t="shared" si="189"/>
        <v>1488</v>
      </c>
      <c r="I191" s="26"/>
      <c r="J191" s="26"/>
      <c r="K191" s="26">
        <f t="shared" si="190"/>
        <v>15754.8</v>
      </c>
      <c r="L191" s="23">
        <f t="shared" si="130"/>
        <v>187043.22666666665</v>
      </c>
      <c r="M191" s="26">
        <f t="shared" si="191"/>
        <v>1050.32</v>
      </c>
      <c r="N191" s="26">
        <f t="shared" si="192"/>
        <v>1050.32</v>
      </c>
      <c r="O191" s="26">
        <f t="shared" si="193"/>
        <v>1050.32</v>
      </c>
      <c r="P191" s="26">
        <f t="shared" si="194"/>
        <v>2302.0712328767122</v>
      </c>
      <c r="Q191" s="23">
        <f t="shared" si="114"/>
        <v>192496.25789954339</v>
      </c>
      <c r="R191" s="26"/>
      <c r="S191" s="26"/>
      <c r="T191" s="26"/>
      <c r="U191" s="26"/>
      <c r="V191" s="26"/>
      <c r="W191" s="26"/>
      <c r="X191" s="26"/>
      <c r="Y191" s="26"/>
      <c r="Z191" s="26"/>
      <c r="AA191" s="26"/>
    </row>
    <row r="192" spans="1:27" s="25" customFormat="1" x14ac:dyDescent="0.25">
      <c r="A192" s="30" t="s">
        <v>465</v>
      </c>
      <c r="C192" s="26">
        <v>29166.67</v>
      </c>
      <c r="D192" s="26">
        <f>+C192*12</f>
        <v>350000.04</v>
      </c>
      <c r="E192" s="26">
        <f t="shared" si="187"/>
        <v>29166.67</v>
      </c>
      <c r="F192" s="26">
        <f t="shared" si="188"/>
        <v>63000.007199999993</v>
      </c>
      <c r="G192" s="26">
        <v>37110</v>
      </c>
      <c r="H192" s="26">
        <f t="shared" si="109"/>
        <v>1488</v>
      </c>
      <c r="I192" s="26">
        <f>+D192*0.325</f>
        <v>113750.01299999999</v>
      </c>
      <c r="J192" s="26">
        <v>6000</v>
      </c>
      <c r="K192" s="26">
        <f t="shared" si="190"/>
        <v>52500.005999999994</v>
      </c>
      <c r="L192" s="23">
        <f t="shared" si="130"/>
        <v>653014.73619999993</v>
      </c>
      <c r="M192" s="26">
        <f t="shared" si="110"/>
        <v>3500.0003999999999</v>
      </c>
      <c r="N192" s="26">
        <f t="shared" si="111"/>
        <v>3500.0003999999999</v>
      </c>
      <c r="O192" s="26">
        <f t="shared" si="112"/>
        <v>3500.0003999999999</v>
      </c>
      <c r="P192" s="26">
        <f t="shared" si="113"/>
        <v>7671.2337534246572</v>
      </c>
      <c r="Q192" s="23">
        <f t="shared" si="114"/>
        <v>671185.97115342459</v>
      </c>
      <c r="R192" s="26"/>
      <c r="S192" s="26"/>
      <c r="T192" s="26"/>
      <c r="U192" s="26"/>
      <c r="V192" s="26"/>
      <c r="W192" s="26"/>
      <c r="X192" s="26"/>
      <c r="Y192" s="26"/>
      <c r="Z192" s="26"/>
      <c r="AA192" s="26"/>
    </row>
    <row r="193" spans="1:27" s="25" customFormat="1" x14ac:dyDescent="0.25">
      <c r="A193" s="30" t="s">
        <v>808</v>
      </c>
      <c r="B193" s="25" t="s">
        <v>555</v>
      </c>
      <c r="C193" s="26">
        <v>14595.44</v>
      </c>
      <c r="D193" s="26">
        <f>C193*12</f>
        <v>175145.28</v>
      </c>
      <c r="E193" s="26">
        <f t="shared" ref="E193" si="195">D193/12</f>
        <v>14595.44</v>
      </c>
      <c r="F193" s="26">
        <f t="shared" ref="F193:F194" si="196">D193*18%</f>
        <v>31526.150399999999</v>
      </c>
      <c r="G193" s="26">
        <v>37110</v>
      </c>
      <c r="H193" s="26">
        <f t="shared" si="109"/>
        <v>1488</v>
      </c>
      <c r="I193" s="26">
        <f>D193*32.5%</f>
        <v>56922.216</v>
      </c>
      <c r="J193" s="26">
        <v>6000</v>
      </c>
      <c r="K193" s="26">
        <f t="shared" si="190"/>
        <v>26271.791999999998</v>
      </c>
      <c r="L193" s="23">
        <f t="shared" si="130"/>
        <v>349058.87840000005</v>
      </c>
      <c r="M193" s="26">
        <f t="shared" ref="M193:M194" si="197">+D193*0.01</f>
        <v>1751.4528</v>
      </c>
      <c r="N193" s="26">
        <f t="shared" ref="N193:N194" si="198">+D193*0.01</f>
        <v>1751.4528</v>
      </c>
      <c r="O193" s="26">
        <f t="shared" ref="O193:O194" si="199">+D193*0.01</f>
        <v>1751.4528</v>
      </c>
      <c r="P193" s="26">
        <f t="shared" ref="P193:P194" si="200">+D193/365*8</f>
        <v>3838.8006575342465</v>
      </c>
      <c r="Q193" s="23">
        <f t="shared" si="114"/>
        <v>358152.0374575344</v>
      </c>
      <c r="R193" s="26"/>
      <c r="S193" s="26"/>
      <c r="T193" s="26"/>
      <c r="U193" s="26"/>
      <c r="V193" s="26"/>
      <c r="W193" s="26"/>
      <c r="X193" s="26"/>
      <c r="Y193" s="26"/>
      <c r="Z193" s="26"/>
      <c r="AA193" s="26"/>
    </row>
    <row r="194" spans="1:27" s="25" customFormat="1" x14ac:dyDescent="0.25">
      <c r="A194" s="30" t="s">
        <v>809</v>
      </c>
      <c r="B194" s="25" t="s">
        <v>289</v>
      </c>
      <c r="C194" s="26">
        <v>9425.68</v>
      </c>
      <c r="D194" s="26">
        <f t="shared" ref="D194" si="201">C194*12</f>
        <v>113108.16</v>
      </c>
      <c r="E194" s="26">
        <f t="shared" ref="E194" si="202">C194</f>
        <v>9425.68</v>
      </c>
      <c r="F194" s="26">
        <f t="shared" si="196"/>
        <v>20359.468799999999</v>
      </c>
      <c r="G194" s="26">
        <v>37110</v>
      </c>
      <c r="H194" s="26">
        <f t="shared" si="109"/>
        <v>1488</v>
      </c>
      <c r="I194" s="26"/>
      <c r="J194" s="26"/>
      <c r="K194" s="26">
        <f t="shared" si="190"/>
        <v>16966.223999999998</v>
      </c>
      <c r="L194" s="23">
        <f t="shared" ref="L194" si="203">SUM(D194:K194)</f>
        <v>198457.53279999999</v>
      </c>
      <c r="M194" s="26">
        <f t="shared" si="197"/>
        <v>1131.0816</v>
      </c>
      <c r="N194" s="26">
        <f t="shared" si="198"/>
        <v>1131.0816</v>
      </c>
      <c r="O194" s="26">
        <f t="shared" si="199"/>
        <v>1131.0816</v>
      </c>
      <c r="P194" s="26">
        <f t="shared" si="200"/>
        <v>2479.0829589041095</v>
      </c>
      <c r="Q194" s="23">
        <f t="shared" si="114"/>
        <v>204329.86055890413</v>
      </c>
      <c r="R194" s="26"/>
      <c r="S194" s="26"/>
      <c r="T194" s="26"/>
      <c r="U194" s="26"/>
      <c r="V194" s="26"/>
      <c r="W194" s="26"/>
      <c r="X194" s="26"/>
      <c r="Y194" s="26"/>
      <c r="Z194" s="26"/>
      <c r="AA194" s="26"/>
    </row>
    <row r="195" spans="1:27" s="25" customFormat="1" x14ac:dyDescent="0.25">
      <c r="A195" s="25" t="s">
        <v>466</v>
      </c>
      <c r="B195" s="25" t="s">
        <v>467</v>
      </c>
      <c r="C195" s="26">
        <v>9425.68</v>
      </c>
      <c r="D195" s="26">
        <f>C195*12</f>
        <v>113108.16</v>
      </c>
      <c r="E195" s="26">
        <f t="shared" si="127"/>
        <v>9425.68</v>
      </c>
      <c r="F195" s="26">
        <f t="shared" si="128"/>
        <v>20359.468799999999</v>
      </c>
      <c r="G195" s="26">
        <v>37110</v>
      </c>
      <c r="H195" s="26">
        <f t="shared" si="109"/>
        <v>1488</v>
      </c>
      <c r="I195" s="26"/>
      <c r="J195" s="26"/>
      <c r="K195" s="26">
        <f t="shared" si="129"/>
        <v>16966.223999999998</v>
      </c>
      <c r="L195" s="23">
        <f t="shared" si="130"/>
        <v>198457.53279999999</v>
      </c>
      <c r="M195" s="26">
        <f t="shared" si="110"/>
        <v>1131.0816</v>
      </c>
      <c r="N195" s="26">
        <f t="shared" si="111"/>
        <v>1131.0816</v>
      </c>
      <c r="O195" s="26">
        <f t="shared" si="112"/>
        <v>1131.0816</v>
      </c>
      <c r="P195" s="26">
        <f t="shared" si="113"/>
        <v>2479.0829589041095</v>
      </c>
      <c r="Q195" s="23">
        <f t="shared" si="114"/>
        <v>204329.86055890413</v>
      </c>
      <c r="R195" s="26"/>
      <c r="S195" s="26"/>
      <c r="T195" s="26"/>
      <c r="U195" s="26"/>
      <c r="V195" s="26"/>
      <c r="W195" s="26"/>
      <c r="X195" s="26"/>
      <c r="Y195" s="26"/>
      <c r="Z195" s="26"/>
      <c r="AA195" s="26"/>
    </row>
    <row r="196" spans="1:27" s="25" customFormat="1" x14ac:dyDescent="0.25">
      <c r="A196" s="25" t="s">
        <v>466</v>
      </c>
      <c r="B196" s="25" t="s">
        <v>289</v>
      </c>
      <c r="C196" s="26">
        <v>9425.68</v>
      </c>
      <c r="D196" s="26">
        <f>C196*12</f>
        <v>113108.16</v>
      </c>
      <c r="E196" s="26">
        <f t="shared" ref="E196" si="204">D196/12</f>
        <v>9425.68</v>
      </c>
      <c r="F196" s="26">
        <f t="shared" ref="F196" si="205">D196*18%</f>
        <v>20359.468799999999</v>
      </c>
      <c r="G196" s="26">
        <v>37110</v>
      </c>
      <c r="H196" s="26">
        <f t="shared" ref="H196" si="206">IF(D196*0.01&gt;124,124,D196*0.01)*12</f>
        <v>1488</v>
      </c>
      <c r="I196" s="26"/>
      <c r="J196" s="26"/>
      <c r="K196" s="26">
        <f t="shared" ref="K196" si="207">D196*15%</f>
        <v>16966.223999999998</v>
      </c>
      <c r="L196" s="23">
        <f t="shared" ref="L196" si="208">SUM(D196:K196)</f>
        <v>198457.53279999999</v>
      </c>
      <c r="M196" s="26">
        <f t="shared" ref="M196" si="209">+D196*0.01</f>
        <v>1131.0816</v>
      </c>
      <c r="N196" s="26">
        <f t="shared" ref="N196" si="210">+D196*0.01</f>
        <v>1131.0816</v>
      </c>
      <c r="O196" s="26">
        <f t="shared" ref="O196" si="211">+D196*0.01</f>
        <v>1131.0816</v>
      </c>
      <c r="P196" s="26">
        <f t="shared" ref="P196" si="212">+D196/365*8</f>
        <v>2479.0829589041095</v>
      </c>
      <c r="Q196" s="23">
        <f t="shared" ref="Q196" si="213">SUM(L196:P196)</f>
        <v>204329.86055890413</v>
      </c>
      <c r="R196" s="26"/>
      <c r="S196" s="26"/>
      <c r="T196" s="26"/>
      <c r="U196" s="26"/>
      <c r="V196" s="26"/>
      <c r="W196" s="26"/>
      <c r="X196" s="26"/>
      <c r="Y196" s="26"/>
      <c r="Z196" s="26"/>
      <c r="AA196" s="26"/>
    </row>
    <row r="197" spans="1:27" s="25" customFormat="1" x14ac:dyDescent="0.25">
      <c r="A197" s="25" t="s">
        <v>468</v>
      </c>
      <c r="B197" s="25" t="s">
        <v>469</v>
      </c>
      <c r="C197" s="26">
        <v>10388.43</v>
      </c>
      <c r="D197" s="26">
        <f>C197*12</f>
        <v>124661.16</v>
      </c>
      <c r="E197" s="26">
        <f t="shared" si="127"/>
        <v>10388.43</v>
      </c>
      <c r="F197" s="26">
        <f t="shared" si="128"/>
        <v>22439.0088</v>
      </c>
      <c r="G197" s="26">
        <v>37110</v>
      </c>
      <c r="H197" s="26">
        <f t="shared" si="109"/>
        <v>1488</v>
      </c>
      <c r="I197" s="26"/>
      <c r="J197" s="26"/>
      <c r="K197" s="26">
        <f t="shared" si="129"/>
        <v>18699.173999999999</v>
      </c>
      <c r="L197" s="23">
        <f t="shared" si="130"/>
        <v>214785.77280000001</v>
      </c>
      <c r="M197" s="26">
        <f t="shared" si="110"/>
        <v>1246.6116</v>
      </c>
      <c r="N197" s="26">
        <f t="shared" si="111"/>
        <v>1246.6116</v>
      </c>
      <c r="O197" s="26">
        <f t="shared" si="112"/>
        <v>1246.6116</v>
      </c>
      <c r="P197" s="26">
        <f t="shared" si="113"/>
        <v>2732.299397260274</v>
      </c>
      <c r="Q197" s="23">
        <f t="shared" si="114"/>
        <v>221257.90699726029</v>
      </c>
      <c r="R197" s="26"/>
      <c r="S197" s="26"/>
      <c r="T197" s="26"/>
      <c r="U197" s="26"/>
      <c r="V197" s="26"/>
      <c r="W197" s="26"/>
      <c r="X197" s="26"/>
      <c r="Y197" s="26"/>
      <c r="Z197" s="26"/>
      <c r="AA197" s="26"/>
    </row>
    <row r="198" spans="1:27" s="25" customFormat="1" x14ac:dyDescent="0.25">
      <c r="A198" s="25" t="s">
        <v>468</v>
      </c>
      <c r="B198" s="25" t="s">
        <v>289</v>
      </c>
      <c r="C198" s="26">
        <v>10388.43</v>
      </c>
      <c r="D198" s="26">
        <f>C198*12</f>
        <v>124661.16</v>
      </c>
      <c r="E198" s="26">
        <f t="shared" ref="E198" si="214">D198/12</f>
        <v>10388.43</v>
      </c>
      <c r="F198" s="26">
        <f t="shared" ref="F198" si="215">D198*18%</f>
        <v>22439.0088</v>
      </c>
      <c r="G198" s="26">
        <v>37110</v>
      </c>
      <c r="H198" s="26">
        <f t="shared" ref="H198" si="216">IF(D198*0.01&gt;124,124,D198*0.01)*12</f>
        <v>1488</v>
      </c>
      <c r="I198" s="26"/>
      <c r="J198" s="26"/>
      <c r="K198" s="26">
        <f t="shared" ref="K198" si="217">D198*15%</f>
        <v>18699.173999999999</v>
      </c>
      <c r="L198" s="23">
        <f t="shared" ref="L198" si="218">SUM(D198:K198)</f>
        <v>214785.77280000001</v>
      </c>
      <c r="M198" s="26">
        <f t="shared" ref="M198" si="219">+D198*0.01</f>
        <v>1246.6116</v>
      </c>
      <c r="N198" s="26">
        <f t="shared" ref="N198" si="220">+D198*0.01</f>
        <v>1246.6116</v>
      </c>
      <c r="O198" s="26">
        <f t="shared" ref="O198" si="221">+D198*0.01</f>
        <v>1246.6116</v>
      </c>
      <c r="P198" s="26">
        <f t="shared" ref="P198" si="222">+D198/365*8</f>
        <v>2732.299397260274</v>
      </c>
      <c r="Q198" s="23">
        <f t="shared" ref="Q198" si="223">SUM(L198:P198)</f>
        <v>221257.90699726029</v>
      </c>
      <c r="R198" s="26"/>
      <c r="S198" s="26"/>
      <c r="T198" s="26"/>
      <c r="U198" s="26"/>
      <c r="V198" s="26"/>
      <c r="W198" s="26"/>
      <c r="X198" s="26"/>
      <c r="Y198" s="26"/>
      <c r="Z198" s="26"/>
      <c r="AA198" s="26"/>
    </row>
    <row r="199" spans="1:27" s="25" customFormat="1" x14ac:dyDescent="0.25">
      <c r="A199" s="25" t="s">
        <v>794</v>
      </c>
      <c r="B199" s="25" t="s">
        <v>470</v>
      </c>
      <c r="C199" s="26">
        <v>5457.58</v>
      </c>
      <c r="D199" s="26">
        <f t="shared" ref="D199:D215" si="224">C199*12</f>
        <v>65490.96</v>
      </c>
      <c r="E199" s="26">
        <f t="shared" si="127"/>
        <v>5457.58</v>
      </c>
      <c r="F199" s="26">
        <f t="shared" si="128"/>
        <v>11788.372799999999</v>
      </c>
      <c r="G199" s="26">
        <v>37110</v>
      </c>
      <c r="H199" s="26">
        <f t="shared" si="109"/>
        <v>1488</v>
      </c>
      <c r="I199" s="26"/>
      <c r="J199" s="26"/>
      <c r="K199" s="26">
        <f t="shared" si="129"/>
        <v>9823.6440000000002</v>
      </c>
      <c r="L199" s="23">
        <f t="shared" si="130"/>
        <v>131158.55679999999</v>
      </c>
      <c r="M199" s="26">
        <f t="shared" si="110"/>
        <v>654.90959999999995</v>
      </c>
      <c r="N199" s="26">
        <f t="shared" si="111"/>
        <v>654.90959999999995</v>
      </c>
      <c r="O199" s="26">
        <f t="shared" si="112"/>
        <v>654.90959999999995</v>
      </c>
      <c r="P199" s="26">
        <f t="shared" si="113"/>
        <v>1435.418301369863</v>
      </c>
      <c r="Q199" s="23">
        <f t="shared" si="114"/>
        <v>134558.70390136988</v>
      </c>
      <c r="R199" s="26"/>
      <c r="S199" s="26"/>
      <c r="T199" s="26"/>
      <c r="U199" s="26"/>
      <c r="V199" s="26"/>
      <c r="W199" s="26"/>
      <c r="X199" s="26"/>
      <c r="Y199" s="26"/>
      <c r="Z199" s="26"/>
      <c r="AA199" s="26"/>
    </row>
    <row r="200" spans="1:27" s="25" customFormat="1" x14ac:dyDescent="0.25">
      <c r="A200" s="25" t="s">
        <v>471</v>
      </c>
      <c r="B200" s="25" t="s">
        <v>472</v>
      </c>
      <c r="C200" s="26">
        <v>5457.58</v>
      </c>
      <c r="D200" s="26">
        <f t="shared" si="224"/>
        <v>65490.96</v>
      </c>
      <c r="E200" s="26">
        <f t="shared" si="127"/>
        <v>5457.58</v>
      </c>
      <c r="F200" s="26">
        <f t="shared" si="128"/>
        <v>11788.372799999999</v>
      </c>
      <c r="G200" s="26">
        <v>37110</v>
      </c>
      <c r="H200" s="26">
        <f t="shared" si="109"/>
        <v>1488</v>
      </c>
      <c r="I200" s="26"/>
      <c r="J200" s="26"/>
      <c r="K200" s="26">
        <f t="shared" si="129"/>
        <v>9823.6440000000002</v>
      </c>
      <c r="L200" s="23">
        <f t="shared" si="130"/>
        <v>131158.55679999999</v>
      </c>
      <c r="M200" s="26">
        <f t="shared" si="110"/>
        <v>654.90959999999995</v>
      </c>
      <c r="N200" s="26">
        <f t="shared" si="111"/>
        <v>654.90959999999995</v>
      </c>
      <c r="O200" s="26">
        <f t="shared" si="112"/>
        <v>654.90959999999995</v>
      </c>
      <c r="P200" s="26">
        <f t="shared" si="113"/>
        <v>1435.418301369863</v>
      </c>
      <c r="Q200" s="23">
        <f t="shared" si="114"/>
        <v>134558.70390136988</v>
      </c>
      <c r="R200" s="26"/>
      <c r="S200" s="26"/>
      <c r="T200" s="26"/>
      <c r="U200" s="26"/>
      <c r="V200" s="26"/>
      <c r="W200" s="26"/>
      <c r="X200" s="26"/>
      <c r="Y200" s="26"/>
      <c r="Z200" s="26"/>
      <c r="AA200" s="26"/>
    </row>
    <row r="201" spans="1:27" s="25" customFormat="1" x14ac:dyDescent="0.25">
      <c r="A201" s="25" t="s">
        <v>471</v>
      </c>
      <c r="B201" s="25" t="s">
        <v>473</v>
      </c>
      <c r="C201" s="26">
        <v>5630.54</v>
      </c>
      <c r="D201" s="26">
        <f t="shared" si="224"/>
        <v>67566.48</v>
      </c>
      <c r="E201" s="26">
        <f t="shared" si="127"/>
        <v>5630.54</v>
      </c>
      <c r="F201" s="26">
        <f t="shared" si="128"/>
        <v>12161.966399999999</v>
      </c>
      <c r="G201" s="26">
        <v>37110</v>
      </c>
      <c r="H201" s="26">
        <f t="shared" si="109"/>
        <v>1488</v>
      </c>
      <c r="I201" s="26"/>
      <c r="J201" s="26"/>
      <c r="K201" s="26">
        <f t="shared" si="129"/>
        <v>10134.972</v>
      </c>
      <c r="L201" s="23">
        <f t="shared" si="130"/>
        <v>134091.9584</v>
      </c>
      <c r="M201" s="26">
        <f t="shared" si="110"/>
        <v>675.66480000000001</v>
      </c>
      <c r="N201" s="26">
        <f t="shared" si="111"/>
        <v>675.66480000000001</v>
      </c>
      <c r="O201" s="26">
        <f t="shared" si="112"/>
        <v>675.66480000000001</v>
      </c>
      <c r="P201" s="26">
        <f t="shared" si="113"/>
        <v>1480.9091506849313</v>
      </c>
      <c r="Q201" s="23">
        <f t="shared" si="114"/>
        <v>137599.86195068492</v>
      </c>
      <c r="R201" s="26"/>
      <c r="S201" s="26"/>
      <c r="T201" s="26"/>
      <c r="U201" s="26"/>
      <c r="V201" s="26"/>
      <c r="W201" s="26"/>
      <c r="X201" s="26"/>
      <c r="Y201" s="26"/>
      <c r="Z201" s="26"/>
      <c r="AA201" s="26"/>
    </row>
    <row r="202" spans="1:27" s="25" customFormat="1" x14ac:dyDescent="0.25">
      <c r="A202" s="25" t="s">
        <v>471</v>
      </c>
      <c r="B202" s="25" t="s">
        <v>474</v>
      </c>
      <c r="C202" s="26">
        <v>5630.54</v>
      </c>
      <c r="D202" s="26">
        <f t="shared" si="224"/>
        <v>67566.48</v>
      </c>
      <c r="E202" s="26">
        <f t="shared" si="127"/>
        <v>5630.54</v>
      </c>
      <c r="F202" s="26">
        <f t="shared" si="128"/>
        <v>12161.966399999999</v>
      </c>
      <c r="G202" s="26">
        <v>37110</v>
      </c>
      <c r="H202" s="26">
        <f t="shared" si="109"/>
        <v>1488</v>
      </c>
      <c r="I202" s="26"/>
      <c r="J202" s="26"/>
      <c r="K202" s="26">
        <f t="shared" si="129"/>
        <v>10134.972</v>
      </c>
      <c r="L202" s="23">
        <f t="shared" si="130"/>
        <v>134091.9584</v>
      </c>
      <c r="M202" s="26">
        <f t="shared" si="110"/>
        <v>675.66480000000001</v>
      </c>
      <c r="N202" s="26">
        <f t="shared" si="111"/>
        <v>675.66480000000001</v>
      </c>
      <c r="O202" s="26">
        <f t="shared" si="112"/>
        <v>675.66480000000001</v>
      </c>
      <c r="P202" s="26">
        <f t="shared" si="113"/>
        <v>1480.9091506849313</v>
      </c>
      <c r="Q202" s="23">
        <f t="shared" si="114"/>
        <v>137599.86195068492</v>
      </c>
      <c r="R202" s="26"/>
      <c r="S202" s="26"/>
      <c r="T202" s="26"/>
      <c r="U202" s="26"/>
      <c r="V202" s="26"/>
      <c r="W202" s="26"/>
      <c r="X202" s="26"/>
      <c r="Y202" s="26"/>
      <c r="Z202" s="26"/>
      <c r="AA202" s="26"/>
    </row>
    <row r="203" spans="1:27" s="25" customFormat="1" x14ac:dyDescent="0.25">
      <c r="A203" s="25" t="s">
        <v>471</v>
      </c>
      <c r="B203" s="25" t="s">
        <v>475</v>
      </c>
      <c r="C203" s="26">
        <v>5630.54</v>
      </c>
      <c r="D203" s="26">
        <f t="shared" si="224"/>
        <v>67566.48</v>
      </c>
      <c r="E203" s="26">
        <f t="shared" si="127"/>
        <v>5630.54</v>
      </c>
      <c r="F203" s="26">
        <f t="shared" si="128"/>
        <v>12161.966399999999</v>
      </c>
      <c r="G203" s="26">
        <v>37110</v>
      </c>
      <c r="H203" s="26">
        <f t="shared" si="109"/>
        <v>1488</v>
      </c>
      <c r="I203" s="26"/>
      <c r="J203" s="26"/>
      <c r="K203" s="26">
        <f t="shared" si="129"/>
        <v>10134.972</v>
      </c>
      <c r="L203" s="23">
        <f t="shared" si="130"/>
        <v>134091.9584</v>
      </c>
      <c r="M203" s="26">
        <f t="shared" si="110"/>
        <v>675.66480000000001</v>
      </c>
      <c r="N203" s="26">
        <f t="shared" si="111"/>
        <v>675.66480000000001</v>
      </c>
      <c r="O203" s="26">
        <f t="shared" si="112"/>
        <v>675.66480000000001</v>
      </c>
      <c r="P203" s="26">
        <f t="shared" si="113"/>
        <v>1480.9091506849313</v>
      </c>
      <c r="Q203" s="23">
        <f t="shared" si="114"/>
        <v>137599.86195068492</v>
      </c>
      <c r="R203" s="26"/>
      <c r="S203" s="26"/>
      <c r="T203" s="26"/>
      <c r="U203" s="26"/>
      <c r="V203" s="26"/>
      <c r="W203" s="26"/>
      <c r="X203" s="26"/>
      <c r="Y203" s="26"/>
      <c r="Z203" s="26"/>
      <c r="AA203" s="26"/>
    </row>
    <row r="204" spans="1:27" s="25" customFormat="1" x14ac:dyDescent="0.25">
      <c r="A204" s="25" t="s">
        <v>471</v>
      </c>
      <c r="B204" s="25" t="s">
        <v>476</v>
      </c>
      <c r="C204" s="26">
        <v>5630.54</v>
      </c>
      <c r="D204" s="26">
        <f t="shared" si="224"/>
        <v>67566.48</v>
      </c>
      <c r="E204" s="26">
        <f t="shared" si="127"/>
        <v>5630.54</v>
      </c>
      <c r="F204" s="26">
        <f t="shared" si="128"/>
        <v>12161.966399999999</v>
      </c>
      <c r="G204" s="26">
        <v>37110</v>
      </c>
      <c r="H204" s="26">
        <f t="shared" si="109"/>
        <v>1488</v>
      </c>
      <c r="I204" s="26"/>
      <c r="J204" s="26"/>
      <c r="K204" s="26">
        <f t="shared" si="129"/>
        <v>10134.972</v>
      </c>
      <c r="L204" s="23">
        <f t="shared" si="130"/>
        <v>134091.9584</v>
      </c>
      <c r="M204" s="26">
        <f t="shared" si="110"/>
        <v>675.66480000000001</v>
      </c>
      <c r="N204" s="26">
        <f t="shared" si="111"/>
        <v>675.66480000000001</v>
      </c>
      <c r="O204" s="26">
        <f t="shared" si="112"/>
        <v>675.66480000000001</v>
      </c>
      <c r="P204" s="26">
        <f t="shared" si="113"/>
        <v>1480.9091506849313</v>
      </c>
      <c r="Q204" s="23">
        <f t="shared" si="114"/>
        <v>137599.86195068492</v>
      </c>
      <c r="R204" s="26"/>
      <c r="S204" s="26"/>
      <c r="T204" s="26"/>
      <c r="U204" s="26"/>
      <c r="V204" s="26"/>
      <c r="W204" s="26"/>
      <c r="X204" s="26"/>
      <c r="Y204" s="26"/>
      <c r="Z204" s="26"/>
      <c r="AA204" s="26"/>
    </row>
    <row r="205" spans="1:27" s="25" customFormat="1" x14ac:dyDescent="0.25">
      <c r="A205" s="25" t="s">
        <v>471</v>
      </c>
      <c r="B205" s="25" t="s">
        <v>477</v>
      </c>
      <c r="C205" s="26">
        <v>5630.54</v>
      </c>
      <c r="D205" s="26">
        <f t="shared" si="224"/>
        <v>67566.48</v>
      </c>
      <c r="E205" s="26">
        <f t="shared" si="127"/>
        <v>5630.54</v>
      </c>
      <c r="F205" s="26">
        <f t="shared" si="128"/>
        <v>12161.966399999999</v>
      </c>
      <c r="G205" s="26">
        <v>37110</v>
      </c>
      <c r="H205" s="26">
        <f t="shared" si="109"/>
        <v>1488</v>
      </c>
      <c r="I205" s="26"/>
      <c r="J205" s="26"/>
      <c r="K205" s="26">
        <f t="shared" si="129"/>
        <v>10134.972</v>
      </c>
      <c r="L205" s="23">
        <f t="shared" si="130"/>
        <v>134091.9584</v>
      </c>
      <c r="M205" s="26">
        <f t="shared" si="110"/>
        <v>675.66480000000001</v>
      </c>
      <c r="N205" s="26">
        <f t="shared" si="111"/>
        <v>675.66480000000001</v>
      </c>
      <c r="O205" s="26">
        <f t="shared" si="112"/>
        <v>675.66480000000001</v>
      </c>
      <c r="P205" s="26">
        <f t="shared" si="113"/>
        <v>1480.9091506849313</v>
      </c>
      <c r="Q205" s="23">
        <f t="shared" si="114"/>
        <v>137599.86195068492</v>
      </c>
      <c r="R205" s="26"/>
      <c r="S205" s="26"/>
      <c r="T205" s="26"/>
      <c r="U205" s="26"/>
      <c r="V205" s="26"/>
      <c r="W205" s="26"/>
      <c r="X205" s="26"/>
      <c r="Y205" s="26"/>
      <c r="Z205" s="26"/>
      <c r="AA205" s="26"/>
    </row>
    <row r="206" spans="1:27" s="25" customFormat="1" x14ac:dyDescent="0.25">
      <c r="A206" s="25" t="s">
        <v>471</v>
      </c>
      <c r="B206" s="25" t="s">
        <v>478</v>
      </c>
      <c r="C206" s="26">
        <v>5457.58</v>
      </c>
      <c r="D206" s="26">
        <f t="shared" si="224"/>
        <v>65490.96</v>
      </c>
      <c r="E206" s="26">
        <f t="shared" si="127"/>
        <v>5457.58</v>
      </c>
      <c r="F206" s="26">
        <f t="shared" si="128"/>
        <v>11788.372799999999</v>
      </c>
      <c r="G206" s="26">
        <v>37110</v>
      </c>
      <c r="H206" s="26">
        <f t="shared" si="109"/>
        <v>1488</v>
      </c>
      <c r="I206" s="26"/>
      <c r="J206" s="26"/>
      <c r="K206" s="26">
        <f t="shared" si="129"/>
        <v>9823.6440000000002</v>
      </c>
      <c r="L206" s="23">
        <f t="shared" ref="L206:L268" si="225">SUM(D206:K206)</f>
        <v>131158.55679999999</v>
      </c>
      <c r="M206" s="26">
        <f t="shared" si="110"/>
        <v>654.90959999999995</v>
      </c>
      <c r="N206" s="26">
        <f t="shared" si="111"/>
        <v>654.90959999999995</v>
      </c>
      <c r="O206" s="26">
        <f t="shared" si="112"/>
        <v>654.90959999999995</v>
      </c>
      <c r="P206" s="26">
        <f t="shared" si="113"/>
        <v>1435.418301369863</v>
      </c>
      <c r="Q206" s="23">
        <f t="shared" si="114"/>
        <v>134558.70390136988</v>
      </c>
      <c r="R206" s="26"/>
      <c r="S206" s="26"/>
      <c r="T206" s="26"/>
      <c r="U206" s="26"/>
      <c r="V206" s="26"/>
      <c r="W206" s="26"/>
      <c r="X206" s="26"/>
      <c r="Y206" s="26"/>
      <c r="Z206" s="26"/>
      <c r="AA206" s="26"/>
    </row>
    <row r="207" spans="1:27" s="25" customFormat="1" x14ac:dyDescent="0.25">
      <c r="A207" s="25" t="s">
        <v>471</v>
      </c>
      <c r="B207" s="25" t="s">
        <v>479</v>
      </c>
      <c r="C207" s="26">
        <v>5457.58</v>
      </c>
      <c r="D207" s="26">
        <f t="shared" si="224"/>
        <v>65490.96</v>
      </c>
      <c r="E207" s="26">
        <f t="shared" si="127"/>
        <v>5457.58</v>
      </c>
      <c r="F207" s="26">
        <f t="shared" si="128"/>
        <v>11788.372799999999</v>
      </c>
      <c r="G207" s="26">
        <v>37110</v>
      </c>
      <c r="H207" s="26">
        <f t="shared" si="109"/>
        <v>1488</v>
      </c>
      <c r="I207" s="26"/>
      <c r="J207" s="26"/>
      <c r="K207" s="26">
        <f t="shared" si="129"/>
        <v>9823.6440000000002</v>
      </c>
      <c r="L207" s="23">
        <f t="shared" si="225"/>
        <v>131158.55679999999</v>
      </c>
      <c r="M207" s="26">
        <f t="shared" si="110"/>
        <v>654.90959999999995</v>
      </c>
      <c r="N207" s="26">
        <f t="shared" si="111"/>
        <v>654.90959999999995</v>
      </c>
      <c r="O207" s="26">
        <f t="shared" si="112"/>
        <v>654.90959999999995</v>
      </c>
      <c r="P207" s="26">
        <f t="shared" si="113"/>
        <v>1435.418301369863</v>
      </c>
      <c r="Q207" s="23">
        <f t="shared" si="114"/>
        <v>134558.70390136988</v>
      </c>
      <c r="R207" s="26"/>
      <c r="S207" s="26"/>
      <c r="T207" s="26"/>
      <c r="U207" s="26"/>
      <c r="V207" s="26"/>
      <c r="W207" s="26"/>
      <c r="X207" s="26"/>
      <c r="Y207" s="26"/>
      <c r="Z207" s="26"/>
      <c r="AA207" s="26"/>
    </row>
    <row r="208" spans="1:27" s="25" customFormat="1" x14ac:dyDescent="0.25">
      <c r="A208" s="25" t="s">
        <v>471</v>
      </c>
      <c r="B208" s="25" t="s">
        <v>480</v>
      </c>
      <c r="C208" s="26">
        <v>5457.58</v>
      </c>
      <c r="D208" s="26">
        <f t="shared" si="224"/>
        <v>65490.96</v>
      </c>
      <c r="E208" s="26">
        <f t="shared" si="127"/>
        <v>5457.58</v>
      </c>
      <c r="F208" s="26">
        <f t="shared" si="128"/>
        <v>11788.372799999999</v>
      </c>
      <c r="G208" s="26">
        <v>37110</v>
      </c>
      <c r="H208" s="26">
        <f t="shared" si="109"/>
        <v>1488</v>
      </c>
      <c r="I208" s="26"/>
      <c r="J208" s="26"/>
      <c r="K208" s="26">
        <f t="shared" si="129"/>
        <v>9823.6440000000002</v>
      </c>
      <c r="L208" s="23">
        <f t="shared" si="225"/>
        <v>131158.55679999999</v>
      </c>
      <c r="M208" s="26">
        <f t="shared" si="110"/>
        <v>654.90959999999995</v>
      </c>
      <c r="N208" s="26">
        <f t="shared" si="111"/>
        <v>654.90959999999995</v>
      </c>
      <c r="O208" s="26">
        <f t="shared" si="112"/>
        <v>654.90959999999995</v>
      </c>
      <c r="P208" s="26">
        <f t="shared" si="113"/>
        <v>1435.418301369863</v>
      </c>
      <c r="Q208" s="23">
        <f t="shared" si="114"/>
        <v>134558.70390136988</v>
      </c>
      <c r="R208" s="26"/>
      <c r="S208" s="26"/>
      <c r="T208" s="26"/>
      <c r="U208" s="26"/>
      <c r="V208" s="26"/>
      <c r="W208" s="26"/>
      <c r="X208" s="26"/>
      <c r="Y208" s="26"/>
      <c r="Z208" s="26"/>
      <c r="AA208" s="26"/>
    </row>
    <row r="209" spans="1:27" s="25" customFormat="1" x14ac:dyDescent="0.25">
      <c r="A209" s="25" t="s">
        <v>471</v>
      </c>
      <c r="B209" s="25" t="s">
        <v>481</v>
      </c>
      <c r="C209" s="26">
        <v>5457.58</v>
      </c>
      <c r="D209" s="26">
        <f t="shared" si="224"/>
        <v>65490.96</v>
      </c>
      <c r="E209" s="26">
        <f t="shared" si="127"/>
        <v>5457.58</v>
      </c>
      <c r="F209" s="26">
        <f t="shared" si="128"/>
        <v>11788.372799999999</v>
      </c>
      <c r="G209" s="26">
        <v>37110</v>
      </c>
      <c r="H209" s="26">
        <f t="shared" si="109"/>
        <v>1488</v>
      </c>
      <c r="I209" s="26"/>
      <c r="J209" s="26"/>
      <c r="K209" s="26">
        <f t="shared" si="129"/>
        <v>9823.6440000000002</v>
      </c>
      <c r="L209" s="23">
        <f t="shared" si="225"/>
        <v>131158.55679999999</v>
      </c>
      <c r="M209" s="26">
        <f t="shared" si="110"/>
        <v>654.90959999999995</v>
      </c>
      <c r="N209" s="26">
        <f t="shared" si="111"/>
        <v>654.90959999999995</v>
      </c>
      <c r="O209" s="26">
        <f t="shared" si="112"/>
        <v>654.90959999999995</v>
      </c>
      <c r="P209" s="26">
        <f t="shared" si="113"/>
        <v>1435.418301369863</v>
      </c>
      <c r="Q209" s="23">
        <f t="shared" si="114"/>
        <v>134558.70390136988</v>
      </c>
      <c r="R209" s="26"/>
      <c r="S209" s="26"/>
      <c r="T209" s="26"/>
      <c r="U209" s="26"/>
      <c r="V209" s="26"/>
      <c r="W209" s="26"/>
      <c r="X209" s="26"/>
      <c r="Y209" s="26"/>
      <c r="Z209" s="26"/>
      <c r="AA209" s="26"/>
    </row>
    <row r="210" spans="1:27" s="25" customFormat="1" x14ac:dyDescent="0.25">
      <c r="A210" s="25" t="s">
        <v>471</v>
      </c>
      <c r="B210" s="25" t="s">
        <v>482</v>
      </c>
      <c r="C210" s="26">
        <v>5457.58</v>
      </c>
      <c r="D210" s="26">
        <f t="shared" si="224"/>
        <v>65490.96</v>
      </c>
      <c r="E210" s="26">
        <f t="shared" si="127"/>
        <v>5457.58</v>
      </c>
      <c r="F210" s="26">
        <f t="shared" si="128"/>
        <v>11788.372799999999</v>
      </c>
      <c r="G210" s="26">
        <v>37110</v>
      </c>
      <c r="H210" s="26">
        <f t="shared" ref="H210:H272" si="226">IF(D210*0.01&gt;124,124,D210*0.01)*12</f>
        <v>1488</v>
      </c>
      <c r="I210" s="26"/>
      <c r="J210" s="26"/>
      <c r="K210" s="26">
        <f t="shared" si="129"/>
        <v>9823.6440000000002</v>
      </c>
      <c r="L210" s="23">
        <f t="shared" si="225"/>
        <v>131158.55679999999</v>
      </c>
      <c r="M210" s="26">
        <f t="shared" ref="M210:M272" si="227">+D210*0.01</f>
        <v>654.90959999999995</v>
      </c>
      <c r="N210" s="26">
        <f t="shared" ref="N210:N272" si="228">+D210*0.01</f>
        <v>654.90959999999995</v>
      </c>
      <c r="O210" s="26">
        <f t="shared" ref="O210:O272" si="229">+D210*0.01</f>
        <v>654.90959999999995</v>
      </c>
      <c r="P210" s="26">
        <f t="shared" ref="P210:P272" si="230">+D210/365*8</f>
        <v>1435.418301369863</v>
      </c>
      <c r="Q210" s="23">
        <f t="shared" ref="Q210:Q272" si="231">SUM(L210:P210)</f>
        <v>134558.70390136988</v>
      </c>
      <c r="R210" s="26"/>
      <c r="S210" s="26"/>
      <c r="T210" s="26"/>
      <c r="U210" s="26"/>
      <c r="V210" s="26"/>
      <c r="W210" s="26"/>
      <c r="X210" s="26"/>
      <c r="Y210" s="26"/>
      <c r="Z210" s="26"/>
      <c r="AA210" s="26"/>
    </row>
    <row r="211" spans="1:27" s="25" customFormat="1" x14ac:dyDescent="0.25">
      <c r="A211" s="25" t="s">
        <v>471</v>
      </c>
      <c r="B211" s="25" t="s">
        <v>483</v>
      </c>
      <c r="C211" s="26">
        <v>5457.58</v>
      </c>
      <c r="D211" s="26">
        <f t="shared" si="224"/>
        <v>65490.96</v>
      </c>
      <c r="E211" s="26">
        <f t="shared" ref="E211:E273" si="232">D211/12</f>
        <v>5457.58</v>
      </c>
      <c r="F211" s="26">
        <f t="shared" ref="F211:F273" si="233">D211*18%</f>
        <v>11788.372799999999</v>
      </c>
      <c r="G211" s="26">
        <v>37110</v>
      </c>
      <c r="H211" s="26">
        <f t="shared" si="226"/>
        <v>1488</v>
      </c>
      <c r="I211" s="26"/>
      <c r="J211" s="26"/>
      <c r="K211" s="26">
        <f t="shared" ref="K211:K273" si="234">D211*15%</f>
        <v>9823.6440000000002</v>
      </c>
      <c r="L211" s="23">
        <f t="shared" si="225"/>
        <v>131158.55679999999</v>
      </c>
      <c r="M211" s="26">
        <f t="shared" si="227"/>
        <v>654.90959999999995</v>
      </c>
      <c r="N211" s="26">
        <f t="shared" si="228"/>
        <v>654.90959999999995</v>
      </c>
      <c r="O211" s="26">
        <f t="shared" si="229"/>
        <v>654.90959999999995</v>
      </c>
      <c r="P211" s="26">
        <f t="shared" si="230"/>
        <v>1435.418301369863</v>
      </c>
      <c r="Q211" s="23">
        <f t="shared" si="231"/>
        <v>134558.70390136988</v>
      </c>
      <c r="R211" s="26"/>
      <c r="S211" s="26"/>
      <c r="T211" s="26"/>
      <c r="U211" s="26"/>
      <c r="V211" s="26"/>
      <c r="W211" s="26"/>
      <c r="X211" s="26"/>
      <c r="Y211" s="26"/>
      <c r="Z211" s="26"/>
      <c r="AA211" s="26"/>
    </row>
    <row r="212" spans="1:27" s="25" customFormat="1" x14ac:dyDescent="0.25">
      <c r="A212" s="25" t="s">
        <v>471</v>
      </c>
      <c r="B212" s="25" t="s">
        <v>484</v>
      </c>
      <c r="C212" s="26">
        <v>5457.58</v>
      </c>
      <c r="D212" s="26">
        <f t="shared" si="224"/>
        <v>65490.96</v>
      </c>
      <c r="E212" s="26">
        <f t="shared" si="232"/>
        <v>5457.58</v>
      </c>
      <c r="F212" s="26">
        <f t="shared" si="233"/>
        <v>11788.372799999999</v>
      </c>
      <c r="G212" s="26">
        <v>37110</v>
      </c>
      <c r="H212" s="26">
        <f t="shared" si="226"/>
        <v>1488</v>
      </c>
      <c r="I212" s="26"/>
      <c r="J212" s="26"/>
      <c r="K212" s="26">
        <f t="shared" si="234"/>
        <v>9823.6440000000002</v>
      </c>
      <c r="L212" s="23">
        <f t="shared" si="225"/>
        <v>131158.55679999999</v>
      </c>
      <c r="M212" s="26">
        <f t="shared" si="227"/>
        <v>654.90959999999995</v>
      </c>
      <c r="N212" s="26">
        <f t="shared" si="228"/>
        <v>654.90959999999995</v>
      </c>
      <c r="O212" s="26">
        <f t="shared" si="229"/>
        <v>654.90959999999995</v>
      </c>
      <c r="P212" s="26">
        <f t="shared" si="230"/>
        <v>1435.418301369863</v>
      </c>
      <c r="Q212" s="23">
        <f t="shared" si="231"/>
        <v>134558.70390136988</v>
      </c>
      <c r="R212" s="26"/>
      <c r="S212" s="26"/>
      <c r="T212" s="26"/>
      <c r="U212" s="26"/>
      <c r="V212" s="26"/>
      <c r="W212" s="26"/>
      <c r="X212" s="26"/>
      <c r="Y212" s="26"/>
      <c r="Z212" s="26"/>
      <c r="AA212" s="26"/>
    </row>
    <row r="213" spans="1:27" s="25" customFormat="1" x14ac:dyDescent="0.25">
      <c r="A213" s="25" t="s">
        <v>471</v>
      </c>
      <c r="B213" s="25" t="s">
        <v>485</v>
      </c>
      <c r="C213" s="26">
        <v>5457.58</v>
      </c>
      <c r="D213" s="26">
        <f t="shared" si="224"/>
        <v>65490.96</v>
      </c>
      <c r="E213" s="26">
        <f t="shared" si="232"/>
        <v>5457.58</v>
      </c>
      <c r="F213" s="26">
        <f t="shared" si="233"/>
        <v>11788.372799999999</v>
      </c>
      <c r="G213" s="26">
        <v>37110</v>
      </c>
      <c r="H213" s="26">
        <f t="shared" si="226"/>
        <v>1488</v>
      </c>
      <c r="I213" s="26"/>
      <c r="J213" s="26"/>
      <c r="K213" s="26">
        <f t="shared" si="234"/>
        <v>9823.6440000000002</v>
      </c>
      <c r="L213" s="23">
        <f t="shared" si="225"/>
        <v>131158.55679999999</v>
      </c>
      <c r="M213" s="26">
        <f t="shared" si="227"/>
        <v>654.90959999999995</v>
      </c>
      <c r="N213" s="26">
        <f t="shared" si="228"/>
        <v>654.90959999999995</v>
      </c>
      <c r="O213" s="26">
        <f t="shared" si="229"/>
        <v>654.90959999999995</v>
      </c>
      <c r="P213" s="26">
        <f t="shared" si="230"/>
        <v>1435.418301369863</v>
      </c>
      <c r="Q213" s="23">
        <f t="shared" si="231"/>
        <v>134558.70390136988</v>
      </c>
      <c r="R213" s="26"/>
      <c r="S213" s="26"/>
      <c r="T213" s="26"/>
      <c r="U213" s="26"/>
      <c r="V213" s="26"/>
      <c r="W213" s="26"/>
      <c r="X213" s="26"/>
      <c r="Y213" s="26"/>
      <c r="Z213" s="26"/>
      <c r="AA213" s="26"/>
    </row>
    <row r="214" spans="1:27" s="25" customFormat="1" x14ac:dyDescent="0.25">
      <c r="A214" s="25" t="s">
        <v>471</v>
      </c>
      <c r="B214" s="25" t="s">
        <v>486</v>
      </c>
      <c r="C214" s="26">
        <v>5457.58</v>
      </c>
      <c r="D214" s="26">
        <f t="shared" si="224"/>
        <v>65490.96</v>
      </c>
      <c r="E214" s="26">
        <f t="shared" si="232"/>
        <v>5457.58</v>
      </c>
      <c r="F214" s="26">
        <f t="shared" si="233"/>
        <v>11788.372799999999</v>
      </c>
      <c r="G214" s="26">
        <v>37110</v>
      </c>
      <c r="H214" s="26">
        <f t="shared" si="226"/>
        <v>1488</v>
      </c>
      <c r="I214" s="26"/>
      <c r="J214" s="26"/>
      <c r="K214" s="26">
        <f t="shared" si="234"/>
        <v>9823.6440000000002</v>
      </c>
      <c r="L214" s="23">
        <f t="shared" si="225"/>
        <v>131158.55679999999</v>
      </c>
      <c r="M214" s="26">
        <f t="shared" si="227"/>
        <v>654.90959999999995</v>
      </c>
      <c r="N214" s="26">
        <f t="shared" si="228"/>
        <v>654.90959999999995</v>
      </c>
      <c r="O214" s="26">
        <f t="shared" si="229"/>
        <v>654.90959999999995</v>
      </c>
      <c r="P214" s="26">
        <f t="shared" si="230"/>
        <v>1435.418301369863</v>
      </c>
      <c r="Q214" s="23">
        <f t="shared" si="231"/>
        <v>134558.70390136988</v>
      </c>
      <c r="R214" s="26"/>
      <c r="S214" s="26"/>
      <c r="T214" s="26"/>
      <c r="U214" s="26"/>
      <c r="V214" s="26"/>
      <c r="W214" s="26"/>
      <c r="X214" s="26"/>
      <c r="Y214" s="26"/>
      <c r="Z214" s="26"/>
      <c r="AA214" s="26"/>
    </row>
    <row r="215" spans="1:27" s="25" customFormat="1" x14ac:dyDescent="0.25">
      <c r="A215" s="25" t="s">
        <v>471</v>
      </c>
      <c r="B215" s="25" t="s">
        <v>487</v>
      </c>
      <c r="C215" s="26">
        <v>6109.29</v>
      </c>
      <c r="D215" s="26">
        <f t="shared" si="224"/>
        <v>73311.48</v>
      </c>
      <c r="E215" s="26">
        <f t="shared" si="232"/>
        <v>6109.29</v>
      </c>
      <c r="F215" s="26">
        <f t="shared" si="233"/>
        <v>13196.066399999998</v>
      </c>
      <c r="G215" s="26">
        <v>37110</v>
      </c>
      <c r="H215" s="26">
        <f t="shared" si="226"/>
        <v>1488</v>
      </c>
      <c r="I215" s="26"/>
      <c r="J215" s="26"/>
      <c r="K215" s="26">
        <f t="shared" si="234"/>
        <v>10996.722</v>
      </c>
      <c r="L215" s="23">
        <f t="shared" si="225"/>
        <v>142211.55839999998</v>
      </c>
      <c r="M215" s="26">
        <f t="shared" si="227"/>
        <v>733.11479999999995</v>
      </c>
      <c r="N215" s="26">
        <f t="shared" si="228"/>
        <v>733.11479999999995</v>
      </c>
      <c r="O215" s="26">
        <f t="shared" si="229"/>
        <v>733.11479999999995</v>
      </c>
      <c r="P215" s="26">
        <f t="shared" si="230"/>
        <v>1606.8269589041095</v>
      </c>
      <c r="Q215" s="23">
        <f t="shared" si="231"/>
        <v>146017.72975890411</v>
      </c>
      <c r="R215" s="26"/>
      <c r="S215" s="26"/>
      <c r="T215" s="26"/>
      <c r="U215" s="26"/>
      <c r="V215" s="26"/>
      <c r="W215" s="26"/>
      <c r="X215" s="26"/>
      <c r="Y215" s="26"/>
      <c r="Z215" s="26"/>
      <c r="AA215" s="26"/>
    </row>
    <row r="216" spans="1:27" s="25" customFormat="1" x14ac:dyDescent="0.25">
      <c r="A216" s="25" t="s">
        <v>488</v>
      </c>
      <c r="B216" s="25" t="s">
        <v>489</v>
      </c>
      <c r="C216" s="26">
        <v>5457.58</v>
      </c>
      <c r="D216" s="26">
        <f>C216*12</f>
        <v>65490.96</v>
      </c>
      <c r="E216" s="26">
        <f t="shared" si="232"/>
        <v>5457.58</v>
      </c>
      <c r="F216" s="26">
        <f t="shared" si="233"/>
        <v>11788.372799999999</v>
      </c>
      <c r="G216" s="26">
        <v>37110</v>
      </c>
      <c r="H216" s="26">
        <f t="shared" si="226"/>
        <v>1488</v>
      </c>
      <c r="I216" s="26"/>
      <c r="J216" s="26"/>
      <c r="K216" s="26">
        <f t="shared" si="234"/>
        <v>9823.6440000000002</v>
      </c>
      <c r="L216" s="23">
        <f t="shared" si="225"/>
        <v>131158.55679999999</v>
      </c>
      <c r="M216" s="26">
        <f t="shared" si="227"/>
        <v>654.90959999999995</v>
      </c>
      <c r="N216" s="26">
        <f t="shared" si="228"/>
        <v>654.90959999999995</v>
      </c>
      <c r="O216" s="26">
        <f t="shared" si="229"/>
        <v>654.90959999999995</v>
      </c>
      <c r="P216" s="26">
        <f t="shared" si="230"/>
        <v>1435.418301369863</v>
      </c>
      <c r="Q216" s="23">
        <f t="shared" si="231"/>
        <v>134558.70390136988</v>
      </c>
      <c r="R216" s="26"/>
      <c r="S216" s="26"/>
      <c r="T216" s="26"/>
      <c r="U216" s="26"/>
      <c r="V216" s="26"/>
      <c r="W216" s="26"/>
      <c r="X216" s="26"/>
      <c r="Y216" s="26"/>
      <c r="Z216" s="26"/>
      <c r="AA216" s="26"/>
    </row>
    <row r="217" spans="1:27" s="25" customFormat="1" x14ac:dyDescent="0.25">
      <c r="A217" s="25" t="s">
        <v>488</v>
      </c>
      <c r="B217" s="25" t="s">
        <v>490</v>
      </c>
      <c r="C217" s="26">
        <v>5457.58</v>
      </c>
      <c r="D217" s="26">
        <f>C217*12</f>
        <v>65490.96</v>
      </c>
      <c r="E217" s="26">
        <f t="shared" si="232"/>
        <v>5457.58</v>
      </c>
      <c r="F217" s="26">
        <f t="shared" si="233"/>
        <v>11788.372799999999</v>
      </c>
      <c r="G217" s="26">
        <v>37110</v>
      </c>
      <c r="H217" s="26">
        <f t="shared" si="226"/>
        <v>1488</v>
      </c>
      <c r="I217" s="26"/>
      <c r="J217" s="26"/>
      <c r="K217" s="26">
        <f t="shared" si="234"/>
        <v>9823.6440000000002</v>
      </c>
      <c r="L217" s="23">
        <f t="shared" si="225"/>
        <v>131158.55679999999</v>
      </c>
      <c r="M217" s="26">
        <f t="shared" si="227"/>
        <v>654.90959999999995</v>
      </c>
      <c r="N217" s="26">
        <f t="shared" si="228"/>
        <v>654.90959999999995</v>
      </c>
      <c r="O217" s="26">
        <f t="shared" si="229"/>
        <v>654.90959999999995</v>
      </c>
      <c r="P217" s="26">
        <f t="shared" si="230"/>
        <v>1435.418301369863</v>
      </c>
      <c r="Q217" s="23">
        <f t="shared" si="231"/>
        <v>134558.70390136988</v>
      </c>
      <c r="R217" s="26"/>
      <c r="S217" s="26"/>
      <c r="T217" s="26"/>
      <c r="U217" s="26"/>
      <c r="V217" s="26"/>
      <c r="W217" s="26"/>
      <c r="X217" s="26"/>
      <c r="Y217" s="26"/>
      <c r="Z217" s="26"/>
      <c r="AA217" s="26"/>
    </row>
    <row r="218" spans="1:27" s="25" customFormat="1" x14ac:dyDescent="0.25">
      <c r="A218" s="25" t="s">
        <v>491</v>
      </c>
      <c r="B218" s="25" t="s">
        <v>492</v>
      </c>
      <c r="C218" s="26">
        <v>10134.969999999999</v>
      </c>
      <c r="D218" s="26">
        <f>C218*12</f>
        <v>121619.63999999998</v>
      </c>
      <c r="E218" s="26">
        <f t="shared" si="232"/>
        <v>10134.969999999999</v>
      </c>
      <c r="F218" s="26">
        <f t="shared" si="233"/>
        <v>21891.535199999995</v>
      </c>
      <c r="G218" s="26">
        <v>37110</v>
      </c>
      <c r="H218" s="26">
        <f t="shared" si="226"/>
        <v>1488</v>
      </c>
      <c r="I218" s="26"/>
      <c r="J218" s="26"/>
      <c r="K218" s="26">
        <f t="shared" si="234"/>
        <v>18242.945999999996</v>
      </c>
      <c r="L218" s="23">
        <f t="shared" si="225"/>
        <v>210487.09119999997</v>
      </c>
      <c r="M218" s="26">
        <f t="shared" si="227"/>
        <v>1216.1963999999998</v>
      </c>
      <c r="N218" s="26">
        <f t="shared" si="228"/>
        <v>1216.1963999999998</v>
      </c>
      <c r="O218" s="26">
        <f t="shared" si="229"/>
        <v>1216.1963999999998</v>
      </c>
      <c r="P218" s="26">
        <f t="shared" si="230"/>
        <v>2665.6359452054789</v>
      </c>
      <c r="Q218" s="23">
        <f t="shared" si="231"/>
        <v>216801.31634520541</v>
      </c>
      <c r="R218" s="26"/>
      <c r="S218" s="26"/>
      <c r="T218" s="26"/>
      <c r="U218" s="26"/>
      <c r="V218" s="26"/>
      <c r="W218" s="26"/>
      <c r="X218" s="26"/>
      <c r="Y218" s="26"/>
      <c r="Z218" s="26"/>
      <c r="AA218" s="26"/>
    </row>
    <row r="219" spans="1:27" s="25" customFormat="1" x14ac:dyDescent="0.25">
      <c r="A219" s="25" t="s">
        <v>493</v>
      </c>
      <c r="B219" s="25" t="s">
        <v>494</v>
      </c>
      <c r="C219" s="26">
        <v>49275.66</v>
      </c>
      <c r="D219" s="26">
        <v>788865.84</v>
      </c>
      <c r="E219" s="26"/>
      <c r="F219" s="26"/>
      <c r="G219" s="26"/>
      <c r="H219" s="26">
        <f t="shared" si="226"/>
        <v>1488</v>
      </c>
      <c r="I219" s="26"/>
      <c r="J219" s="26"/>
      <c r="K219" s="26"/>
      <c r="L219" s="23">
        <f t="shared" si="225"/>
        <v>790353.84</v>
      </c>
      <c r="M219" s="26">
        <f t="shared" si="227"/>
        <v>7888.6584000000003</v>
      </c>
      <c r="N219" s="26">
        <f t="shared" si="228"/>
        <v>7888.6584000000003</v>
      </c>
      <c r="O219" s="26">
        <f t="shared" si="229"/>
        <v>7888.6584000000003</v>
      </c>
      <c r="P219" s="26">
        <f t="shared" si="230"/>
        <v>17290.210191780821</v>
      </c>
      <c r="Q219" s="23">
        <f t="shared" si="231"/>
        <v>831310.02539178065</v>
      </c>
      <c r="R219" s="26"/>
      <c r="S219" s="26"/>
      <c r="T219" s="26"/>
      <c r="U219" s="26"/>
      <c r="V219" s="26"/>
      <c r="W219" s="26"/>
      <c r="X219" s="26"/>
      <c r="Y219" s="26"/>
      <c r="Z219" s="26"/>
      <c r="AA219" s="26"/>
    </row>
    <row r="220" spans="1:27" s="25" customFormat="1" x14ac:dyDescent="0.25">
      <c r="A220" s="25" t="s">
        <v>495</v>
      </c>
      <c r="B220" s="25" t="s">
        <v>496</v>
      </c>
      <c r="C220" s="26">
        <v>9425.68</v>
      </c>
      <c r="D220" s="26">
        <f>+C220*12</f>
        <v>113108.16</v>
      </c>
      <c r="E220" s="26">
        <f t="shared" si="232"/>
        <v>9425.68</v>
      </c>
      <c r="F220" s="26">
        <f t="shared" si="233"/>
        <v>20359.468799999999</v>
      </c>
      <c r="G220" s="26">
        <v>37110</v>
      </c>
      <c r="H220" s="26">
        <f t="shared" si="226"/>
        <v>1488</v>
      </c>
      <c r="I220" s="26"/>
      <c r="J220" s="26"/>
      <c r="K220" s="26">
        <f t="shared" si="234"/>
        <v>16966.223999999998</v>
      </c>
      <c r="L220" s="23">
        <f t="shared" si="225"/>
        <v>198457.53279999999</v>
      </c>
      <c r="M220" s="26">
        <f t="shared" si="227"/>
        <v>1131.0816</v>
      </c>
      <c r="N220" s="26">
        <f t="shared" si="228"/>
        <v>1131.0816</v>
      </c>
      <c r="O220" s="26">
        <f t="shared" si="229"/>
        <v>1131.0816</v>
      </c>
      <c r="P220" s="26">
        <f t="shared" si="230"/>
        <v>2479.0829589041095</v>
      </c>
      <c r="Q220" s="23">
        <f t="shared" si="231"/>
        <v>204329.86055890413</v>
      </c>
      <c r="R220" s="26"/>
      <c r="S220" s="26"/>
      <c r="T220" s="26"/>
      <c r="U220" s="26"/>
      <c r="V220" s="26"/>
      <c r="W220" s="26"/>
      <c r="X220" s="26"/>
      <c r="Y220" s="26"/>
      <c r="Z220" s="26"/>
      <c r="AA220" s="26"/>
    </row>
    <row r="221" spans="1:27" s="25" customFormat="1" x14ac:dyDescent="0.25">
      <c r="A221" s="25" t="s">
        <v>497</v>
      </c>
      <c r="B221" s="25" t="s">
        <v>498</v>
      </c>
      <c r="C221" s="26">
        <v>16077.3</v>
      </c>
      <c r="D221" s="26">
        <f>C221*12</f>
        <v>192927.59999999998</v>
      </c>
      <c r="E221" s="26">
        <f t="shared" si="232"/>
        <v>16077.299999999997</v>
      </c>
      <c r="F221" s="26">
        <f t="shared" si="233"/>
        <v>34726.967999999993</v>
      </c>
      <c r="G221" s="26">
        <v>37110</v>
      </c>
      <c r="H221" s="26">
        <f t="shared" si="226"/>
        <v>1488</v>
      </c>
      <c r="I221" s="26">
        <f>D221*32.5%</f>
        <v>62701.469999999994</v>
      </c>
      <c r="J221" s="26"/>
      <c r="K221" s="26">
        <f t="shared" si="234"/>
        <v>28939.139999999996</v>
      </c>
      <c r="L221" s="23">
        <f t="shared" si="225"/>
        <v>373970.47799999994</v>
      </c>
      <c r="M221" s="26">
        <f t="shared" si="227"/>
        <v>1929.2759999999998</v>
      </c>
      <c r="N221" s="26">
        <f t="shared" si="228"/>
        <v>1929.2759999999998</v>
      </c>
      <c r="O221" s="26">
        <f t="shared" si="229"/>
        <v>1929.2759999999998</v>
      </c>
      <c r="P221" s="26">
        <f t="shared" si="230"/>
        <v>4228.5501369863005</v>
      </c>
      <c r="Q221" s="23">
        <f t="shared" si="231"/>
        <v>383986.85613698629</v>
      </c>
      <c r="R221" s="26"/>
      <c r="S221" s="26"/>
      <c r="T221" s="26"/>
      <c r="U221" s="26"/>
      <c r="V221" s="26"/>
      <c r="W221" s="26"/>
      <c r="X221" s="26"/>
      <c r="Y221" s="26"/>
      <c r="Z221" s="26"/>
      <c r="AA221" s="26"/>
    </row>
    <row r="222" spans="1:27" s="25" customFormat="1" x14ac:dyDescent="0.25">
      <c r="A222" s="25" t="s">
        <v>499</v>
      </c>
      <c r="B222" s="25" t="s">
        <v>500</v>
      </c>
      <c r="C222" s="26">
        <v>16077.3</v>
      </c>
      <c r="D222" s="26">
        <f>C222*12</f>
        <v>192927.59999999998</v>
      </c>
      <c r="E222" s="26">
        <f t="shared" si="232"/>
        <v>16077.299999999997</v>
      </c>
      <c r="F222" s="26">
        <f t="shared" si="233"/>
        <v>34726.967999999993</v>
      </c>
      <c r="G222" s="26">
        <v>37110</v>
      </c>
      <c r="H222" s="26">
        <f t="shared" si="226"/>
        <v>1488</v>
      </c>
      <c r="I222" s="26">
        <f>D222*32.5%</f>
        <v>62701.469999999994</v>
      </c>
      <c r="J222" s="26"/>
      <c r="K222" s="26">
        <f t="shared" si="234"/>
        <v>28939.139999999996</v>
      </c>
      <c r="L222" s="23">
        <f t="shared" si="225"/>
        <v>373970.47799999994</v>
      </c>
      <c r="M222" s="26">
        <f t="shared" si="227"/>
        <v>1929.2759999999998</v>
      </c>
      <c r="N222" s="26">
        <f t="shared" si="228"/>
        <v>1929.2759999999998</v>
      </c>
      <c r="O222" s="26">
        <f t="shared" si="229"/>
        <v>1929.2759999999998</v>
      </c>
      <c r="P222" s="26">
        <f t="shared" si="230"/>
        <v>4228.5501369863005</v>
      </c>
      <c r="Q222" s="23">
        <f t="shared" si="231"/>
        <v>383986.85613698629</v>
      </c>
      <c r="R222" s="26"/>
      <c r="S222" s="26"/>
      <c r="T222" s="26"/>
      <c r="U222" s="26"/>
      <c r="V222" s="26"/>
      <c r="W222" s="26"/>
      <c r="X222" s="26"/>
      <c r="Y222" s="26"/>
      <c r="Z222" s="26"/>
      <c r="AA222" s="26"/>
    </row>
    <row r="223" spans="1:27" s="25" customFormat="1" x14ac:dyDescent="0.25">
      <c r="A223" s="25" t="s">
        <v>501</v>
      </c>
      <c r="B223" s="25" t="s">
        <v>795</v>
      </c>
      <c r="C223" s="26">
        <v>8971.48</v>
      </c>
      <c r="D223" s="26">
        <f>C223*12</f>
        <v>107657.76</v>
      </c>
      <c r="E223" s="26">
        <f t="shared" si="232"/>
        <v>8971.48</v>
      </c>
      <c r="F223" s="26">
        <f t="shared" si="233"/>
        <v>19378.396799999999</v>
      </c>
      <c r="G223" s="26">
        <v>37110</v>
      </c>
      <c r="H223" s="26">
        <f t="shared" si="226"/>
        <v>1488</v>
      </c>
      <c r="I223" s="26"/>
      <c r="J223" s="26"/>
      <c r="K223" s="26">
        <f t="shared" si="234"/>
        <v>16148.663999999999</v>
      </c>
      <c r="L223" s="23">
        <f t="shared" si="225"/>
        <v>190754.30079999997</v>
      </c>
      <c r="M223" s="26">
        <f t="shared" si="227"/>
        <v>1076.5776000000001</v>
      </c>
      <c r="N223" s="26">
        <f t="shared" si="228"/>
        <v>1076.5776000000001</v>
      </c>
      <c r="O223" s="26">
        <f t="shared" si="229"/>
        <v>1076.5776000000001</v>
      </c>
      <c r="P223" s="26">
        <f t="shared" si="230"/>
        <v>2359.622136986301</v>
      </c>
      <c r="Q223" s="23">
        <f t="shared" si="231"/>
        <v>196343.65573698623</v>
      </c>
      <c r="R223" s="26"/>
      <c r="S223" s="26"/>
      <c r="T223" s="26"/>
      <c r="U223" s="26"/>
      <c r="V223" s="26"/>
      <c r="W223" s="26"/>
      <c r="X223" s="26"/>
      <c r="Y223" s="26"/>
      <c r="Z223" s="26"/>
      <c r="AA223" s="26"/>
    </row>
    <row r="224" spans="1:27" s="25" customFormat="1" x14ac:dyDescent="0.25">
      <c r="A224" s="25" t="s">
        <v>501</v>
      </c>
      <c r="B224" s="25" t="s">
        <v>796</v>
      </c>
      <c r="C224" s="26">
        <v>8971.48</v>
      </c>
      <c r="D224" s="26">
        <f>C224*12</f>
        <v>107657.76</v>
      </c>
      <c r="E224" s="26">
        <f t="shared" si="232"/>
        <v>8971.48</v>
      </c>
      <c r="F224" s="26">
        <f t="shared" si="233"/>
        <v>19378.396799999999</v>
      </c>
      <c r="G224" s="26">
        <v>37110</v>
      </c>
      <c r="H224" s="26">
        <f t="shared" si="226"/>
        <v>1488</v>
      </c>
      <c r="I224" s="26"/>
      <c r="J224" s="26"/>
      <c r="K224" s="26">
        <f t="shared" si="234"/>
        <v>16148.663999999999</v>
      </c>
      <c r="L224" s="23">
        <f t="shared" si="225"/>
        <v>190754.30079999997</v>
      </c>
      <c r="M224" s="26">
        <f t="shared" si="227"/>
        <v>1076.5776000000001</v>
      </c>
      <c r="N224" s="26">
        <f t="shared" si="228"/>
        <v>1076.5776000000001</v>
      </c>
      <c r="O224" s="26">
        <f t="shared" si="229"/>
        <v>1076.5776000000001</v>
      </c>
      <c r="P224" s="26">
        <f t="shared" si="230"/>
        <v>2359.622136986301</v>
      </c>
      <c r="Q224" s="23">
        <f t="shared" si="231"/>
        <v>196343.65573698623</v>
      </c>
      <c r="R224" s="26"/>
      <c r="S224" s="26"/>
      <c r="T224" s="26"/>
      <c r="U224" s="26"/>
      <c r="V224" s="26"/>
      <c r="W224" s="26"/>
      <c r="X224" s="26"/>
      <c r="Y224" s="26"/>
      <c r="Z224" s="26"/>
      <c r="AA224" s="26"/>
    </row>
    <row r="225" spans="1:27" s="25" customFormat="1" x14ac:dyDescent="0.25">
      <c r="A225" s="25" t="s">
        <v>501</v>
      </c>
      <c r="B225" s="25" t="s">
        <v>851</v>
      </c>
      <c r="C225" s="26">
        <v>8971.48</v>
      </c>
      <c r="D225" s="26">
        <f t="shared" ref="D225:D226" si="235">C225*12</f>
        <v>107657.76</v>
      </c>
      <c r="E225" s="26">
        <f t="shared" ref="E225:E226" si="236">D225/12</f>
        <v>8971.48</v>
      </c>
      <c r="F225" s="26">
        <f t="shared" ref="F225:F226" si="237">D225*18%</f>
        <v>19378.396799999999</v>
      </c>
      <c r="G225" s="26">
        <v>37110</v>
      </c>
      <c r="H225" s="26">
        <f t="shared" ref="H225:H226" si="238">IF(D225*0.01&gt;124,124,D225*0.01)*12</f>
        <v>1488</v>
      </c>
      <c r="I225" s="26"/>
      <c r="J225" s="26"/>
      <c r="K225" s="26">
        <f t="shared" ref="K225:K226" si="239">D225*15%</f>
        <v>16148.663999999999</v>
      </c>
      <c r="L225" s="23">
        <f t="shared" si="225"/>
        <v>190754.30079999997</v>
      </c>
      <c r="M225" s="26">
        <f t="shared" ref="M225:M226" si="240">+D225*0.01</f>
        <v>1076.5776000000001</v>
      </c>
      <c r="N225" s="26">
        <f t="shared" ref="N225:N226" si="241">+D225*0.01</f>
        <v>1076.5776000000001</v>
      </c>
      <c r="O225" s="26">
        <f t="shared" ref="O225:O226" si="242">+D225*0.01</f>
        <v>1076.5776000000001</v>
      </c>
      <c r="P225" s="26">
        <f t="shared" ref="P225:P226" si="243">+D225/365*8</f>
        <v>2359.622136986301</v>
      </c>
      <c r="Q225" s="23">
        <f t="shared" si="231"/>
        <v>196343.65573698623</v>
      </c>
      <c r="R225" s="26"/>
      <c r="S225" s="26"/>
      <c r="T225" s="26"/>
      <c r="U225" s="26"/>
      <c r="V225" s="26"/>
      <c r="W225" s="26"/>
      <c r="X225" s="26"/>
      <c r="Y225" s="26"/>
      <c r="Z225" s="26"/>
      <c r="AA225" s="26"/>
    </row>
    <row r="226" spans="1:27" s="25" customFormat="1" x14ac:dyDescent="0.25">
      <c r="A226" s="25" t="s">
        <v>501</v>
      </c>
      <c r="B226" s="25" t="s">
        <v>289</v>
      </c>
      <c r="C226" s="26">
        <v>8971.48</v>
      </c>
      <c r="D226" s="26">
        <f t="shared" si="235"/>
        <v>107657.76</v>
      </c>
      <c r="E226" s="26">
        <f t="shared" si="236"/>
        <v>8971.48</v>
      </c>
      <c r="F226" s="26">
        <f t="shared" si="237"/>
        <v>19378.396799999999</v>
      </c>
      <c r="G226" s="26">
        <v>37110</v>
      </c>
      <c r="H226" s="26">
        <f t="shared" si="238"/>
        <v>1488</v>
      </c>
      <c r="I226" s="26"/>
      <c r="J226" s="26"/>
      <c r="K226" s="26">
        <f t="shared" si="239"/>
        <v>16148.663999999999</v>
      </c>
      <c r="L226" s="23">
        <f t="shared" si="225"/>
        <v>190754.30079999997</v>
      </c>
      <c r="M226" s="26">
        <f t="shared" si="240"/>
        <v>1076.5776000000001</v>
      </c>
      <c r="N226" s="26">
        <f t="shared" si="241"/>
        <v>1076.5776000000001</v>
      </c>
      <c r="O226" s="26">
        <f t="shared" si="242"/>
        <v>1076.5776000000001</v>
      </c>
      <c r="P226" s="26">
        <f t="shared" si="243"/>
        <v>2359.622136986301</v>
      </c>
      <c r="Q226" s="23">
        <f t="shared" si="231"/>
        <v>196343.65573698623</v>
      </c>
      <c r="R226" s="26"/>
      <c r="S226" s="26"/>
      <c r="T226" s="26"/>
      <c r="U226" s="26"/>
      <c r="V226" s="26"/>
      <c r="W226" s="26"/>
      <c r="X226" s="26"/>
      <c r="Y226" s="26"/>
      <c r="Z226" s="26"/>
      <c r="AA226" s="26"/>
    </row>
    <row r="227" spans="1:27" s="25" customFormat="1" x14ac:dyDescent="0.25">
      <c r="A227" s="25" t="s">
        <v>502</v>
      </c>
      <c r="B227" s="25" t="s">
        <v>503</v>
      </c>
      <c r="C227" s="26">
        <v>35985.040000000001</v>
      </c>
      <c r="D227" s="26">
        <v>595145.28</v>
      </c>
      <c r="E227" s="26"/>
      <c r="F227" s="26"/>
      <c r="G227" s="26"/>
      <c r="H227" s="26">
        <f t="shared" si="226"/>
        <v>1488</v>
      </c>
      <c r="I227" s="26"/>
      <c r="J227" s="26"/>
      <c r="K227" s="26"/>
      <c r="L227" s="23">
        <f t="shared" si="225"/>
        <v>596633.28</v>
      </c>
      <c r="M227" s="26">
        <f t="shared" si="227"/>
        <v>5951.4528</v>
      </c>
      <c r="N227" s="26">
        <f t="shared" si="228"/>
        <v>5951.4528</v>
      </c>
      <c r="O227" s="26">
        <f t="shared" si="229"/>
        <v>5951.4528</v>
      </c>
      <c r="P227" s="26">
        <f t="shared" si="230"/>
        <v>13044.280109589041</v>
      </c>
      <c r="Q227" s="23">
        <f t="shared" si="231"/>
        <v>627531.91850958893</v>
      </c>
      <c r="R227" s="26"/>
      <c r="S227" s="26"/>
      <c r="T227" s="26"/>
      <c r="U227" s="26"/>
      <c r="V227" s="26"/>
      <c r="W227" s="26"/>
      <c r="X227" s="26"/>
      <c r="Y227" s="26"/>
      <c r="Z227" s="26"/>
      <c r="AA227" s="26"/>
    </row>
    <row r="228" spans="1:27" s="25" customFormat="1" x14ac:dyDescent="0.25">
      <c r="A228" s="25" t="s">
        <v>504</v>
      </c>
      <c r="B228" s="25" t="s">
        <v>505</v>
      </c>
      <c r="C228" s="26">
        <v>7443.23</v>
      </c>
      <c r="D228" s="26">
        <f t="shared" ref="D228:D277" si="244">C228*12</f>
        <v>89318.76</v>
      </c>
      <c r="E228" s="26">
        <f t="shared" si="232"/>
        <v>7443.23</v>
      </c>
      <c r="F228" s="26">
        <f t="shared" si="233"/>
        <v>16077.376799999998</v>
      </c>
      <c r="G228" s="26">
        <v>37110</v>
      </c>
      <c r="H228" s="26">
        <f t="shared" si="226"/>
        <v>1488</v>
      </c>
      <c r="I228" s="26"/>
      <c r="J228" s="26"/>
      <c r="K228" s="26">
        <f t="shared" si="234"/>
        <v>13397.813999999998</v>
      </c>
      <c r="L228" s="23">
        <f t="shared" si="225"/>
        <v>164835.18079999997</v>
      </c>
      <c r="M228" s="26">
        <f t="shared" si="227"/>
        <v>893.18759999999997</v>
      </c>
      <c r="N228" s="26">
        <f t="shared" si="228"/>
        <v>893.18759999999997</v>
      </c>
      <c r="O228" s="26">
        <f t="shared" si="229"/>
        <v>893.18759999999997</v>
      </c>
      <c r="P228" s="26">
        <f t="shared" si="230"/>
        <v>1957.6714520547944</v>
      </c>
      <c r="Q228" s="23">
        <f t="shared" si="231"/>
        <v>169472.41505205477</v>
      </c>
      <c r="R228" s="26"/>
      <c r="S228" s="26"/>
      <c r="T228" s="26"/>
      <c r="U228" s="26"/>
      <c r="V228" s="26"/>
      <c r="W228" s="26"/>
      <c r="X228" s="26"/>
      <c r="Y228" s="26"/>
      <c r="Z228" s="26"/>
      <c r="AA228" s="26"/>
    </row>
    <row r="229" spans="1:27" s="25" customFormat="1" x14ac:dyDescent="0.25">
      <c r="A229" s="25" t="s">
        <v>506</v>
      </c>
      <c r="B229" s="25" t="s">
        <v>507</v>
      </c>
      <c r="C229" s="26">
        <v>6109.29</v>
      </c>
      <c r="D229" s="26">
        <f t="shared" si="244"/>
        <v>73311.48</v>
      </c>
      <c r="E229" s="26">
        <f t="shared" si="232"/>
        <v>6109.29</v>
      </c>
      <c r="F229" s="26">
        <f t="shared" si="233"/>
        <v>13196.066399999998</v>
      </c>
      <c r="G229" s="26">
        <v>37110</v>
      </c>
      <c r="H229" s="26">
        <f t="shared" si="226"/>
        <v>1488</v>
      </c>
      <c r="I229" s="26"/>
      <c r="J229" s="26"/>
      <c r="K229" s="26">
        <f t="shared" si="234"/>
        <v>10996.722</v>
      </c>
      <c r="L229" s="23">
        <f t="shared" si="225"/>
        <v>142211.55839999998</v>
      </c>
      <c r="M229" s="26">
        <f t="shared" si="227"/>
        <v>733.11479999999995</v>
      </c>
      <c r="N229" s="26">
        <f t="shared" si="228"/>
        <v>733.11479999999995</v>
      </c>
      <c r="O229" s="26">
        <f t="shared" si="229"/>
        <v>733.11479999999995</v>
      </c>
      <c r="P229" s="26">
        <f t="shared" si="230"/>
        <v>1606.8269589041095</v>
      </c>
      <c r="Q229" s="23">
        <f t="shared" si="231"/>
        <v>146017.72975890411</v>
      </c>
      <c r="R229" s="26"/>
      <c r="S229" s="26"/>
      <c r="T229" s="26"/>
      <c r="U229" s="26"/>
      <c r="V229" s="26"/>
      <c r="W229" s="26"/>
      <c r="X229" s="26"/>
      <c r="Y229" s="26"/>
      <c r="Z229" s="26"/>
      <c r="AA229" s="26"/>
    </row>
    <row r="230" spans="1:27" s="25" customFormat="1" x14ac:dyDescent="0.25">
      <c r="A230" s="25" t="s">
        <v>852</v>
      </c>
      <c r="B230" s="25" t="s">
        <v>289</v>
      </c>
      <c r="C230" s="26">
        <v>17072</v>
      </c>
      <c r="D230" s="26">
        <f t="shared" ref="D230" si="245">C230*12</f>
        <v>204864</v>
      </c>
      <c r="E230" s="26">
        <f t="shared" ref="E230" si="246">D230/12</f>
        <v>17072</v>
      </c>
      <c r="F230" s="26">
        <f t="shared" ref="F230" si="247">D230*18%</f>
        <v>36875.519999999997</v>
      </c>
      <c r="G230" s="26">
        <v>37110</v>
      </c>
      <c r="H230" s="26">
        <f t="shared" ref="H230" si="248">IF(D230*0.01&gt;124,124,D230*0.01)*12</f>
        <v>1488</v>
      </c>
      <c r="I230" s="26">
        <f>D230*32.5%</f>
        <v>66580.800000000003</v>
      </c>
      <c r="J230" s="26">
        <v>6000</v>
      </c>
      <c r="K230" s="26">
        <f t="shared" ref="K230" si="249">D230*15%</f>
        <v>30729.599999999999</v>
      </c>
      <c r="L230" s="23">
        <f t="shared" ref="L230" si="250">SUM(D230:K230)</f>
        <v>400719.92</v>
      </c>
      <c r="M230" s="26">
        <f t="shared" ref="M230" si="251">+D230*0.01</f>
        <v>2048.64</v>
      </c>
      <c r="N230" s="26">
        <f t="shared" ref="N230" si="252">+D230*0.01</f>
        <v>2048.64</v>
      </c>
      <c r="O230" s="26">
        <f t="shared" ref="O230" si="253">+D230*0.01</f>
        <v>2048.64</v>
      </c>
      <c r="P230" s="26">
        <f t="shared" ref="P230" si="254">+D230/365*8</f>
        <v>4490.1698630136989</v>
      </c>
      <c r="Q230" s="23">
        <f t="shared" ref="Q230" si="255">SUM(L230:P230)</f>
        <v>411356.00986301375</v>
      </c>
      <c r="R230" s="26"/>
      <c r="S230" s="26"/>
      <c r="T230" s="26"/>
      <c r="U230" s="26"/>
      <c r="V230" s="26"/>
      <c r="W230" s="26"/>
      <c r="X230" s="26"/>
      <c r="Y230" s="26"/>
      <c r="Z230" s="26"/>
      <c r="AA230" s="26"/>
    </row>
    <row r="231" spans="1:27" s="25" customFormat="1" x14ac:dyDescent="0.25">
      <c r="A231" s="25" t="s">
        <v>508</v>
      </c>
      <c r="B231" s="25" t="s">
        <v>509</v>
      </c>
      <c r="C231" s="26">
        <v>10390.709999999999</v>
      </c>
      <c r="D231" s="26">
        <f t="shared" si="244"/>
        <v>124688.51999999999</v>
      </c>
      <c r="E231" s="26">
        <f t="shared" si="232"/>
        <v>10390.709999999999</v>
      </c>
      <c r="F231" s="26">
        <f t="shared" si="233"/>
        <v>22443.933599999997</v>
      </c>
      <c r="G231" s="26">
        <v>37110</v>
      </c>
      <c r="H231" s="26">
        <f t="shared" si="226"/>
        <v>1488</v>
      </c>
      <c r="I231" s="26">
        <f>D231*32.5%</f>
        <v>40523.769</v>
      </c>
      <c r="J231" s="26"/>
      <c r="K231" s="26">
        <f t="shared" si="234"/>
        <v>18703.277999999998</v>
      </c>
      <c r="L231" s="23">
        <f t="shared" si="225"/>
        <v>255348.21059999996</v>
      </c>
      <c r="M231" s="26">
        <f t="shared" si="227"/>
        <v>1246.8851999999999</v>
      </c>
      <c r="N231" s="26">
        <f t="shared" si="228"/>
        <v>1246.8851999999999</v>
      </c>
      <c r="O231" s="26">
        <f t="shared" si="229"/>
        <v>1246.8851999999999</v>
      </c>
      <c r="P231" s="26">
        <f t="shared" si="230"/>
        <v>2732.8990684931505</v>
      </c>
      <c r="Q231" s="23">
        <f t="shared" si="231"/>
        <v>261821.76526849309</v>
      </c>
      <c r="R231" s="26"/>
      <c r="S231" s="26"/>
      <c r="T231" s="26"/>
      <c r="U231" s="26"/>
      <c r="V231" s="26"/>
      <c r="W231" s="26"/>
      <c r="X231" s="26"/>
      <c r="Y231" s="26"/>
      <c r="Z231" s="26"/>
      <c r="AA231" s="26"/>
    </row>
    <row r="232" spans="1:27" s="25" customFormat="1" x14ac:dyDescent="0.25">
      <c r="A232" s="25" t="s">
        <v>370</v>
      </c>
      <c r="B232" s="25" t="s">
        <v>510</v>
      </c>
      <c r="C232" s="26">
        <v>5899.19</v>
      </c>
      <c r="D232" s="26">
        <f t="shared" si="244"/>
        <v>70790.28</v>
      </c>
      <c r="E232" s="26">
        <f t="shared" si="232"/>
        <v>5899.19</v>
      </c>
      <c r="F232" s="26">
        <f t="shared" si="233"/>
        <v>12742.250399999999</v>
      </c>
      <c r="G232" s="26">
        <v>37110</v>
      </c>
      <c r="H232" s="26">
        <f t="shared" si="226"/>
        <v>1488</v>
      </c>
      <c r="I232" s="26"/>
      <c r="J232" s="26"/>
      <c r="K232" s="26">
        <f t="shared" si="234"/>
        <v>10618.541999999999</v>
      </c>
      <c r="L232" s="23">
        <f t="shared" si="225"/>
        <v>138648.26240000001</v>
      </c>
      <c r="M232" s="26">
        <f t="shared" si="227"/>
        <v>707.90279999999996</v>
      </c>
      <c r="N232" s="26">
        <f t="shared" si="228"/>
        <v>707.90279999999996</v>
      </c>
      <c r="O232" s="26">
        <f t="shared" si="229"/>
        <v>707.90279999999996</v>
      </c>
      <c r="P232" s="26">
        <f t="shared" si="230"/>
        <v>1551.5677808219177</v>
      </c>
      <c r="Q232" s="23">
        <f t="shared" si="231"/>
        <v>142323.53858082194</v>
      </c>
      <c r="R232" s="26"/>
      <c r="S232" s="26"/>
      <c r="T232" s="26"/>
      <c r="U232" s="26"/>
      <c r="V232" s="26"/>
      <c r="W232" s="26"/>
      <c r="X232" s="26"/>
      <c r="Y232" s="26"/>
      <c r="Z232" s="26"/>
      <c r="AA232" s="26"/>
    </row>
    <row r="233" spans="1:27" s="25" customFormat="1" x14ac:dyDescent="0.25">
      <c r="A233" s="25" t="s">
        <v>370</v>
      </c>
      <c r="B233" s="25" t="s">
        <v>511</v>
      </c>
      <c r="C233" s="26">
        <v>5899.19</v>
      </c>
      <c r="D233" s="26">
        <f t="shared" si="244"/>
        <v>70790.28</v>
      </c>
      <c r="E233" s="26">
        <f t="shared" si="232"/>
        <v>5899.19</v>
      </c>
      <c r="F233" s="26">
        <f t="shared" si="233"/>
        <v>12742.250399999999</v>
      </c>
      <c r="G233" s="26">
        <v>37110</v>
      </c>
      <c r="H233" s="26">
        <f t="shared" si="226"/>
        <v>1488</v>
      </c>
      <c r="I233" s="26"/>
      <c r="J233" s="26"/>
      <c r="K233" s="26">
        <f t="shared" si="234"/>
        <v>10618.541999999999</v>
      </c>
      <c r="L233" s="23">
        <f t="shared" si="225"/>
        <v>138648.26240000001</v>
      </c>
      <c r="M233" s="26">
        <f t="shared" si="227"/>
        <v>707.90279999999996</v>
      </c>
      <c r="N233" s="26">
        <f t="shared" si="228"/>
        <v>707.90279999999996</v>
      </c>
      <c r="O233" s="26">
        <f t="shared" si="229"/>
        <v>707.90279999999996</v>
      </c>
      <c r="P233" s="26">
        <f t="shared" si="230"/>
        <v>1551.5677808219177</v>
      </c>
      <c r="Q233" s="23">
        <f t="shared" si="231"/>
        <v>142323.53858082194</v>
      </c>
      <c r="R233" s="26"/>
      <c r="S233" s="26"/>
      <c r="T233" s="26"/>
      <c r="U233" s="26"/>
      <c r="V233" s="26"/>
      <c r="W233" s="26"/>
      <c r="X233" s="26"/>
      <c r="Y233" s="26"/>
      <c r="Z233" s="26"/>
      <c r="AA233" s="26"/>
    </row>
    <row r="234" spans="1:27" s="25" customFormat="1" x14ac:dyDescent="0.25">
      <c r="A234" s="25" t="s">
        <v>370</v>
      </c>
      <c r="B234" s="25" t="s">
        <v>512</v>
      </c>
      <c r="C234" s="26">
        <v>5614.92</v>
      </c>
      <c r="D234" s="26">
        <f t="shared" si="244"/>
        <v>67379.040000000008</v>
      </c>
      <c r="E234" s="26">
        <f t="shared" si="232"/>
        <v>5614.920000000001</v>
      </c>
      <c r="F234" s="26">
        <f t="shared" si="233"/>
        <v>12128.227200000001</v>
      </c>
      <c r="G234" s="26">
        <v>37110</v>
      </c>
      <c r="H234" s="26">
        <f t="shared" si="226"/>
        <v>1488</v>
      </c>
      <c r="I234" s="26"/>
      <c r="J234" s="26"/>
      <c r="K234" s="26">
        <f t="shared" si="234"/>
        <v>10106.856000000002</v>
      </c>
      <c r="L234" s="23">
        <f t="shared" si="225"/>
        <v>133827.04320000001</v>
      </c>
      <c r="M234" s="26">
        <f t="shared" si="227"/>
        <v>673.79040000000009</v>
      </c>
      <c r="N234" s="26">
        <f t="shared" si="228"/>
        <v>673.79040000000009</v>
      </c>
      <c r="O234" s="26">
        <f t="shared" si="229"/>
        <v>673.79040000000009</v>
      </c>
      <c r="P234" s="26">
        <f t="shared" si="230"/>
        <v>1476.800876712329</v>
      </c>
      <c r="Q234" s="23">
        <f t="shared" si="231"/>
        <v>137325.21527671235</v>
      </c>
      <c r="R234" s="26"/>
      <c r="S234" s="26"/>
      <c r="T234" s="26"/>
      <c r="U234" s="26"/>
      <c r="V234" s="26"/>
      <c r="W234" s="26"/>
      <c r="X234" s="26"/>
      <c r="Y234" s="26"/>
      <c r="Z234" s="26"/>
      <c r="AA234" s="26"/>
    </row>
    <row r="235" spans="1:27" s="25" customFormat="1" x14ac:dyDescent="0.25">
      <c r="A235" s="25" t="s">
        <v>370</v>
      </c>
      <c r="B235" s="25" t="s">
        <v>513</v>
      </c>
      <c r="C235" s="26">
        <v>5614.92</v>
      </c>
      <c r="D235" s="26">
        <f t="shared" si="244"/>
        <v>67379.040000000008</v>
      </c>
      <c r="E235" s="26">
        <f t="shared" si="232"/>
        <v>5614.920000000001</v>
      </c>
      <c r="F235" s="26">
        <f t="shared" si="233"/>
        <v>12128.227200000001</v>
      </c>
      <c r="G235" s="26">
        <v>37110</v>
      </c>
      <c r="H235" s="26">
        <f t="shared" si="226"/>
        <v>1488</v>
      </c>
      <c r="I235" s="26"/>
      <c r="J235" s="26"/>
      <c r="K235" s="26">
        <f t="shared" si="234"/>
        <v>10106.856000000002</v>
      </c>
      <c r="L235" s="23">
        <f t="shared" si="225"/>
        <v>133827.04320000001</v>
      </c>
      <c r="M235" s="26">
        <f t="shared" si="227"/>
        <v>673.79040000000009</v>
      </c>
      <c r="N235" s="26">
        <f t="shared" si="228"/>
        <v>673.79040000000009</v>
      </c>
      <c r="O235" s="26">
        <f t="shared" si="229"/>
        <v>673.79040000000009</v>
      </c>
      <c r="P235" s="26">
        <f t="shared" si="230"/>
        <v>1476.800876712329</v>
      </c>
      <c r="Q235" s="23">
        <f t="shared" si="231"/>
        <v>137325.21527671235</v>
      </c>
      <c r="R235" s="26"/>
      <c r="S235" s="26"/>
      <c r="T235" s="26"/>
      <c r="U235" s="26"/>
      <c r="V235" s="26"/>
      <c r="W235" s="26"/>
      <c r="X235" s="26"/>
      <c r="Y235" s="26"/>
      <c r="Z235" s="26"/>
      <c r="AA235" s="26"/>
    </row>
    <row r="236" spans="1:27" s="25" customFormat="1" x14ac:dyDescent="0.25">
      <c r="A236" s="25" t="s">
        <v>372</v>
      </c>
      <c r="B236" s="25" t="s">
        <v>514</v>
      </c>
      <c r="C236" s="26">
        <v>6109.29</v>
      </c>
      <c r="D236" s="26">
        <f t="shared" si="244"/>
        <v>73311.48</v>
      </c>
      <c r="E236" s="26">
        <f t="shared" si="232"/>
        <v>6109.29</v>
      </c>
      <c r="F236" s="26">
        <f t="shared" si="233"/>
        <v>13196.066399999998</v>
      </c>
      <c r="G236" s="26">
        <v>37110</v>
      </c>
      <c r="H236" s="26">
        <f t="shared" si="226"/>
        <v>1488</v>
      </c>
      <c r="I236" s="26"/>
      <c r="J236" s="26"/>
      <c r="K236" s="26">
        <f t="shared" si="234"/>
        <v>10996.722</v>
      </c>
      <c r="L236" s="23">
        <f t="shared" si="225"/>
        <v>142211.55839999998</v>
      </c>
      <c r="M236" s="26">
        <f t="shared" si="227"/>
        <v>733.11479999999995</v>
      </c>
      <c r="N236" s="26">
        <f t="shared" si="228"/>
        <v>733.11479999999995</v>
      </c>
      <c r="O236" s="26">
        <f t="shared" si="229"/>
        <v>733.11479999999995</v>
      </c>
      <c r="P236" s="26">
        <f t="shared" si="230"/>
        <v>1606.8269589041095</v>
      </c>
      <c r="Q236" s="23">
        <f t="shared" si="231"/>
        <v>146017.72975890411</v>
      </c>
      <c r="R236" s="26"/>
      <c r="S236" s="26"/>
      <c r="T236" s="26"/>
      <c r="U236" s="26"/>
      <c r="V236" s="26"/>
      <c r="W236" s="26"/>
      <c r="X236" s="26"/>
      <c r="Y236" s="26"/>
      <c r="Z236" s="26"/>
      <c r="AA236" s="26"/>
    </row>
    <row r="237" spans="1:27" s="25" customFormat="1" x14ac:dyDescent="0.25">
      <c r="A237" s="25" t="s">
        <v>372</v>
      </c>
      <c r="B237" s="25" t="s">
        <v>515</v>
      </c>
      <c r="C237" s="26">
        <v>6109.29</v>
      </c>
      <c r="D237" s="26">
        <f t="shared" si="244"/>
        <v>73311.48</v>
      </c>
      <c r="E237" s="26">
        <f t="shared" si="232"/>
        <v>6109.29</v>
      </c>
      <c r="F237" s="26">
        <f t="shared" si="233"/>
        <v>13196.066399999998</v>
      </c>
      <c r="G237" s="26">
        <v>37110</v>
      </c>
      <c r="H237" s="26">
        <f t="shared" si="226"/>
        <v>1488</v>
      </c>
      <c r="I237" s="26"/>
      <c r="J237" s="26"/>
      <c r="K237" s="26">
        <f t="shared" si="234"/>
        <v>10996.722</v>
      </c>
      <c r="L237" s="23">
        <f t="shared" si="225"/>
        <v>142211.55839999998</v>
      </c>
      <c r="M237" s="26">
        <f t="shared" si="227"/>
        <v>733.11479999999995</v>
      </c>
      <c r="N237" s="26">
        <f t="shared" si="228"/>
        <v>733.11479999999995</v>
      </c>
      <c r="O237" s="26">
        <f t="shared" si="229"/>
        <v>733.11479999999995</v>
      </c>
      <c r="P237" s="26">
        <f t="shared" si="230"/>
        <v>1606.8269589041095</v>
      </c>
      <c r="Q237" s="23">
        <f t="shared" si="231"/>
        <v>146017.72975890411</v>
      </c>
      <c r="R237" s="26"/>
      <c r="S237" s="26"/>
      <c r="T237" s="26"/>
      <c r="U237" s="26"/>
      <c r="V237" s="26"/>
      <c r="W237" s="26"/>
      <c r="X237" s="26"/>
      <c r="Y237" s="26"/>
      <c r="Z237" s="26"/>
      <c r="AA237" s="26"/>
    </row>
    <row r="238" spans="1:27" s="25" customFormat="1" x14ac:dyDescent="0.25">
      <c r="A238" s="25" t="s">
        <v>372</v>
      </c>
      <c r="B238" s="25" t="s">
        <v>516</v>
      </c>
      <c r="C238" s="26">
        <v>6109.29</v>
      </c>
      <c r="D238" s="26">
        <f t="shared" si="244"/>
        <v>73311.48</v>
      </c>
      <c r="E238" s="26">
        <f t="shared" si="232"/>
        <v>6109.29</v>
      </c>
      <c r="F238" s="26">
        <f t="shared" si="233"/>
        <v>13196.066399999998</v>
      </c>
      <c r="G238" s="26">
        <v>37110</v>
      </c>
      <c r="H238" s="26">
        <f t="shared" si="226"/>
        <v>1488</v>
      </c>
      <c r="I238" s="26"/>
      <c r="J238" s="26"/>
      <c r="K238" s="26">
        <f t="shared" si="234"/>
        <v>10996.722</v>
      </c>
      <c r="L238" s="23">
        <f t="shared" si="225"/>
        <v>142211.55839999998</v>
      </c>
      <c r="M238" s="26">
        <f t="shared" si="227"/>
        <v>733.11479999999995</v>
      </c>
      <c r="N238" s="26">
        <f t="shared" si="228"/>
        <v>733.11479999999995</v>
      </c>
      <c r="O238" s="26">
        <f t="shared" si="229"/>
        <v>733.11479999999995</v>
      </c>
      <c r="P238" s="26">
        <f t="shared" si="230"/>
        <v>1606.8269589041095</v>
      </c>
      <c r="Q238" s="23">
        <f t="shared" si="231"/>
        <v>146017.72975890411</v>
      </c>
      <c r="R238" s="26"/>
      <c r="S238" s="26"/>
      <c r="T238" s="26"/>
      <c r="U238" s="26"/>
      <c r="V238" s="26"/>
      <c r="W238" s="26"/>
      <c r="X238" s="26"/>
      <c r="Y238" s="26"/>
      <c r="Z238" s="26"/>
      <c r="AA238" s="26"/>
    </row>
    <row r="239" spans="1:27" s="25" customFormat="1" x14ac:dyDescent="0.25">
      <c r="A239" s="25" t="s">
        <v>372</v>
      </c>
      <c r="B239" s="25" t="s">
        <v>517</v>
      </c>
      <c r="C239" s="26">
        <v>6109.29</v>
      </c>
      <c r="D239" s="26">
        <f t="shared" si="244"/>
        <v>73311.48</v>
      </c>
      <c r="E239" s="26">
        <f t="shared" si="232"/>
        <v>6109.29</v>
      </c>
      <c r="F239" s="26">
        <f t="shared" si="233"/>
        <v>13196.066399999998</v>
      </c>
      <c r="G239" s="26">
        <v>37110</v>
      </c>
      <c r="H239" s="26">
        <f t="shared" si="226"/>
        <v>1488</v>
      </c>
      <c r="I239" s="26"/>
      <c r="J239" s="26"/>
      <c r="K239" s="26">
        <f t="shared" si="234"/>
        <v>10996.722</v>
      </c>
      <c r="L239" s="23">
        <f t="shared" si="225"/>
        <v>142211.55839999998</v>
      </c>
      <c r="M239" s="26">
        <f t="shared" si="227"/>
        <v>733.11479999999995</v>
      </c>
      <c r="N239" s="26">
        <f t="shared" si="228"/>
        <v>733.11479999999995</v>
      </c>
      <c r="O239" s="26">
        <f t="shared" si="229"/>
        <v>733.11479999999995</v>
      </c>
      <c r="P239" s="26">
        <f t="shared" si="230"/>
        <v>1606.8269589041095</v>
      </c>
      <c r="Q239" s="23">
        <f t="shared" si="231"/>
        <v>146017.72975890411</v>
      </c>
      <c r="R239" s="26"/>
      <c r="S239" s="26"/>
      <c r="T239" s="26"/>
      <c r="U239" s="26"/>
      <c r="V239" s="26"/>
      <c r="W239" s="26"/>
      <c r="X239" s="26"/>
      <c r="Y239" s="26"/>
      <c r="Z239" s="26"/>
      <c r="AA239" s="26"/>
    </row>
    <row r="240" spans="1:27" s="25" customFormat="1" x14ac:dyDescent="0.25">
      <c r="A240" s="25" t="s">
        <v>372</v>
      </c>
      <c r="B240" s="25" t="s">
        <v>518</v>
      </c>
      <c r="C240" s="26">
        <v>6109.29</v>
      </c>
      <c r="D240" s="26">
        <f t="shared" si="244"/>
        <v>73311.48</v>
      </c>
      <c r="E240" s="26">
        <f t="shared" si="232"/>
        <v>6109.29</v>
      </c>
      <c r="F240" s="26">
        <f t="shared" si="233"/>
        <v>13196.066399999998</v>
      </c>
      <c r="G240" s="26">
        <v>37110</v>
      </c>
      <c r="H240" s="26">
        <f t="shared" si="226"/>
        <v>1488</v>
      </c>
      <c r="I240" s="26"/>
      <c r="J240" s="26"/>
      <c r="K240" s="26">
        <f t="shared" si="234"/>
        <v>10996.722</v>
      </c>
      <c r="L240" s="23">
        <f t="shared" si="225"/>
        <v>142211.55839999998</v>
      </c>
      <c r="M240" s="26">
        <f t="shared" si="227"/>
        <v>733.11479999999995</v>
      </c>
      <c r="N240" s="26">
        <f t="shared" si="228"/>
        <v>733.11479999999995</v>
      </c>
      <c r="O240" s="26">
        <f t="shared" si="229"/>
        <v>733.11479999999995</v>
      </c>
      <c r="P240" s="26">
        <f t="shared" si="230"/>
        <v>1606.8269589041095</v>
      </c>
      <c r="Q240" s="23">
        <f t="shared" si="231"/>
        <v>146017.72975890411</v>
      </c>
      <c r="R240" s="26"/>
      <c r="S240" s="26"/>
      <c r="T240" s="26"/>
      <c r="U240" s="26"/>
      <c r="V240" s="26"/>
      <c r="W240" s="26"/>
      <c r="X240" s="26"/>
      <c r="Y240" s="26"/>
      <c r="Z240" s="26"/>
      <c r="AA240" s="26"/>
    </row>
    <row r="241" spans="1:27" s="25" customFormat="1" x14ac:dyDescent="0.25">
      <c r="A241" s="25" t="s">
        <v>372</v>
      </c>
      <c r="B241" s="25" t="s">
        <v>519</v>
      </c>
      <c r="C241" s="26">
        <v>6109.29</v>
      </c>
      <c r="D241" s="26">
        <f t="shared" si="244"/>
        <v>73311.48</v>
      </c>
      <c r="E241" s="26">
        <f t="shared" si="232"/>
        <v>6109.29</v>
      </c>
      <c r="F241" s="26">
        <f t="shared" si="233"/>
        <v>13196.066399999998</v>
      </c>
      <c r="G241" s="26">
        <v>37110</v>
      </c>
      <c r="H241" s="26">
        <f t="shared" si="226"/>
        <v>1488</v>
      </c>
      <c r="I241" s="26"/>
      <c r="J241" s="26"/>
      <c r="K241" s="26">
        <f t="shared" si="234"/>
        <v>10996.722</v>
      </c>
      <c r="L241" s="23">
        <f t="shared" si="225"/>
        <v>142211.55839999998</v>
      </c>
      <c r="M241" s="26">
        <f t="shared" si="227"/>
        <v>733.11479999999995</v>
      </c>
      <c r="N241" s="26">
        <f t="shared" si="228"/>
        <v>733.11479999999995</v>
      </c>
      <c r="O241" s="26">
        <f t="shared" si="229"/>
        <v>733.11479999999995</v>
      </c>
      <c r="P241" s="26">
        <f t="shared" si="230"/>
        <v>1606.8269589041095</v>
      </c>
      <c r="Q241" s="23">
        <f t="shared" si="231"/>
        <v>146017.72975890411</v>
      </c>
      <c r="R241" s="26"/>
      <c r="S241" s="26"/>
      <c r="T241" s="26"/>
      <c r="U241" s="26"/>
      <c r="V241" s="26"/>
      <c r="W241" s="26"/>
      <c r="X241" s="26"/>
      <c r="Y241" s="26"/>
      <c r="Z241" s="26"/>
      <c r="AA241" s="26"/>
    </row>
    <row r="242" spans="1:27" s="25" customFormat="1" x14ac:dyDescent="0.25">
      <c r="A242" s="25" t="s">
        <v>372</v>
      </c>
      <c r="B242" s="25" t="s">
        <v>520</v>
      </c>
      <c r="C242" s="26">
        <v>6109.29</v>
      </c>
      <c r="D242" s="26">
        <f t="shared" si="244"/>
        <v>73311.48</v>
      </c>
      <c r="E242" s="26">
        <f t="shared" si="232"/>
        <v>6109.29</v>
      </c>
      <c r="F242" s="26">
        <f t="shared" si="233"/>
        <v>13196.066399999998</v>
      </c>
      <c r="G242" s="26">
        <v>37110</v>
      </c>
      <c r="H242" s="26">
        <f t="shared" si="226"/>
        <v>1488</v>
      </c>
      <c r="I242" s="26"/>
      <c r="J242" s="26"/>
      <c r="K242" s="26">
        <f t="shared" si="234"/>
        <v>10996.722</v>
      </c>
      <c r="L242" s="23">
        <f t="shared" si="225"/>
        <v>142211.55839999998</v>
      </c>
      <c r="M242" s="26">
        <f t="shared" si="227"/>
        <v>733.11479999999995</v>
      </c>
      <c r="N242" s="26">
        <f t="shared" si="228"/>
        <v>733.11479999999995</v>
      </c>
      <c r="O242" s="26">
        <f t="shared" si="229"/>
        <v>733.11479999999995</v>
      </c>
      <c r="P242" s="26">
        <f t="shared" si="230"/>
        <v>1606.8269589041095</v>
      </c>
      <c r="Q242" s="23">
        <f t="shared" si="231"/>
        <v>146017.72975890411</v>
      </c>
      <c r="R242" s="26"/>
      <c r="S242" s="26"/>
      <c r="T242" s="26"/>
      <c r="U242" s="26"/>
      <c r="V242" s="26"/>
      <c r="W242" s="26"/>
      <c r="X242" s="26"/>
      <c r="Y242" s="26"/>
      <c r="Z242" s="26"/>
      <c r="AA242" s="26"/>
    </row>
    <row r="243" spans="1:27" s="25" customFormat="1" x14ac:dyDescent="0.25">
      <c r="A243" s="25" t="s">
        <v>372</v>
      </c>
      <c r="B243" s="25" t="s">
        <v>521</v>
      </c>
      <c r="C243" s="26">
        <v>6109.29</v>
      </c>
      <c r="D243" s="26">
        <f t="shared" si="244"/>
        <v>73311.48</v>
      </c>
      <c r="E243" s="26">
        <f t="shared" si="232"/>
        <v>6109.29</v>
      </c>
      <c r="F243" s="26">
        <f t="shared" si="233"/>
        <v>13196.066399999998</v>
      </c>
      <c r="G243" s="26">
        <v>37110</v>
      </c>
      <c r="H243" s="26">
        <f t="shared" si="226"/>
        <v>1488</v>
      </c>
      <c r="I243" s="26"/>
      <c r="J243" s="26"/>
      <c r="K243" s="26">
        <f t="shared" si="234"/>
        <v>10996.722</v>
      </c>
      <c r="L243" s="23">
        <f t="shared" si="225"/>
        <v>142211.55839999998</v>
      </c>
      <c r="M243" s="26">
        <f t="shared" si="227"/>
        <v>733.11479999999995</v>
      </c>
      <c r="N243" s="26">
        <f t="shared" si="228"/>
        <v>733.11479999999995</v>
      </c>
      <c r="O243" s="26">
        <f t="shared" si="229"/>
        <v>733.11479999999995</v>
      </c>
      <c r="P243" s="26">
        <f t="shared" si="230"/>
        <v>1606.8269589041095</v>
      </c>
      <c r="Q243" s="23">
        <f t="shared" si="231"/>
        <v>146017.72975890411</v>
      </c>
      <c r="R243" s="26"/>
      <c r="S243" s="26"/>
      <c r="T243" s="26"/>
      <c r="U243" s="26"/>
      <c r="V243" s="26"/>
      <c r="W243" s="26"/>
      <c r="X243" s="26"/>
      <c r="Y243" s="26"/>
      <c r="Z243" s="26"/>
      <c r="AA243" s="26"/>
    </row>
    <row r="244" spans="1:27" s="25" customFormat="1" x14ac:dyDescent="0.25">
      <c r="A244" s="25" t="s">
        <v>372</v>
      </c>
      <c r="B244" s="25" t="s">
        <v>522</v>
      </c>
      <c r="C244" s="26">
        <v>6109.29</v>
      </c>
      <c r="D244" s="26">
        <f t="shared" si="244"/>
        <v>73311.48</v>
      </c>
      <c r="E244" s="26">
        <f t="shared" si="232"/>
        <v>6109.29</v>
      </c>
      <c r="F244" s="26">
        <f t="shared" si="233"/>
        <v>13196.066399999998</v>
      </c>
      <c r="G244" s="26">
        <v>37110</v>
      </c>
      <c r="H244" s="26">
        <f t="shared" si="226"/>
        <v>1488</v>
      </c>
      <c r="I244" s="26"/>
      <c r="J244" s="26"/>
      <c r="K244" s="26">
        <f t="shared" si="234"/>
        <v>10996.722</v>
      </c>
      <c r="L244" s="23">
        <f t="shared" si="225"/>
        <v>142211.55839999998</v>
      </c>
      <c r="M244" s="26">
        <f t="shared" si="227"/>
        <v>733.11479999999995</v>
      </c>
      <c r="N244" s="26">
        <f t="shared" si="228"/>
        <v>733.11479999999995</v>
      </c>
      <c r="O244" s="26">
        <f t="shared" si="229"/>
        <v>733.11479999999995</v>
      </c>
      <c r="P244" s="26">
        <f t="shared" si="230"/>
        <v>1606.8269589041095</v>
      </c>
      <c r="Q244" s="23">
        <f t="shared" si="231"/>
        <v>146017.72975890411</v>
      </c>
      <c r="R244" s="26"/>
      <c r="S244" s="26"/>
      <c r="T244" s="26"/>
      <c r="U244" s="26"/>
      <c r="V244" s="26"/>
      <c r="W244" s="26"/>
      <c r="X244" s="26"/>
      <c r="Y244" s="26"/>
      <c r="Z244" s="26"/>
      <c r="AA244" s="26"/>
    </row>
    <row r="245" spans="1:27" s="25" customFormat="1" x14ac:dyDescent="0.25">
      <c r="A245" s="25" t="s">
        <v>372</v>
      </c>
      <c r="B245" s="25" t="s">
        <v>523</v>
      </c>
      <c r="C245" s="26">
        <v>6109.29</v>
      </c>
      <c r="D245" s="26">
        <f t="shared" si="244"/>
        <v>73311.48</v>
      </c>
      <c r="E245" s="26">
        <f t="shared" si="232"/>
        <v>6109.29</v>
      </c>
      <c r="F245" s="26">
        <f t="shared" si="233"/>
        <v>13196.066399999998</v>
      </c>
      <c r="G245" s="26">
        <v>37110</v>
      </c>
      <c r="H245" s="26">
        <f t="shared" si="226"/>
        <v>1488</v>
      </c>
      <c r="I245" s="26"/>
      <c r="J245" s="26"/>
      <c r="K245" s="26">
        <f t="shared" si="234"/>
        <v>10996.722</v>
      </c>
      <c r="L245" s="23">
        <f t="shared" si="225"/>
        <v>142211.55839999998</v>
      </c>
      <c r="M245" s="26">
        <f t="shared" si="227"/>
        <v>733.11479999999995</v>
      </c>
      <c r="N245" s="26">
        <f t="shared" si="228"/>
        <v>733.11479999999995</v>
      </c>
      <c r="O245" s="26">
        <f t="shared" si="229"/>
        <v>733.11479999999995</v>
      </c>
      <c r="P245" s="26">
        <f t="shared" si="230"/>
        <v>1606.8269589041095</v>
      </c>
      <c r="Q245" s="23">
        <f t="shared" si="231"/>
        <v>146017.72975890411</v>
      </c>
      <c r="R245" s="26"/>
      <c r="S245" s="26"/>
      <c r="T245" s="26"/>
      <c r="U245" s="26"/>
      <c r="V245" s="26"/>
      <c r="W245" s="26"/>
      <c r="X245" s="26"/>
      <c r="Y245" s="26"/>
      <c r="Z245" s="26"/>
      <c r="AA245" s="26"/>
    </row>
    <row r="246" spans="1:27" s="25" customFormat="1" x14ac:dyDescent="0.25">
      <c r="A246" s="25" t="s">
        <v>372</v>
      </c>
      <c r="B246" s="25" t="s">
        <v>524</v>
      </c>
      <c r="C246" s="26">
        <v>6109.29</v>
      </c>
      <c r="D246" s="26">
        <f t="shared" si="244"/>
        <v>73311.48</v>
      </c>
      <c r="E246" s="26">
        <f t="shared" si="232"/>
        <v>6109.29</v>
      </c>
      <c r="F246" s="26">
        <f t="shared" si="233"/>
        <v>13196.066399999998</v>
      </c>
      <c r="G246" s="26">
        <v>37110</v>
      </c>
      <c r="H246" s="26">
        <f t="shared" si="226"/>
        <v>1488</v>
      </c>
      <c r="I246" s="26"/>
      <c r="J246" s="26"/>
      <c r="K246" s="26">
        <f t="shared" si="234"/>
        <v>10996.722</v>
      </c>
      <c r="L246" s="23">
        <f t="shared" si="225"/>
        <v>142211.55839999998</v>
      </c>
      <c r="M246" s="26">
        <f t="shared" si="227"/>
        <v>733.11479999999995</v>
      </c>
      <c r="N246" s="26">
        <f t="shared" si="228"/>
        <v>733.11479999999995</v>
      </c>
      <c r="O246" s="26">
        <f t="shared" si="229"/>
        <v>733.11479999999995</v>
      </c>
      <c r="P246" s="26">
        <f t="shared" si="230"/>
        <v>1606.8269589041095</v>
      </c>
      <c r="Q246" s="23">
        <f t="shared" si="231"/>
        <v>146017.72975890411</v>
      </c>
      <c r="R246" s="26"/>
      <c r="S246" s="26"/>
      <c r="T246" s="26"/>
      <c r="U246" s="26"/>
      <c r="V246" s="26"/>
      <c r="W246" s="26"/>
      <c r="X246" s="26"/>
      <c r="Y246" s="26"/>
      <c r="Z246" s="26"/>
      <c r="AA246" s="26"/>
    </row>
    <row r="247" spans="1:27" s="25" customFormat="1" x14ac:dyDescent="0.25">
      <c r="A247" s="25" t="s">
        <v>372</v>
      </c>
      <c r="B247" s="25" t="s">
        <v>525</v>
      </c>
      <c r="C247" s="26">
        <v>5573</v>
      </c>
      <c r="D247" s="26">
        <f t="shared" si="244"/>
        <v>66876</v>
      </c>
      <c r="E247" s="26">
        <f t="shared" si="232"/>
        <v>5573</v>
      </c>
      <c r="F247" s="26">
        <f t="shared" si="233"/>
        <v>12037.68</v>
      </c>
      <c r="G247" s="26">
        <v>37110</v>
      </c>
      <c r="H247" s="26">
        <f t="shared" si="226"/>
        <v>1488</v>
      </c>
      <c r="I247" s="26"/>
      <c r="J247" s="26"/>
      <c r="K247" s="26">
        <f t="shared" si="234"/>
        <v>10031.4</v>
      </c>
      <c r="L247" s="23">
        <f t="shared" si="225"/>
        <v>133116.07999999999</v>
      </c>
      <c r="M247" s="26">
        <f t="shared" si="227"/>
        <v>668.76</v>
      </c>
      <c r="N247" s="26">
        <f t="shared" si="228"/>
        <v>668.76</v>
      </c>
      <c r="O247" s="26">
        <f t="shared" si="229"/>
        <v>668.76</v>
      </c>
      <c r="P247" s="26">
        <f t="shared" si="230"/>
        <v>1465.7753424657535</v>
      </c>
      <c r="Q247" s="23">
        <f t="shared" si="231"/>
        <v>136588.13534246577</v>
      </c>
      <c r="R247" s="26"/>
      <c r="S247" s="26"/>
      <c r="T247" s="26"/>
      <c r="U247" s="26"/>
      <c r="V247" s="26"/>
      <c r="W247" s="26"/>
      <c r="X247" s="26"/>
      <c r="Y247" s="26"/>
      <c r="Z247" s="26"/>
      <c r="AA247" s="26"/>
    </row>
    <row r="248" spans="1:27" s="25" customFormat="1" x14ac:dyDescent="0.25">
      <c r="A248" s="25" t="s">
        <v>372</v>
      </c>
      <c r="B248" s="25" t="s">
        <v>526</v>
      </c>
      <c r="C248" s="26">
        <v>5584.51</v>
      </c>
      <c r="D248" s="26">
        <f t="shared" si="244"/>
        <v>67014.12</v>
      </c>
      <c r="E248" s="26">
        <f t="shared" si="232"/>
        <v>5584.5099999999993</v>
      </c>
      <c r="F248" s="26">
        <f t="shared" si="233"/>
        <v>12062.541599999999</v>
      </c>
      <c r="G248" s="26">
        <v>37110</v>
      </c>
      <c r="H248" s="26">
        <f t="shared" si="226"/>
        <v>1488</v>
      </c>
      <c r="I248" s="26"/>
      <c r="J248" s="26"/>
      <c r="K248" s="26">
        <f t="shared" si="234"/>
        <v>10052.117999999999</v>
      </c>
      <c r="L248" s="23">
        <f t="shared" si="225"/>
        <v>133311.28959999999</v>
      </c>
      <c r="M248" s="26">
        <f t="shared" si="227"/>
        <v>670.14119999999991</v>
      </c>
      <c r="N248" s="26">
        <f t="shared" si="228"/>
        <v>670.14119999999991</v>
      </c>
      <c r="O248" s="26">
        <f t="shared" si="229"/>
        <v>670.14119999999991</v>
      </c>
      <c r="P248" s="26">
        <f t="shared" si="230"/>
        <v>1468.8026301369862</v>
      </c>
      <c r="Q248" s="23">
        <f t="shared" si="231"/>
        <v>136790.51583013701</v>
      </c>
      <c r="R248" s="26"/>
      <c r="S248" s="26"/>
      <c r="T248" s="26"/>
      <c r="U248" s="26"/>
      <c r="V248" s="26"/>
      <c r="W248" s="26"/>
      <c r="X248" s="26"/>
      <c r="Y248" s="26"/>
      <c r="Z248" s="26"/>
      <c r="AA248" s="26"/>
    </row>
    <row r="249" spans="1:27" s="25" customFormat="1" x14ac:dyDescent="0.25">
      <c r="A249" s="25" t="s">
        <v>372</v>
      </c>
      <c r="B249" s="25" t="s">
        <v>527</v>
      </c>
      <c r="C249" s="26">
        <v>5573</v>
      </c>
      <c r="D249" s="26">
        <f t="shared" si="244"/>
        <v>66876</v>
      </c>
      <c r="E249" s="26">
        <f t="shared" si="232"/>
        <v>5573</v>
      </c>
      <c r="F249" s="26">
        <f t="shared" si="233"/>
        <v>12037.68</v>
      </c>
      <c r="G249" s="26">
        <v>37110</v>
      </c>
      <c r="H249" s="26">
        <f t="shared" si="226"/>
        <v>1488</v>
      </c>
      <c r="I249" s="26"/>
      <c r="J249" s="26"/>
      <c r="K249" s="26">
        <f t="shared" si="234"/>
        <v>10031.4</v>
      </c>
      <c r="L249" s="23">
        <f t="shared" si="225"/>
        <v>133116.07999999999</v>
      </c>
      <c r="M249" s="26">
        <f t="shared" si="227"/>
        <v>668.76</v>
      </c>
      <c r="N249" s="26">
        <f t="shared" si="228"/>
        <v>668.76</v>
      </c>
      <c r="O249" s="26">
        <f t="shared" si="229"/>
        <v>668.76</v>
      </c>
      <c r="P249" s="26">
        <f t="shared" si="230"/>
        <v>1465.7753424657535</v>
      </c>
      <c r="Q249" s="23">
        <f t="shared" si="231"/>
        <v>136588.13534246577</v>
      </c>
      <c r="R249" s="26"/>
      <c r="S249" s="26"/>
      <c r="T249" s="26"/>
      <c r="U249" s="26"/>
      <c r="V249" s="26"/>
      <c r="W249" s="26"/>
      <c r="X249" s="26"/>
      <c r="Y249" s="26"/>
      <c r="Z249" s="26"/>
      <c r="AA249" s="26"/>
    </row>
    <row r="250" spans="1:27" s="25" customFormat="1" x14ac:dyDescent="0.25">
      <c r="A250" s="25" t="s">
        <v>372</v>
      </c>
      <c r="B250" s="25" t="s">
        <v>528</v>
      </c>
      <c r="C250" s="26">
        <v>5630.54</v>
      </c>
      <c r="D250" s="26">
        <f t="shared" si="244"/>
        <v>67566.48</v>
      </c>
      <c r="E250" s="26">
        <f t="shared" si="232"/>
        <v>5630.54</v>
      </c>
      <c r="F250" s="26">
        <f t="shared" si="233"/>
        <v>12161.966399999999</v>
      </c>
      <c r="G250" s="26">
        <v>37110</v>
      </c>
      <c r="H250" s="26">
        <f t="shared" si="226"/>
        <v>1488</v>
      </c>
      <c r="I250" s="26"/>
      <c r="J250" s="26"/>
      <c r="K250" s="26">
        <f t="shared" si="234"/>
        <v>10134.972</v>
      </c>
      <c r="L250" s="23">
        <f t="shared" si="225"/>
        <v>134091.9584</v>
      </c>
      <c r="M250" s="26">
        <f t="shared" si="227"/>
        <v>675.66480000000001</v>
      </c>
      <c r="N250" s="26">
        <f t="shared" si="228"/>
        <v>675.66480000000001</v>
      </c>
      <c r="O250" s="26">
        <f t="shared" si="229"/>
        <v>675.66480000000001</v>
      </c>
      <c r="P250" s="26">
        <f t="shared" si="230"/>
        <v>1480.9091506849313</v>
      </c>
      <c r="Q250" s="23">
        <f t="shared" si="231"/>
        <v>137599.86195068492</v>
      </c>
      <c r="R250" s="26"/>
      <c r="S250" s="26"/>
      <c r="T250" s="26"/>
      <c r="U250" s="26"/>
      <c r="V250" s="26"/>
      <c r="W250" s="26"/>
      <c r="X250" s="26"/>
      <c r="Y250" s="26"/>
      <c r="Z250" s="26"/>
      <c r="AA250" s="26"/>
    </row>
    <row r="251" spans="1:27" s="25" customFormat="1" x14ac:dyDescent="0.25">
      <c r="A251" s="25" t="s">
        <v>372</v>
      </c>
      <c r="B251" s="25" t="s">
        <v>529</v>
      </c>
      <c r="C251" s="26">
        <v>5573</v>
      </c>
      <c r="D251" s="26">
        <f t="shared" si="244"/>
        <v>66876</v>
      </c>
      <c r="E251" s="26">
        <f t="shared" si="232"/>
        <v>5573</v>
      </c>
      <c r="F251" s="26">
        <f t="shared" si="233"/>
        <v>12037.68</v>
      </c>
      <c r="G251" s="26">
        <v>37110</v>
      </c>
      <c r="H251" s="26">
        <f t="shared" si="226"/>
        <v>1488</v>
      </c>
      <c r="I251" s="26"/>
      <c r="J251" s="26"/>
      <c r="K251" s="26">
        <f t="shared" si="234"/>
        <v>10031.4</v>
      </c>
      <c r="L251" s="23">
        <f t="shared" si="225"/>
        <v>133116.07999999999</v>
      </c>
      <c r="M251" s="26">
        <f t="shared" si="227"/>
        <v>668.76</v>
      </c>
      <c r="N251" s="26">
        <f t="shared" si="228"/>
        <v>668.76</v>
      </c>
      <c r="O251" s="26">
        <f t="shared" si="229"/>
        <v>668.76</v>
      </c>
      <c r="P251" s="26">
        <f t="shared" si="230"/>
        <v>1465.7753424657535</v>
      </c>
      <c r="Q251" s="23">
        <f t="shared" si="231"/>
        <v>136588.13534246577</v>
      </c>
      <c r="R251" s="26"/>
      <c r="S251" s="26"/>
      <c r="T251" s="26"/>
      <c r="U251" s="26"/>
      <c r="V251" s="26"/>
      <c r="W251" s="26"/>
      <c r="X251" s="26"/>
      <c r="Y251" s="26"/>
      <c r="Z251" s="26"/>
      <c r="AA251" s="26"/>
    </row>
    <row r="252" spans="1:27" s="25" customFormat="1" x14ac:dyDescent="0.25">
      <c r="A252" s="25" t="s">
        <v>372</v>
      </c>
      <c r="B252" s="25" t="s">
        <v>530</v>
      </c>
      <c r="C252" s="26">
        <v>5573</v>
      </c>
      <c r="D252" s="26">
        <f t="shared" si="244"/>
        <v>66876</v>
      </c>
      <c r="E252" s="26">
        <f t="shared" si="232"/>
        <v>5573</v>
      </c>
      <c r="F252" s="26">
        <f t="shared" si="233"/>
        <v>12037.68</v>
      </c>
      <c r="G252" s="26">
        <v>37110</v>
      </c>
      <c r="H252" s="26">
        <f t="shared" si="226"/>
        <v>1488</v>
      </c>
      <c r="I252" s="26"/>
      <c r="J252" s="26"/>
      <c r="K252" s="26">
        <f t="shared" si="234"/>
        <v>10031.4</v>
      </c>
      <c r="L252" s="23">
        <f t="shared" si="225"/>
        <v>133116.07999999999</v>
      </c>
      <c r="M252" s="26">
        <f t="shared" si="227"/>
        <v>668.76</v>
      </c>
      <c r="N252" s="26">
        <f t="shared" si="228"/>
        <v>668.76</v>
      </c>
      <c r="O252" s="26">
        <f t="shared" si="229"/>
        <v>668.76</v>
      </c>
      <c r="P252" s="26">
        <f t="shared" si="230"/>
        <v>1465.7753424657535</v>
      </c>
      <c r="Q252" s="23">
        <f t="shared" si="231"/>
        <v>136588.13534246577</v>
      </c>
      <c r="R252" s="26"/>
      <c r="S252" s="26"/>
      <c r="T252" s="26"/>
      <c r="U252" s="26"/>
      <c r="V252" s="26"/>
      <c r="W252" s="26"/>
      <c r="X252" s="26"/>
      <c r="Y252" s="26"/>
      <c r="Z252" s="26"/>
      <c r="AA252" s="26"/>
    </row>
    <row r="253" spans="1:27" s="25" customFormat="1" x14ac:dyDescent="0.25">
      <c r="A253" s="25" t="s">
        <v>372</v>
      </c>
      <c r="B253" s="25" t="s">
        <v>531</v>
      </c>
      <c r="C253" s="26">
        <v>5573</v>
      </c>
      <c r="D253" s="26">
        <f t="shared" si="244"/>
        <v>66876</v>
      </c>
      <c r="E253" s="26">
        <f t="shared" si="232"/>
        <v>5573</v>
      </c>
      <c r="F253" s="26">
        <f t="shared" si="233"/>
        <v>12037.68</v>
      </c>
      <c r="G253" s="26">
        <v>37110</v>
      </c>
      <c r="H253" s="26">
        <f t="shared" si="226"/>
        <v>1488</v>
      </c>
      <c r="I253" s="26"/>
      <c r="J253" s="26"/>
      <c r="K253" s="26">
        <f t="shared" si="234"/>
        <v>10031.4</v>
      </c>
      <c r="L253" s="23">
        <f t="shared" si="225"/>
        <v>133116.07999999999</v>
      </c>
      <c r="M253" s="26">
        <f t="shared" si="227"/>
        <v>668.76</v>
      </c>
      <c r="N253" s="26">
        <f t="shared" si="228"/>
        <v>668.76</v>
      </c>
      <c r="O253" s="26">
        <f t="shared" si="229"/>
        <v>668.76</v>
      </c>
      <c r="P253" s="26">
        <f t="shared" si="230"/>
        <v>1465.7753424657535</v>
      </c>
      <c r="Q253" s="23">
        <f t="shared" si="231"/>
        <v>136588.13534246577</v>
      </c>
      <c r="R253" s="26"/>
      <c r="S253" s="26"/>
      <c r="T253" s="26"/>
      <c r="U253" s="26"/>
      <c r="V253" s="26"/>
      <c r="W253" s="26"/>
      <c r="X253" s="26"/>
      <c r="Y253" s="26"/>
      <c r="Z253" s="26"/>
      <c r="AA253" s="26"/>
    </row>
    <row r="254" spans="1:27" s="25" customFormat="1" x14ac:dyDescent="0.25">
      <c r="A254" s="25" t="s">
        <v>372</v>
      </c>
      <c r="B254" s="25" t="s">
        <v>532</v>
      </c>
      <c r="C254" s="26">
        <v>5457.58</v>
      </c>
      <c r="D254" s="26">
        <f t="shared" si="244"/>
        <v>65490.96</v>
      </c>
      <c r="E254" s="26">
        <f t="shared" si="232"/>
        <v>5457.58</v>
      </c>
      <c r="F254" s="26">
        <f t="shared" si="233"/>
        <v>11788.372799999999</v>
      </c>
      <c r="G254" s="26">
        <v>37110</v>
      </c>
      <c r="H254" s="26">
        <f t="shared" si="226"/>
        <v>1488</v>
      </c>
      <c r="I254" s="26"/>
      <c r="J254" s="26"/>
      <c r="K254" s="26">
        <f t="shared" si="234"/>
        <v>9823.6440000000002</v>
      </c>
      <c r="L254" s="23">
        <f t="shared" si="225"/>
        <v>131158.55679999999</v>
      </c>
      <c r="M254" s="26">
        <f t="shared" si="227"/>
        <v>654.90959999999995</v>
      </c>
      <c r="N254" s="26">
        <f t="shared" si="228"/>
        <v>654.90959999999995</v>
      </c>
      <c r="O254" s="26">
        <f t="shared" si="229"/>
        <v>654.90959999999995</v>
      </c>
      <c r="P254" s="26">
        <f t="shared" si="230"/>
        <v>1435.418301369863</v>
      </c>
      <c r="Q254" s="23">
        <f t="shared" si="231"/>
        <v>134558.70390136988</v>
      </c>
      <c r="R254" s="26"/>
      <c r="S254" s="26"/>
      <c r="T254" s="26"/>
      <c r="U254" s="26"/>
      <c r="V254" s="26"/>
      <c r="W254" s="26"/>
      <c r="X254" s="26"/>
      <c r="Y254" s="26"/>
      <c r="Z254" s="26"/>
      <c r="AA254" s="26"/>
    </row>
    <row r="255" spans="1:27" s="25" customFormat="1" x14ac:dyDescent="0.25">
      <c r="A255" s="25" t="s">
        <v>372</v>
      </c>
      <c r="B255" s="25" t="s">
        <v>533</v>
      </c>
      <c r="C255" s="26">
        <v>5457.58</v>
      </c>
      <c r="D255" s="26">
        <f t="shared" si="244"/>
        <v>65490.96</v>
      </c>
      <c r="E255" s="26">
        <f t="shared" si="232"/>
        <v>5457.58</v>
      </c>
      <c r="F255" s="26">
        <f t="shared" si="233"/>
        <v>11788.372799999999</v>
      </c>
      <c r="G255" s="26">
        <v>37110</v>
      </c>
      <c r="H255" s="26">
        <f t="shared" si="226"/>
        <v>1488</v>
      </c>
      <c r="I255" s="26"/>
      <c r="J255" s="26"/>
      <c r="K255" s="26">
        <f t="shared" si="234"/>
        <v>9823.6440000000002</v>
      </c>
      <c r="L255" s="23">
        <f t="shared" si="225"/>
        <v>131158.55679999999</v>
      </c>
      <c r="M255" s="26">
        <f t="shared" si="227"/>
        <v>654.90959999999995</v>
      </c>
      <c r="N255" s="26">
        <f t="shared" si="228"/>
        <v>654.90959999999995</v>
      </c>
      <c r="O255" s="26">
        <f t="shared" si="229"/>
        <v>654.90959999999995</v>
      </c>
      <c r="P255" s="26">
        <f t="shared" si="230"/>
        <v>1435.418301369863</v>
      </c>
      <c r="Q255" s="23">
        <f t="shared" si="231"/>
        <v>134558.70390136988</v>
      </c>
      <c r="R255" s="26"/>
      <c r="S255" s="26"/>
      <c r="T255" s="26"/>
      <c r="U255" s="26"/>
      <c r="V255" s="26"/>
      <c r="W255" s="26"/>
      <c r="X255" s="26"/>
      <c r="Y255" s="26"/>
      <c r="Z255" s="26"/>
      <c r="AA255" s="26"/>
    </row>
    <row r="256" spans="1:27" s="25" customFormat="1" x14ac:dyDescent="0.25">
      <c r="A256" s="25" t="s">
        <v>372</v>
      </c>
      <c r="B256" s="25" t="s">
        <v>534</v>
      </c>
      <c r="C256" s="26">
        <v>5457.58</v>
      </c>
      <c r="D256" s="26">
        <f t="shared" si="244"/>
        <v>65490.96</v>
      </c>
      <c r="E256" s="26">
        <f t="shared" si="232"/>
        <v>5457.58</v>
      </c>
      <c r="F256" s="26">
        <f t="shared" si="233"/>
        <v>11788.372799999999</v>
      </c>
      <c r="G256" s="26">
        <v>37110</v>
      </c>
      <c r="H256" s="26">
        <f t="shared" si="226"/>
        <v>1488</v>
      </c>
      <c r="I256" s="26"/>
      <c r="J256" s="26"/>
      <c r="K256" s="26">
        <f t="shared" si="234"/>
        <v>9823.6440000000002</v>
      </c>
      <c r="L256" s="23">
        <f t="shared" si="225"/>
        <v>131158.55679999999</v>
      </c>
      <c r="M256" s="26">
        <f t="shared" si="227"/>
        <v>654.90959999999995</v>
      </c>
      <c r="N256" s="26">
        <f t="shared" si="228"/>
        <v>654.90959999999995</v>
      </c>
      <c r="O256" s="26">
        <f t="shared" si="229"/>
        <v>654.90959999999995</v>
      </c>
      <c r="P256" s="26">
        <f t="shared" si="230"/>
        <v>1435.418301369863</v>
      </c>
      <c r="Q256" s="23">
        <f t="shared" si="231"/>
        <v>134558.70390136988</v>
      </c>
      <c r="R256" s="26"/>
      <c r="S256" s="26"/>
      <c r="T256" s="26"/>
      <c r="U256" s="26"/>
      <c r="V256" s="26"/>
      <c r="W256" s="26"/>
      <c r="X256" s="26"/>
      <c r="Y256" s="26"/>
      <c r="Z256" s="26"/>
      <c r="AA256" s="26"/>
    </row>
    <row r="257" spans="1:27" s="25" customFormat="1" x14ac:dyDescent="0.25">
      <c r="A257" s="25" t="s">
        <v>372</v>
      </c>
      <c r="B257" s="25" t="s">
        <v>535</v>
      </c>
      <c r="C257" s="26">
        <v>5457.58</v>
      </c>
      <c r="D257" s="26">
        <f t="shared" si="244"/>
        <v>65490.96</v>
      </c>
      <c r="E257" s="26">
        <f t="shared" si="232"/>
        <v>5457.58</v>
      </c>
      <c r="F257" s="26">
        <f t="shared" si="233"/>
        <v>11788.372799999999</v>
      </c>
      <c r="G257" s="26">
        <v>37110</v>
      </c>
      <c r="H257" s="26">
        <f t="shared" si="226"/>
        <v>1488</v>
      </c>
      <c r="I257" s="26"/>
      <c r="J257" s="26"/>
      <c r="K257" s="26">
        <f t="shared" si="234"/>
        <v>9823.6440000000002</v>
      </c>
      <c r="L257" s="23">
        <f t="shared" si="225"/>
        <v>131158.55679999999</v>
      </c>
      <c r="M257" s="26">
        <f t="shared" si="227"/>
        <v>654.90959999999995</v>
      </c>
      <c r="N257" s="26">
        <f t="shared" si="228"/>
        <v>654.90959999999995</v>
      </c>
      <c r="O257" s="26">
        <f t="shared" si="229"/>
        <v>654.90959999999995</v>
      </c>
      <c r="P257" s="26">
        <f t="shared" si="230"/>
        <v>1435.418301369863</v>
      </c>
      <c r="Q257" s="23">
        <f t="shared" si="231"/>
        <v>134558.70390136988</v>
      </c>
      <c r="R257" s="26"/>
      <c r="S257" s="26"/>
      <c r="T257" s="26"/>
      <c r="U257" s="26"/>
      <c r="V257" s="26"/>
      <c r="W257" s="26"/>
      <c r="X257" s="26"/>
      <c r="Y257" s="26"/>
      <c r="Z257" s="26"/>
      <c r="AA257" s="26"/>
    </row>
    <row r="258" spans="1:27" s="25" customFormat="1" x14ac:dyDescent="0.25">
      <c r="A258" s="25" t="s">
        <v>372</v>
      </c>
      <c r="B258" s="25" t="s">
        <v>536</v>
      </c>
      <c r="C258" s="26">
        <v>5457.58</v>
      </c>
      <c r="D258" s="26">
        <f t="shared" si="244"/>
        <v>65490.96</v>
      </c>
      <c r="E258" s="26">
        <f t="shared" si="232"/>
        <v>5457.58</v>
      </c>
      <c r="F258" s="26">
        <f t="shared" si="233"/>
        <v>11788.372799999999</v>
      </c>
      <c r="G258" s="26">
        <v>37110</v>
      </c>
      <c r="H258" s="26">
        <f t="shared" si="226"/>
        <v>1488</v>
      </c>
      <c r="I258" s="26"/>
      <c r="J258" s="26"/>
      <c r="K258" s="26">
        <f t="shared" si="234"/>
        <v>9823.6440000000002</v>
      </c>
      <c r="L258" s="23">
        <f t="shared" si="225"/>
        <v>131158.55679999999</v>
      </c>
      <c r="M258" s="26">
        <f t="shared" si="227"/>
        <v>654.90959999999995</v>
      </c>
      <c r="N258" s="26">
        <f t="shared" si="228"/>
        <v>654.90959999999995</v>
      </c>
      <c r="O258" s="26">
        <f t="shared" si="229"/>
        <v>654.90959999999995</v>
      </c>
      <c r="P258" s="26">
        <f t="shared" si="230"/>
        <v>1435.418301369863</v>
      </c>
      <c r="Q258" s="23">
        <f t="shared" si="231"/>
        <v>134558.70390136988</v>
      </c>
      <c r="R258" s="26"/>
      <c r="S258" s="26"/>
      <c r="T258" s="26"/>
      <c r="U258" s="26"/>
      <c r="V258" s="26"/>
      <c r="W258" s="26"/>
      <c r="X258" s="26"/>
      <c r="Y258" s="26"/>
      <c r="Z258" s="26"/>
      <c r="AA258" s="26"/>
    </row>
    <row r="259" spans="1:27" s="25" customFormat="1" x14ac:dyDescent="0.25">
      <c r="A259" s="25" t="s">
        <v>372</v>
      </c>
      <c r="B259" s="25" t="s">
        <v>537</v>
      </c>
      <c r="C259" s="26">
        <v>5457.58</v>
      </c>
      <c r="D259" s="26">
        <f t="shared" si="244"/>
        <v>65490.96</v>
      </c>
      <c r="E259" s="26">
        <f t="shared" si="232"/>
        <v>5457.58</v>
      </c>
      <c r="F259" s="26">
        <f t="shared" si="233"/>
        <v>11788.372799999999</v>
      </c>
      <c r="G259" s="26">
        <v>37110</v>
      </c>
      <c r="H259" s="26">
        <f t="shared" si="226"/>
        <v>1488</v>
      </c>
      <c r="I259" s="26"/>
      <c r="J259" s="26"/>
      <c r="K259" s="26">
        <f t="shared" si="234"/>
        <v>9823.6440000000002</v>
      </c>
      <c r="L259" s="23">
        <f t="shared" si="225"/>
        <v>131158.55679999999</v>
      </c>
      <c r="M259" s="26">
        <f t="shared" si="227"/>
        <v>654.90959999999995</v>
      </c>
      <c r="N259" s="26">
        <f t="shared" si="228"/>
        <v>654.90959999999995</v>
      </c>
      <c r="O259" s="26">
        <f t="shared" si="229"/>
        <v>654.90959999999995</v>
      </c>
      <c r="P259" s="26">
        <f t="shared" si="230"/>
        <v>1435.418301369863</v>
      </c>
      <c r="Q259" s="23">
        <f t="shared" si="231"/>
        <v>134558.70390136988</v>
      </c>
      <c r="R259" s="26"/>
      <c r="S259" s="26"/>
      <c r="T259" s="26"/>
      <c r="U259" s="26"/>
      <c r="V259" s="26"/>
      <c r="W259" s="26"/>
      <c r="X259" s="26"/>
      <c r="Y259" s="26"/>
      <c r="Z259" s="26"/>
      <c r="AA259" s="26"/>
    </row>
    <row r="260" spans="1:27" s="25" customFormat="1" x14ac:dyDescent="0.25">
      <c r="A260" s="25" t="s">
        <v>372</v>
      </c>
      <c r="B260" s="25" t="s">
        <v>538</v>
      </c>
      <c r="C260" s="26">
        <v>5457.58</v>
      </c>
      <c r="D260" s="26">
        <f t="shared" si="244"/>
        <v>65490.96</v>
      </c>
      <c r="E260" s="26">
        <f t="shared" si="232"/>
        <v>5457.58</v>
      </c>
      <c r="F260" s="26">
        <f t="shared" si="233"/>
        <v>11788.372799999999</v>
      </c>
      <c r="G260" s="26">
        <v>37110</v>
      </c>
      <c r="H260" s="26">
        <f t="shared" si="226"/>
        <v>1488</v>
      </c>
      <c r="I260" s="26"/>
      <c r="J260" s="26"/>
      <c r="K260" s="26">
        <f t="shared" si="234"/>
        <v>9823.6440000000002</v>
      </c>
      <c r="L260" s="23">
        <f t="shared" si="225"/>
        <v>131158.55679999999</v>
      </c>
      <c r="M260" s="26">
        <f t="shared" si="227"/>
        <v>654.90959999999995</v>
      </c>
      <c r="N260" s="26">
        <f t="shared" si="228"/>
        <v>654.90959999999995</v>
      </c>
      <c r="O260" s="26">
        <f t="shared" si="229"/>
        <v>654.90959999999995</v>
      </c>
      <c r="P260" s="26">
        <f t="shared" si="230"/>
        <v>1435.418301369863</v>
      </c>
      <c r="Q260" s="23">
        <f t="shared" si="231"/>
        <v>134558.70390136988</v>
      </c>
      <c r="R260" s="26"/>
      <c r="S260" s="26"/>
      <c r="T260" s="26"/>
      <c r="U260" s="26"/>
      <c r="V260" s="26"/>
      <c r="W260" s="26"/>
      <c r="X260" s="26"/>
      <c r="Y260" s="26"/>
      <c r="Z260" s="26"/>
      <c r="AA260" s="26"/>
    </row>
    <row r="261" spans="1:27" s="25" customFormat="1" x14ac:dyDescent="0.25">
      <c r="A261" s="25" t="s">
        <v>372</v>
      </c>
      <c r="B261" s="25" t="s">
        <v>539</v>
      </c>
      <c r="C261" s="26">
        <v>5457.58</v>
      </c>
      <c r="D261" s="26">
        <f t="shared" si="244"/>
        <v>65490.96</v>
      </c>
      <c r="E261" s="26">
        <f t="shared" si="232"/>
        <v>5457.58</v>
      </c>
      <c r="F261" s="26">
        <f t="shared" si="233"/>
        <v>11788.372799999999</v>
      </c>
      <c r="G261" s="26">
        <v>37110</v>
      </c>
      <c r="H261" s="26">
        <f t="shared" si="226"/>
        <v>1488</v>
      </c>
      <c r="I261" s="26"/>
      <c r="J261" s="26"/>
      <c r="K261" s="26">
        <f t="shared" si="234"/>
        <v>9823.6440000000002</v>
      </c>
      <c r="L261" s="23">
        <f t="shared" si="225"/>
        <v>131158.55679999999</v>
      </c>
      <c r="M261" s="26">
        <f t="shared" si="227"/>
        <v>654.90959999999995</v>
      </c>
      <c r="N261" s="26">
        <f t="shared" si="228"/>
        <v>654.90959999999995</v>
      </c>
      <c r="O261" s="26">
        <f t="shared" si="229"/>
        <v>654.90959999999995</v>
      </c>
      <c r="P261" s="26">
        <f t="shared" si="230"/>
        <v>1435.418301369863</v>
      </c>
      <c r="Q261" s="23">
        <f t="shared" si="231"/>
        <v>134558.70390136988</v>
      </c>
      <c r="R261" s="26"/>
      <c r="S261" s="26"/>
      <c r="T261" s="26"/>
      <c r="U261" s="26"/>
      <c r="V261" s="26"/>
      <c r="W261" s="26"/>
      <c r="X261" s="26"/>
      <c r="Y261" s="26"/>
      <c r="Z261" s="26"/>
      <c r="AA261" s="26"/>
    </row>
    <row r="262" spans="1:27" s="25" customFormat="1" x14ac:dyDescent="0.25">
      <c r="A262" s="25" t="s">
        <v>372</v>
      </c>
      <c r="B262" s="25" t="s">
        <v>540</v>
      </c>
      <c r="C262" s="26">
        <v>5457.58</v>
      </c>
      <c r="D262" s="26">
        <f t="shared" si="244"/>
        <v>65490.96</v>
      </c>
      <c r="E262" s="26">
        <f t="shared" si="232"/>
        <v>5457.58</v>
      </c>
      <c r="F262" s="26">
        <f t="shared" si="233"/>
        <v>11788.372799999999</v>
      </c>
      <c r="G262" s="26">
        <v>37110</v>
      </c>
      <c r="H262" s="26">
        <f t="shared" si="226"/>
        <v>1488</v>
      </c>
      <c r="I262" s="26"/>
      <c r="J262" s="26"/>
      <c r="K262" s="26">
        <f t="shared" si="234"/>
        <v>9823.6440000000002</v>
      </c>
      <c r="L262" s="23">
        <f t="shared" si="225"/>
        <v>131158.55679999999</v>
      </c>
      <c r="M262" s="26">
        <f t="shared" si="227"/>
        <v>654.90959999999995</v>
      </c>
      <c r="N262" s="26">
        <f t="shared" si="228"/>
        <v>654.90959999999995</v>
      </c>
      <c r="O262" s="26">
        <f t="shared" si="229"/>
        <v>654.90959999999995</v>
      </c>
      <c r="P262" s="26">
        <f t="shared" si="230"/>
        <v>1435.418301369863</v>
      </c>
      <c r="Q262" s="23">
        <f t="shared" si="231"/>
        <v>134558.70390136988</v>
      </c>
      <c r="R262" s="26"/>
      <c r="S262" s="26"/>
      <c r="T262" s="26"/>
      <c r="U262" s="26"/>
      <c r="V262" s="26"/>
      <c r="W262" s="26"/>
      <c r="X262" s="26"/>
      <c r="Y262" s="26"/>
      <c r="Z262" s="26"/>
      <c r="AA262" s="26"/>
    </row>
    <row r="263" spans="1:27" s="25" customFormat="1" x14ac:dyDescent="0.25">
      <c r="A263" s="25" t="s">
        <v>372</v>
      </c>
      <c r="B263" s="25" t="s">
        <v>541</v>
      </c>
      <c r="C263" s="26">
        <v>5457.58</v>
      </c>
      <c r="D263" s="26">
        <f t="shared" si="244"/>
        <v>65490.96</v>
      </c>
      <c r="E263" s="26">
        <f t="shared" si="232"/>
        <v>5457.58</v>
      </c>
      <c r="F263" s="26">
        <f t="shared" si="233"/>
        <v>11788.372799999999</v>
      </c>
      <c r="G263" s="26">
        <v>37110</v>
      </c>
      <c r="H263" s="26">
        <f t="shared" si="226"/>
        <v>1488</v>
      </c>
      <c r="I263" s="26"/>
      <c r="J263" s="26"/>
      <c r="K263" s="26">
        <f t="shared" si="234"/>
        <v>9823.6440000000002</v>
      </c>
      <c r="L263" s="23">
        <f t="shared" si="225"/>
        <v>131158.55679999999</v>
      </c>
      <c r="M263" s="26">
        <f t="shared" si="227"/>
        <v>654.90959999999995</v>
      </c>
      <c r="N263" s="26">
        <f t="shared" si="228"/>
        <v>654.90959999999995</v>
      </c>
      <c r="O263" s="26">
        <f t="shared" si="229"/>
        <v>654.90959999999995</v>
      </c>
      <c r="P263" s="26">
        <f t="shared" si="230"/>
        <v>1435.418301369863</v>
      </c>
      <c r="Q263" s="23">
        <f t="shared" si="231"/>
        <v>134558.70390136988</v>
      </c>
      <c r="R263" s="26"/>
      <c r="S263" s="26"/>
      <c r="T263" s="26"/>
      <c r="U263" s="26"/>
      <c r="V263" s="26"/>
      <c r="W263" s="26"/>
      <c r="X263" s="26"/>
      <c r="Y263" s="26"/>
      <c r="Z263" s="26"/>
      <c r="AA263" s="26"/>
    </row>
    <row r="264" spans="1:27" s="25" customFormat="1" x14ac:dyDescent="0.25">
      <c r="A264" s="25" t="s">
        <v>372</v>
      </c>
      <c r="B264" s="25" t="s">
        <v>542</v>
      </c>
      <c r="C264" s="26">
        <v>5457.58</v>
      </c>
      <c r="D264" s="26">
        <f t="shared" si="244"/>
        <v>65490.96</v>
      </c>
      <c r="E264" s="26">
        <f t="shared" si="232"/>
        <v>5457.58</v>
      </c>
      <c r="F264" s="26">
        <f t="shared" si="233"/>
        <v>11788.372799999999</v>
      </c>
      <c r="G264" s="26">
        <v>37110</v>
      </c>
      <c r="H264" s="26">
        <f t="shared" si="226"/>
        <v>1488</v>
      </c>
      <c r="I264" s="26"/>
      <c r="J264" s="26"/>
      <c r="K264" s="26">
        <f t="shared" si="234"/>
        <v>9823.6440000000002</v>
      </c>
      <c r="L264" s="23">
        <f t="shared" si="225"/>
        <v>131158.55679999999</v>
      </c>
      <c r="M264" s="26">
        <f t="shared" si="227"/>
        <v>654.90959999999995</v>
      </c>
      <c r="N264" s="26">
        <f t="shared" si="228"/>
        <v>654.90959999999995</v>
      </c>
      <c r="O264" s="26">
        <f t="shared" si="229"/>
        <v>654.90959999999995</v>
      </c>
      <c r="P264" s="26">
        <f t="shared" si="230"/>
        <v>1435.418301369863</v>
      </c>
      <c r="Q264" s="23">
        <f t="shared" si="231"/>
        <v>134558.70390136988</v>
      </c>
      <c r="R264" s="26"/>
      <c r="S264" s="26"/>
      <c r="T264" s="26"/>
      <c r="U264" s="26"/>
      <c r="V264" s="26"/>
      <c r="W264" s="26"/>
      <c r="X264" s="26"/>
      <c r="Y264" s="26"/>
      <c r="Z264" s="26"/>
      <c r="AA264" s="26"/>
    </row>
    <row r="265" spans="1:27" s="25" customFormat="1" x14ac:dyDescent="0.25">
      <c r="A265" s="25" t="s">
        <v>372</v>
      </c>
      <c r="B265" s="25" t="s">
        <v>543</v>
      </c>
      <c r="C265" s="26">
        <v>5052.1400000000003</v>
      </c>
      <c r="D265" s="26">
        <f t="shared" si="244"/>
        <v>60625.680000000008</v>
      </c>
      <c r="E265" s="26">
        <f t="shared" si="232"/>
        <v>5052.1400000000003</v>
      </c>
      <c r="F265" s="26">
        <f t="shared" si="233"/>
        <v>10912.6224</v>
      </c>
      <c r="G265" s="26">
        <v>37110</v>
      </c>
      <c r="H265" s="26">
        <f t="shared" si="226"/>
        <v>1488</v>
      </c>
      <c r="I265" s="26"/>
      <c r="J265" s="26"/>
      <c r="K265" s="26">
        <f t="shared" si="234"/>
        <v>9093.8520000000008</v>
      </c>
      <c r="L265" s="23">
        <f t="shared" si="225"/>
        <v>124282.2944</v>
      </c>
      <c r="M265" s="26">
        <f t="shared" si="227"/>
        <v>606.25680000000011</v>
      </c>
      <c r="N265" s="26">
        <f t="shared" si="228"/>
        <v>606.25680000000011</v>
      </c>
      <c r="O265" s="26">
        <f t="shared" si="229"/>
        <v>606.25680000000011</v>
      </c>
      <c r="P265" s="26">
        <f t="shared" si="230"/>
        <v>1328.7820273972604</v>
      </c>
      <c r="Q265" s="23">
        <f t="shared" si="231"/>
        <v>127429.84682739727</v>
      </c>
      <c r="R265" s="26"/>
      <c r="S265" s="26"/>
      <c r="T265" s="26"/>
      <c r="U265" s="26"/>
      <c r="V265" s="26"/>
      <c r="W265" s="26"/>
      <c r="X265" s="26"/>
      <c r="Y265" s="26"/>
      <c r="Z265" s="26"/>
      <c r="AA265" s="26"/>
    </row>
    <row r="266" spans="1:27" s="25" customFormat="1" x14ac:dyDescent="0.25">
      <c r="A266" s="25" t="s">
        <v>372</v>
      </c>
      <c r="B266" s="25" t="s">
        <v>289</v>
      </c>
      <c r="C266" s="26">
        <v>5052.1400000000003</v>
      </c>
      <c r="D266" s="26">
        <f t="shared" si="244"/>
        <v>60625.680000000008</v>
      </c>
      <c r="E266" s="26">
        <f t="shared" si="232"/>
        <v>5052.1400000000003</v>
      </c>
      <c r="F266" s="26">
        <f t="shared" si="233"/>
        <v>10912.6224</v>
      </c>
      <c r="G266" s="26">
        <v>37110</v>
      </c>
      <c r="H266" s="26">
        <f t="shared" si="226"/>
        <v>1488</v>
      </c>
      <c r="I266" s="26"/>
      <c r="J266" s="26"/>
      <c r="K266" s="26">
        <f t="shared" si="234"/>
        <v>9093.8520000000008</v>
      </c>
      <c r="L266" s="23">
        <f t="shared" si="225"/>
        <v>124282.2944</v>
      </c>
      <c r="M266" s="26">
        <f t="shared" si="227"/>
        <v>606.25680000000011</v>
      </c>
      <c r="N266" s="26">
        <f t="shared" si="228"/>
        <v>606.25680000000011</v>
      </c>
      <c r="O266" s="26">
        <f t="shared" si="229"/>
        <v>606.25680000000011</v>
      </c>
      <c r="P266" s="26">
        <f t="shared" si="230"/>
        <v>1328.7820273972604</v>
      </c>
      <c r="Q266" s="23">
        <f t="shared" si="231"/>
        <v>127429.84682739727</v>
      </c>
      <c r="R266" s="26"/>
      <c r="S266" s="26"/>
      <c r="T266" s="26"/>
      <c r="U266" s="26"/>
      <c r="V266" s="26"/>
      <c r="W266" s="26"/>
      <c r="X266" s="26"/>
      <c r="Y266" s="26"/>
      <c r="Z266" s="26"/>
      <c r="AA266" s="26"/>
    </row>
    <row r="267" spans="1:27" s="25" customFormat="1" x14ac:dyDescent="0.25">
      <c r="A267" s="25" t="s">
        <v>372</v>
      </c>
      <c r="B267" s="25" t="s">
        <v>544</v>
      </c>
      <c r="C267" s="26">
        <v>5052.1400000000003</v>
      </c>
      <c r="D267" s="26">
        <f t="shared" si="244"/>
        <v>60625.680000000008</v>
      </c>
      <c r="E267" s="26">
        <f t="shared" si="232"/>
        <v>5052.1400000000003</v>
      </c>
      <c r="F267" s="26">
        <f t="shared" si="233"/>
        <v>10912.6224</v>
      </c>
      <c r="G267" s="26">
        <v>37110</v>
      </c>
      <c r="H267" s="26">
        <f t="shared" si="226"/>
        <v>1488</v>
      </c>
      <c r="I267" s="26"/>
      <c r="J267" s="26"/>
      <c r="K267" s="26">
        <f t="shared" si="234"/>
        <v>9093.8520000000008</v>
      </c>
      <c r="L267" s="23">
        <f t="shared" si="225"/>
        <v>124282.2944</v>
      </c>
      <c r="M267" s="26">
        <f t="shared" si="227"/>
        <v>606.25680000000011</v>
      </c>
      <c r="N267" s="26">
        <f t="shared" si="228"/>
        <v>606.25680000000011</v>
      </c>
      <c r="O267" s="26">
        <f t="shared" si="229"/>
        <v>606.25680000000011</v>
      </c>
      <c r="P267" s="26">
        <f t="shared" si="230"/>
        <v>1328.7820273972604</v>
      </c>
      <c r="Q267" s="23">
        <f t="shared" si="231"/>
        <v>127429.84682739727</v>
      </c>
      <c r="R267" s="26"/>
      <c r="S267" s="26"/>
      <c r="T267" s="26"/>
      <c r="U267" s="26"/>
      <c r="V267" s="26"/>
      <c r="W267" s="26"/>
      <c r="X267" s="26"/>
      <c r="Y267" s="26"/>
      <c r="Z267" s="26"/>
      <c r="AA267" s="26"/>
    </row>
    <row r="268" spans="1:27" s="25" customFormat="1" x14ac:dyDescent="0.25">
      <c r="A268" s="25" t="s">
        <v>372</v>
      </c>
      <c r="B268" s="25" t="s">
        <v>289</v>
      </c>
      <c r="C268" s="26">
        <v>5052.1400000000003</v>
      </c>
      <c r="D268" s="26">
        <f t="shared" si="244"/>
        <v>60625.680000000008</v>
      </c>
      <c r="E268" s="26">
        <f t="shared" si="232"/>
        <v>5052.1400000000003</v>
      </c>
      <c r="F268" s="26">
        <f t="shared" si="233"/>
        <v>10912.6224</v>
      </c>
      <c r="G268" s="26">
        <v>37110</v>
      </c>
      <c r="H268" s="26">
        <f t="shared" si="226"/>
        <v>1488</v>
      </c>
      <c r="I268" s="26"/>
      <c r="J268" s="26"/>
      <c r="K268" s="26">
        <f t="shared" si="234"/>
        <v>9093.8520000000008</v>
      </c>
      <c r="L268" s="23">
        <f t="shared" si="225"/>
        <v>124282.2944</v>
      </c>
      <c r="M268" s="26">
        <f t="shared" si="227"/>
        <v>606.25680000000011</v>
      </c>
      <c r="N268" s="26">
        <f t="shared" si="228"/>
        <v>606.25680000000011</v>
      </c>
      <c r="O268" s="26">
        <f t="shared" si="229"/>
        <v>606.25680000000011</v>
      </c>
      <c r="P268" s="26">
        <f t="shared" si="230"/>
        <v>1328.7820273972604</v>
      </c>
      <c r="Q268" s="23">
        <f t="shared" si="231"/>
        <v>127429.84682739727</v>
      </c>
      <c r="R268" s="26"/>
      <c r="S268" s="26"/>
      <c r="T268" s="26"/>
      <c r="U268" s="26"/>
      <c r="V268" s="26"/>
      <c r="W268" s="26"/>
      <c r="X268" s="26"/>
      <c r="Y268" s="26"/>
      <c r="Z268" s="26"/>
      <c r="AA268" s="26"/>
    </row>
    <row r="269" spans="1:27" s="25" customFormat="1" x14ac:dyDescent="0.25">
      <c r="A269" s="25" t="s">
        <v>372</v>
      </c>
      <c r="B269" s="25" t="s">
        <v>545</v>
      </c>
      <c r="C269" s="26">
        <v>5052.1400000000003</v>
      </c>
      <c r="D269" s="26">
        <f t="shared" si="244"/>
        <v>60625.680000000008</v>
      </c>
      <c r="E269" s="26">
        <f t="shared" si="232"/>
        <v>5052.1400000000003</v>
      </c>
      <c r="F269" s="26">
        <f t="shared" si="233"/>
        <v>10912.6224</v>
      </c>
      <c r="G269" s="26">
        <v>37110</v>
      </c>
      <c r="H269" s="26">
        <f t="shared" si="226"/>
        <v>1488</v>
      </c>
      <c r="I269" s="26"/>
      <c r="J269" s="26"/>
      <c r="K269" s="26">
        <f t="shared" si="234"/>
        <v>9093.8520000000008</v>
      </c>
      <c r="L269" s="23">
        <f t="shared" ref="L269:L277" si="256">SUM(D269:K269)</f>
        <v>124282.2944</v>
      </c>
      <c r="M269" s="26">
        <f t="shared" si="227"/>
        <v>606.25680000000011</v>
      </c>
      <c r="N269" s="26">
        <f t="shared" si="228"/>
        <v>606.25680000000011</v>
      </c>
      <c r="O269" s="26">
        <f t="shared" si="229"/>
        <v>606.25680000000011</v>
      </c>
      <c r="P269" s="26">
        <f t="shared" si="230"/>
        <v>1328.7820273972604</v>
      </c>
      <c r="Q269" s="23">
        <f t="shared" si="231"/>
        <v>127429.84682739727</v>
      </c>
      <c r="R269" s="26"/>
      <c r="S269" s="26"/>
      <c r="T269" s="26"/>
      <c r="U269" s="26"/>
      <c r="V269" s="26"/>
      <c r="W269" s="26"/>
      <c r="X269" s="26"/>
      <c r="Y269" s="26"/>
      <c r="Z269" s="26"/>
      <c r="AA269" s="26"/>
    </row>
    <row r="270" spans="1:27" s="25" customFormat="1" x14ac:dyDescent="0.25">
      <c r="A270" s="25" t="s">
        <v>372</v>
      </c>
      <c r="B270" s="25" t="s">
        <v>546</v>
      </c>
      <c r="C270" s="26">
        <v>5052.1400000000003</v>
      </c>
      <c r="D270" s="26">
        <f t="shared" si="244"/>
        <v>60625.680000000008</v>
      </c>
      <c r="E270" s="26">
        <f t="shared" si="232"/>
        <v>5052.1400000000003</v>
      </c>
      <c r="F270" s="26">
        <f t="shared" si="233"/>
        <v>10912.6224</v>
      </c>
      <c r="G270" s="26">
        <v>37110</v>
      </c>
      <c r="H270" s="26">
        <f t="shared" si="226"/>
        <v>1488</v>
      </c>
      <c r="I270" s="26"/>
      <c r="J270" s="26"/>
      <c r="K270" s="26">
        <f t="shared" si="234"/>
        <v>9093.8520000000008</v>
      </c>
      <c r="L270" s="23">
        <f t="shared" si="256"/>
        <v>124282.2944</v>
      </c>
      <c r="M270" s="26">
        <f t="shared" si="227"/>
        <v>606.25680000000011</v>
      </c>
      <c r="N270" s="26">
        <f t="shared" si="228"/>
        <v>606.25680000000011</v>
      </c>
      <c r="O270" s="26">
        <f t="shared" si="229"/>
        <v>606.25680000000011</v>
      </c>
      <c r="P270" s="26">
        <f t="shared" si="230"/>
        <v>1328.7820273972604</v>
      </c>
      <c r="Q270" s="23">
        <f t="shared" si="231"/>
        <v>127429.84682739727</v>
      </c>
      <c r="R270" s="26"/>
      <c r="S270" s="26"/>
      <c r="T270" s="26"/>
      <c r="U270" s="26"/>
      <c r="V270" s="26"/>
      <c r="W270" s="26"/>
      <c r="X270" s="26"/>
      <c r="Y270" s="26"/>
      <c r="Z270" s="26"/>
      <c r="AA270" s="26"/>
    </row>
    <row r="271" spans="1:27" s="25" customFormat="1" x14ac:dyDescent="0.25">
      <c r="A271" s="25" t="s">
        <v>372</v>
      </c>
      <c r="B271" s="25" t="s">
        <v>547</v>
      </c>
      <c r="C271" s="26">
        <v>4929.24</v>
      </c>
      <c r="D271" s="26">
        <f t="shared" si="244"/>
        <v>59150.879999999997</v>
      </c>
      <c r="E271" s="26">
        <f t="shared" si="232"/>
        <v>4929.24</v>
      </c>
      <c r="F271" s="26">
        <f t="shared" si="233"/>
        <v>10647.158399999998</v>
      </c>
      <c r="G271" s="26">
        <v>37110</v>
      </c>
      <c r="H271" s="26">
        <f t="shared" si="226"/>
        <v>1488</v>
      </c>
      <c r="I271" s="26"/>
      <c r="J271" s="26"/>
      <c r="K271" s="26">
        <f t="shared" si="234"/>
        <v>8872.6319999999996</v>
      </c>
      <c r="L271" s="23">
        <f t="shared" si="256"/>
        <v>122197.91039999999</v>
      </c>
      <c r="M271" s="26">
        <f t="shared" si="227"/>
        <v>591.50879999999995</v>
      </c>
      <c r="N271" s="26">
        <f t="shared" si="228"/>
        <v>591.50879999999995</v>
      </c>
      <c r="O271" s="26">
        <f t="shared" si="229"/>
        <v>591.50879999999995</v>
      </c>
      <c r="P271" s="26">
        <f t="shared" si="230"/>
        <v>1296.4576438356164</v>
      </c>
      <c r="Q271" s="23">
        <f t="shared" si="231"/>
        <v>125268.8944438356</v>
      </c>
      <c r="R271" s="26"/>
      <c r="S271" s="26"/>
      <c r="T271" s="26"/>
      <c r="U271" s="26"/>
      <c r="V271" s="26"/>
      <c r="W271" s="26"/>
      <c r="X271" s="26"/>
      <c r="Y271" s="26"/>
      <c r="Z271" s="26"/>
      <c r="AA271" s="26"/>
    </row>
    <row r="272" spans="1:27" s="25" customFormat="1" x14ac:dyDescent="0.25">
      <c r="A272" s="25" t="s">
        <v>372</v>
      </c>
      <c r="B272" s="25" t="s">
        <v>548</v>
      </c>
      <c r="C272" s="26">
        <v>4929.24</v>
      </c>
      <c r="D272" s="26">
        <f t="shared" si="244"/>
        <v>59150.879999999997</v>
      </c>
      <c r="E272" s="26">
        <f t="shared" si="232"/>
        <v>4929.24</v>
      </c>
      <c r="F272" s="26">
        <f t="shared" si="233"/>
        <v>10647.158399999998</v>
      </c>
      <c r="G272" s="26">
        <v>37110</v>
      </c>
      <c r="H272" s="26">
        <f t="shared" si="226"/>
        <v>1488</v>
      </c>
      <c r="I272" s="26"/>
      <c r="J272" s="26"/>
      <c r="K272" s="26">
        <f t="shared" si="234"/>
        <v>8872.6319999999996</v>
      </c>
      <c r="L272" s="23">
        <f t="shared" si="256"/>
        <v>122197.91039999999</v>
      </c>
      <c r="M272" s="26">
        <f t="shared" si="227"/>
        <v>591.50879999999995</v>
      </c>
      <c r="N272" s="26">
        <f t="shared" si="228"/>
        <v>591.50879999999995</v>
      </c>
      <c r="O272" s="26">
        <f t="shared" si="229"/>
        <v>591.50879999999995</v>
      </c>
      <c r="P272" s="26">
        <f t="shared" si="230"/>
        <v>1296.4576438356164</v>
      </c>
      <c r="Q272" s="23">
        <f t="shared" si="231"/>
        <v>125268.8944438356</v>
      </c>
      <c r="R272" s="26"/>
      <c r="S272" s="26"/>
      <c r="T272" s="26"/>
      <c r="U272" s="26"/>
      <c r="V272" s="26"/>
      <c r="W272" s="26"/>
      <c r="X272" s="26"/>
      <c r="Y272" s="26"/>
      <c r="Z272" s="26"/>
      <c r="AA272" s="26"/>
    </row>
    <row r="273" spans="1:27" s="25" customFormat="1" x14ac:dyDescent="0.25">
      <c r="A273" s="25" t="s">
        <v>372</v>
      </c>
      <c r="B273" s="25" t="s">
        <v>549</v>
      </c>
      <c r="C273" s="26">
        <v>4929.24</v>
      </c>
      <c r="D273" s="26">
        <f t="shared" si="244"/>
        <v>59150.879999999997</v>
      </c>
      <c r="E273" s="26">
        <f t="shared" si="232"/>
        <v>4929.24</v>
      </c>
      <c r="F273" s="26">
        <f t="shared" si="233"/>
        <v>10647.158399999998</v>
      </c>
      <c r="G273" s="26">
        <v>37110</v>
      </c>
      <c r="H273" s="26">
        <f t="shared" ref="H273:H278" si="257">IF(D273*0.01&gt;124,124,D273*0.01)*12</f>
        <v>1488</v>
      </c>
      <c r="I273" s="26"/>
      <c r="J273" s="26"/>
      <c r="K273" s="26">
        <f t="shared" si="234"/>
        <v>8872.6319999999996</v>
      </c>
      <c r="L273" s="23">
        <f t="shared" si="256"/>
        <v>122197.91039999999</v>
      </c>
      <c r="M273" s="26">
        <f t="shared" ref="M273:M278" si="258">+D273*0.01</f>
        <v>591.50879999999995</v>
      </c>
      <c r="N273" s="26">
        <f t="shared" ref="N273:N278" si="259">+D273*0.01</f>
        <v>591.50879999999995</v>
      </c>
      <c r="O273" s="26">
        <f t="shared" ref="O273:O278" si="260">+D273*0.01</f>
        <v>591.50879999999995</v>
      </c>
      <c r="P273" s="26">
        <f t="shared" ref="P273:P278" si="261">+D273/365*8</f>
        <v>1296.4576438356164</v>
      </c>
      <c r="Q273" s="23">
        <f t="shared" ref="Q273:Q278" si="262">SUM(L273:P273)</f>
        <v>125268.8944438356</v>
      </c>
      <c r="R273" s="26"/>
      <c r="S273" s="26"/>
      <c r="T273" s="26"/>
      <c r="U273" s="26"/>
      <c r="V273" s="26"/>
      <c r="W273" s="26"/>
      <c r="X273" s="26"/>
      <c r="Y273" s="26"/>
      <c r="Z273" s="26"/>
      <c r="AA273" s="26"/>
    </row>
    <row r="274" spans="1:27" s="25" customFormat="1" x14ac:dyDescent="0.25">
      <c r="A274" s="25" t="s">
        <v>372</v>
      </c>
      <c r="B274" s="25" t="s">
        <v>550</v>
      </c>
      <c r="C274" s="26">
        <v>4929.24</v>
      </c>
      <c r="D274" s="26">
        <f t="shared" si="244"/>
        <v>59150.879999999997</v>
      </c>
      <c r="E274" s="26">
        <f>D274/12</f>
        <v>4929.24</v>
      </c>
      <c r="F274" s="26">
        <f>D274*18%</f>
        <v>10647.158399999998</v>
      </c>
      <c r="G274" s="26">
        <v>37110</v>
      </c>
      <c r="H274" s="26">
        <f t="shared" si="257"/>
        <v>1488</v>
      </c>
      <c r="I274" s="26"/>
      <c r="J274" s="26"/>
      <c r="K274" s="26">
        <f>D274*15%</f>
        <v>8872.6319999999996</v>
      </c>
      <c r="L274" s="23">
        <f t="shared" si="256"/>
        <v>122197.91039999999</v>
      </c>
      <c r="M274" s="26">
        <f t="shared" si="258"/>
        <v>591.50879999999995</v>
      </c>
      <c r="N274" s="26">
        <f t="shared" si="259"/>
        <v>591.50879999999995</v>
      </c>
      <c r="O274" s="26">
        <f t="shared" si="260"/>
        <v>591.50879999999995</v>
      </c>
      <c r="P274" s="26">
        <f t="shared" si="261"/>
        <v>1296.4576438356164</v>
      </c>
      <c r="Q274" s="23">
        <f t="shared" si="262"/>
        <v>125268.8944438356</v>
      </c>
      <c r="R274" s="26"/>
      <c r="S274" s="26"/>
      <c r="T274" s="26"/>
      <c r="U274" s="26"/>
      <c r="V274" s="26"/>
      <c r="W274" s="26"/>
      <c r="X274" s="26"/>
      <c r="Y274" s="26"/>
      <c r="Z274" s="26"/>
      <c r="AA274" s="26"/>
    </row>
    <row r="275" spans="1:27" s="25" customFormat="1" x14ac:dyDescent="0.25">
      <c r="A275" s="25" t="s">
        <v>372</v>
      </c>
      <c r="B275" s="25" t="s">
        <v>551</v>
      </c>
      <c r="C275" s="26">
        <v>4929.24</v>
      </c>
      <c r="D275" s="26">
        <f t="shared" si="244"/>
        <v>59150.879999999997</v>
      </c>
      <c r="E275" s="26">
        <f>D275/12</f>
        <v>4929.24</v>
      </c>
      <c r="F275" s="26">
        <f>D275*18%</f>
        <v>10647.158399999998</v>
      </c>
      <c r="G275" s="26">
        <v>37110</v>
      </c>
      <c r="H275" s="26">
        <f t="shared" si="257"/>
        <v>1488</v>
      </c>
      <c r="I275" s="26"/>
      <c r="J275" s="26"/>
      <c r="K275" s="26">
        <f>D275*15%</f>
        <v>8872.6319999999996</v>
      </c>
      <c r="L275" s="23">
        <f t="shared" si="256"/>
        <v>122197.91039999999</v>
      </c>
      <c r="M275" s="26">
        <f t="shared" si="258"/>
        <v>591.50879999999995</v>
      </c>
      <c r="N275" s="26">
        <f t="shared" si="259"/>
        <v>591.50879999999995</v>
      </c>
      <c r="O275" s="26">
        <f t="shared" si="260"/>
        <v>591.50879999999995</v>
      </c>
      <c r="P275" s="26">
        <f t="shared" si="261"/>
        <v>1296.4576438356164</v>
      </c>
      <c r="Q275" s="23">
        <f t="shared" si="262"/>
        <v>125268.8944438356</v>
      </c>
      <c r="R275" s="26"/>
      <c r="S275" s="26"/>
      <c r="T275" s="26"/>
      <c r="U275" s="26"/>
      <c r="V275" s="26"/>
      <c r="W275" s="26"/>
      <c r="X275" s="26"/>
      <c r="Y275" s="26"/>
      <c r="Z275" s="26"/>
      <c r="AA275" s="26"/>
    </row>
    <row r="276" spans="1:27" s="25" customFormat="1" x14ac:dyDescent="0.25">
      <c r="A276" s="25" t="s">
        <v>372</v>
      </c>
      <c r="B276" s="25" t="s">
        <v>552</v>
      </c>
      <c r="C276" s="26">
        <v>4929.24</v>
      </c>
      <c r="D276" s="26">
        <f t="shared" si="244"/>
        <v>59150.879999999997</v>
      </c>
      <c r="E276" s="26">
        <f>D276/12</f>
        <v>4929.24</v>
      </c>
      <c r="F276" s="26">
        <f>D276*18%</f>
        <v>10647.158399999998</v>
      </c>
      <c r="G276" s="26">
        <v>37110</v>
      </c>
      <c r="H276" s="26">
        <f t="shared" si="257"/>
        <v>1488</v>
      </c>
      <c r="I276" s="26"/>
      <c r="J276" s="26"/>
      <c r="K276" s="26">
        <f>D276*15%</f>
        <v>8872.6319999999996</v>
      </c>
      <c r="L276" s="23">
        <f t="shared" si="256"/>
        <v>122197.91039999999</v>
      </c>
      <c r="M276" s="26">
        <f t="shared" si="258"/>
        <v>591.50879999999995</v>
      </c>
      <c r="N276" s="26">
        <f t="shared" si="259"/>
        <v>591.50879999999995</v>
      </c>
      <c r="O276" s="26">
        <f t="shared" si="260"/>
        <v>591.50879999999995</v>
      </c>
      <c r="P276" s="26">
        <f t="shared" si="261"/>
        <v>1296.4576438356164</v>
      </c>
      <c r="Q276" s="23">
        <f t="shared" si="262"/>
        <v>125268.8944438356</v>
      </c>
      <c r="R276" s="26"/>
      <c r="S276" s="26"/>
      <c r="T276" s="26"/>
      <c r="U276" s="26"/>
      <c r="V276" s="26"/>
      <c r="W276" s="26"/>
      <c r="X276" s="26"/>
      <c r="Y276" s="26"/>
      <c r="Z276" s="26"/>
      <c r="AA276" s="26"/>
    </row>
    <row r="277" spans="1:27" s="25" customFormat="1" x14ac:dyDescent="0.25">
      <c r="A277" s="25" t="s">
        <v>372</v>
      </c>
      <c r="B277" s="25" t="s">
        <v>553</v>
      </c>
      <c r="C277" s="26">
        <v>4929.24</v>
      </c>
      <c r="D277" s="26">
        <f t="shared" si="244"/>
        <v>59150.879999999997</v>
      </c>
      <c r="E277" s="26">
        <f>D277/12</f>
        <v>4929.24</v>
      </c>
      <c r="F277" s="26">
        <f>D277*18%</f>
        <v>10647.158399999998</v>
      </c>
      <c r="G277" s="26">
        <v>37110</v>
      </c>
      <c r="H277" s="26">
        <f t="shared" si="257"/>
        <v>1488</v>
      </c>
      <c r="I277" s="26"/>
      <c r="J277" s="26"/>
      <c r="K277" s="26">
        <f>D277*15%</f>
        <v>8872.6319999999996</v>
      </c>
      <c r="L277" s="23">
        <f t="shared" si="256"/>
        <v>122197.91039999999</v>
      </c>
      <c r="M277" s="26">
        <f t="shared" si="258"/>
        <v>591.50879999999995</v>
      </c>
      <c r="N277" s="26">
        <f t="shared" si="259"/>
        <v>591.50879999999995</v>
      </c>
      <c r="O277" s="26">
        <f t="shared" si="260"/>
        <v>591.50879999999995</v>
      </c>
      <c r="P277" s="26">
        <f t="shared" si="261"/>
        <v>1296.4576438356164</v>
      </c>
      <c r="Q277" s="23">
        <f t="shared" si="262"/>
        <v>125268.8944438356</v>
      </c>
      <c r="R277" s="26"/>
      <c r="S277" s="26"/>
      <c r="T277" s="26"/>
      <c r="U277" s="26"/>
      <c r="V277" s="26"/>
      <c r="W277" s="26"/>
      <c r="X277" s="26"/>
      <c r="Y277" s="26"/>
      <c r="Z277" s="26"/>
      <c r="AA277" s="26"/>
    </row>
    <row r="278" spans="1:27" s="25" customFormat="1" x14ac:dyDescent="0.25">
      <c r="A278" s="25" t="s">
        <v>934</v>
      </c>
      <c r="B278" s="25" t="s">
        <v>289</v>
      </c>
      <c r="C278" s="26">
        <v>4929.24</v>
      </c>
      <c r="D278" s="26">
        <f t="shared" ref="D278" si="263">C278*12</f>
        <v>59150.879999999997</v>
      </c>
      <c r="E278" s="26">
        <f>D278/12</f>
        <v>4929.24</v>
      </c>
      <c r="F278" s="26">
        <f>D278*18%</f>
        <v>10647.158399999998</v>
      </c>
      <c r="G278" s="26">
        <v>37110</v>
      </c>
      <c r="H278" s="26">
        <f t="shared" si="257"/>
        <v>1488</v>
      </c>
      <c r="I278" s="26"/>
      <c r="J278" s="26"/>
      <c r="K278" s="26">
        <f>D278*15%</f>
        <v>8872.6319999999996</v>
      </c>
      <c r="L278" s="23">
        <f t="shared" ref="L278" si="264">SUM(D278:K278)</f>
        <v>122197.91039999999</v>
      </c>
      <c r="M278" s="26">
        <f t="shared" si="258"/>
        <v>591.50879999999995</v>
      </c>
      <c r="N278" s="26">
        <f t="shared" si="259"/>
        <v>591.50879999999995</v>
      </c>
      <c r="O278" s="26">
        <f t="shared" si="260"/>
        <v>591.50879999999995</v>
      </c>
      <c r="P278" s="26">
        <f t="shared" si="261"/>
        <v>1296.4576438356164</v>
      </c>
      <c r="Q278" s="23">
        <f t="shared" si="262"/>
        <v>125268.8944438356</v>
      </c>
      <c r="R278" s="26"/>
      <c r="S278" s="26"/>
      <c r="T278" s="26"/>
      <c r="U278" s="26"/>
      <c r="V278" s="26"/>
      <c r="W278" s="26"/>
      <c r="X278" s="26"/>
      <c r="Y278" s="26"/>
      <c r="Z278" s="26"/>
      <c r="AA278" s="26"/>
    </row>
    <row r="279" spans="1:27" s="25" customFormat="1" x14ac:dyDescent="0.25">
      <c r="A279" s="25" t="s">
        <v>871</v>
      </c>
      <c r="B279" s="25" t="s">
        <v>289</v>
      </c>
      <c r="C279" s="26">
        <v>4929.24</v>
      </c>
      <c r="D279" s="26">
        <f>C279*12</f>
        <v>59150.879999999997</v>
      </c>
      <c r="E279" s="26">
        <f t="shared" ref="E279:E286" si="265">D279/12</f>
        <v>4929.24</v>
      </c>
      <c r="F279" s="26">
        <f t="shared" ref="F279:F286" si="266">D279*18%</f>
        <v>10647.158399999998</v>
      </c>
      <c r="G279" s="26">
        <v>37110</v>
      </c>
      <c r="H279" s="26">
        <f t="shared" ref="H279:H286" si="267">IF(D279*0.01&gt;124,124,D279*0.01)*12</f>
        <v>1488</v>
      </c>
      <c r="I279" s="26"/>
      <c r="J279" s="26"/>
      <c r="K279" s="26">
        <f t="shared" ref="K279:K286" si="268">D279*15%</f>
        <v>8872.6319999999996</v>
      </c>
      <c r="L279" s="23">
        <f t="shared" ref="L279:L286" si="269">SUM(D279:K279)</f>
        <v>122197.91039999999</v>
      </c>
      <c r="M279" s="26">
        <f t="shared" ref="M279:M286" si="270">+D279*0.01</f>
        <v>591.50879999999995</v>
      </c>
      <c r="N279" s="26">
        <f t="shared" ref="N279:N286" si="271">+D279*0.01</f>
        <v>591.50879999999995</v>
      </c>
      <c r="O279" s="26">
        <f t="shared" ref="O279:O286" si="272">+D279*0.01</f>
        <v>591.50879999999995</v>
      </c>
      <c r="P279" s="26">
        <f t="shared" ref="P279:P286" si="273">+D279/365*8</f>
        <v>1296.4576438356164</v>
      </c>
      <c r="Q279" s="23">
        <f t="shared" ref="Q279:Q286" si="274">SUM(L279:P279)</f>
        <v>125268.8944438356</v>
      </c>
      <c r="R279" s="26"/>
      <c r="S279" s="26"/>
      <c r="T279" s="26"/>
      <c r="U279" s="26"/>
      <c r="V279" s="26"/>
      <c r="W279" s="26"/>
      <c r="X279" s="26"/>
      <c r="Y279" s="26"/>
      <c r="Z279" s="26"/>
      <c r="AA279" s="26"/>
    </row>
    <row r="280" spans="1:27" s="25" customFormat="1" x14ac:dyDescent="0.25">
      <c r="A280" s="25" t="s">
        <v>871</v>
      </c>
      <c r="B280" s="25" t="s">
        <v>289</v>
      </c>
      <c r="C280" s="26">
        <v>4929.24</v>
      </c>
      <c r="D280" s="26">
        <f t="shared" ref="D280:D286" si="275">C280*12</f>
        <v>59150.879999999997</v>
      </c>
      <c r="E280" s="26">
        <f t="shared" si="265"/>
        <v>4929.24</v>
      </c>
      <c r="F280" s="26">
        <f t="shared" si="266"/>
        <v>10647.158399999998</v>
      </c>
      <c r="G280" s="26">
        <v>37110</v>
      </c>
      <c r="H280" s="26">
        <f t="shared" si="267"/>
        <v>1488</v>
      </c>
      <c r="I280" s="26"/>
      <c r="J280" s="26"/>
      <c r="K280" s="26">
        <f t="shared" si="268"/>
        <v>8872.6319999999996</v>
      </c>
      <c r="L280" s="23">
        <f t="shared" si="269"/>
        <v>122197.91039999999</v>
      </c>
      <c r="M280" s="26">
        <f t="shared" si="270"/>
        <v>591.50879999999995</v>
      </c>
      <c r="N280" s="26">
        <f t="shared" si="271"/>
        <v>591.50879999999995</v>
      </c>
      <c r="O280" s="26">
        <f t="shared" si="272"/>
        <v>591.50879999999995</v>
      </c>
      <c r="P280" s="26">
        <f t="shared" si="273"/>
        <v>1296.4576438356164</v>
      </c>
      <c r="Q280" s="23">
        <f t="shared" si="274"/>
        <v>125268.8944438356</v>
      </c>
      <c r="R280" s="26"/>
      <c r="S280" s="26"/>
      <c r="T280" s="26"/>
      <c r="U280" s="26"/>
      <c r="V280" s="26"/>
      <c r="W280" s="26"/>
      <c r="X280" s="26"/>
      <c r="Y280" s="26"/>
      <c r="Z280" s="26"/>
      <c r="AA280" s="26"/>
    </row>
    <row r="281" spans="1:27" s="25" customFormat="1" x14ac:dyDescent="0.25">
      <c r="A281" s="25" t="s">
        <v>871</v>
      </c>
      <c r="B281" s="25" t="s">
        <v>289</v>
      </c>
      <c r="C281" s="26">
        <v>4929.24</v>
      </c>
      <c r="D281" s="26">
        <f t="shared" si="275"/>
        <v>59150.879999999997</v>
      </c>
      <c r="E281" s="26">
        <f t="shared" si="265"/>
        <v>4929.24</v>
      </c>
      <c r="F281" s="26">
        <f t="shared" si="266"/>
        <v>10647.158399999998</v>
      </c>
      <c r="G281" s="26">
        <v>37110</v>
      </c>
      <c r="H281" s="26">
        <f t="shared" si="267"/>
        <v>1488</v>
      </c>
      <c r="I281" s="26"/>
      <c r="J281" s="26"/>
      <c r="K281" s="26">
        <f t="shared" si="268"/>
        <v>8872.6319999999996</v>
      </c>
      <c r="L281" s="23">
        <f t="shared" si="269"/>
        <v>122197.91039999999</v>
      </c>
      <c r="M281" s="26">
        <f t="shared" si="270"/>
        <v>591.50879999999995</v>
      </c>
      <c r="N281" s="26">
        <f t="shared" si="271"/>
        <v>591.50879999999995</v>
      </c>
      <c r="O281" s="26">
        <f t="shared" si="272"/>
        <v>591.50879999999995</v>
      </c>
      <c r="P281" s="26">
        <f t="shared" si="273"/>
        <v>1296.4576438356164</v>
      </c>
      <c r="Q281" s="23">
        <f t="shared" si="274"/>
        <v>125268.8944438356</v>
      </c>
      <c r="R281" s="26"/>
      <c r="S281" s="26"/>
      <c r="T281" s="26"/>
      <c r="U281" s="26"/>
      <c r="V281" s="26"/>
      <c r="W281" s="26"/>
      <c r="X281" s="26"/>
      <c r="Y281" s="26"/>
      <c r="Z281" s="26"/>
      <c r="AA281" s="26"/>
    </row>
    <row r="282" spans="1:27" s="25" customFormat="1" x14ac:dyDescent="0.25">
      <c r="A282" s="25" t="s">
        <v>871</v>
      </c>
      <c r="B282" s="25" t="s">
        <v>289</v>
      </c>
      <c r="C282" s="26">
        <v>4929.24</v>
      </c>
      <c r="D282" s="26">
        <f t="shared" si="275"/>
        <v>59150.879999999997</v>
      </c>
      <c r="E282" s="26">
        <f t="shared" si="265"/>
        <v>4929.24</v>
      </c>
      <c r="F282" s="26">
        <f t="shared" si="266"/>
        <v>10647.158399999998</v>
      </c>
      <c r="G282" s="26">
        <v>37110</v>
      </c>
      <c r="H282" s="26">
        <f t="shared" si="267"/>
        <v>1488</v>
      </c>
      <c r="I282" s="26"/>
      <c r="J282" s="26"/>
      <c r="K282" s="26">
        <f t="shared" si="268"/>
        <v>8872.6319999999996</v>
      </c>
      <c r="L282" s="23">
        <f t="shared" si="269"/>
        <v>122197.91039999999</v>
      </c>
      <c r="M282" s="26">
        <f t="shared" si="270"/>
        <v>591.50879999999995</v>
      </c>
      <c r="N282" s="26">
        <f t="shared" si="271"/>
        <v>591.50879999999995</v>
      </c>
      <c r="O282" s="26">
        <f t="shared" si="272"/>
        <v>591.50879999999995</v>
      </c>
      <c r="P282" s="26">
        <f t="shared" si="273"/>
        <v>1296.4576438356164</v>
      </c>
      <c r="Q282" s="23">
        <f t="shared" si="274"/>
        <v>125268.8944438356</v>
      </c>
      <c r="R282" s="26"/>
      <c r="S282" s="26"/>
      <c r="T282" s="26"/>
      <c r="U282" s="26"/>
      <c r="V282" s="26"/>
      <c r="W282" s="26"/>
      <c r="X282" s="26"/>
      <c r="Y282" s="26"/>
      <c r="Z282" s="26"/>
      <c r="AA282" s="26"/>
    </row>
    <row r="283" spans="1:27" s="25" customFormat="1" x14ac:dyDescent="0.25">
      <c r="A283" s="25" t="s">
        <v>871</v>
      </c>
      <c r="B283" s="25" t="s">
        <v>289</v>
      </c>
      <c r="C283" s="26">
        <v>4929.24</v>
      </c>
      <c r="D283" s="26">
        <f t="shared" si="275"/>
        <v>59150.879999999997</v>
      </c>
      <c r="E283" s="26">
        <f t="shared" si="265"/>
        <v>4929.24</v>
      </c>
      <c r="F283" s="26">
        <f t="shared" si="266"/>
        <v>10647.158399999998</v>
      </c>
      <c r="G283" s="26">
        <v>37110</v>
      </c>
      <c r="H283" s="26">
        <f t="shared" si="267"/>
        <v>1488</v>
      </c>
      <c r="I283" s="26"/>
      <c r="J283" s="26"/>
      <c r="K283" s="26">
        <f t="shared" si="268"/>
        <v>8872.6319999999996</v>
      </c>
      <c r="L283" s="23">
        <f t="shared" si="269"/>
        <v>122197.91039999999</v>
      </c>
      <c r="M283" s="26">
        <f t="shared" si="270"/>
        <v>591.50879999999995</v>
      </c>
      <c r="N283" s="26">
        <f t="shared" si="271"/>
        <v>591.50879999999995</v>
      </c>
      <c r="O283" s="26">
        <f t="shared" si="272"/>
        <v>591.50879999999995</v>
      </c>
      <c r="P283" s="26">
        <f t="shared" si="273"/>
        <v>1296.4576438356164</v>
      </c>
      <c r="Q283" s="23">
        <f t="shared" si="274"/>
        <v>125268.8944438356</v>
      </c>
      <c r="R283" s="26"/>
      <c r="S283" s="26"/>
      <c r="T283" s="26"/>
      <c r="U283" s="26"/>
      <c r="V283" s="26"/>
      <c r="W283" s="26"/>
      <c r="X283" s="26"/>
      <c r="Y283" s="26"/>
      <c r="Z283" s="26"/>
      <c r="AA283" s="26"/>
    </row>
    <row r="284" spans="1:27" s="25" customFormat="1" x14ac:dyDescent="0.25">
      <c r="A284" s="25" t="s">
        <v>871</v>
      </c>
      <c r="B284" s="25" t="s">
        <v>289</v>
      </c>
      <c r="C284" s="26">
        <v>4929.24</v>
      </c>
      <c r="D284" s="26">
        <f t="shared" si="275"/>
        <v>59150.879999999997</v>
      </c>
      <c r="E284" s="26">
        <f t="shared" si="265"/>
        <v>4929.24</v>
      </c>
      <c r="F284" s="26">
        <f t="shared" si="266"/>
        <v>10647.158399999998</v>
      </c>
      <c r="G284" s="26">
        <v>37110</v>
      </c>
      <c r="H284" s="26">
        <f t="shared" si="267"/>
        <v>1488</v>
      </c>
      <c r="I284" s="26"/>
      <c r="J284" s="26"/>
      <c r="K284" s="26">
        <f t="shared" si="268"/>
        <v>8872.6319999999996</v>
      </c>
      <c r="L284" s="23">
        <f t="shared" si="269"/>
        <v>122197.91039999999</v>
      </c>
      <c r="M284" s="26">
        <f t="shared" si="270"/>
        <v>591.50879999999995</v>
      </c>
      <c r="N284" s="26">
        <f t="shared" si="271"/>
        <v>591.50879999999995</v>
      </c>
      <c r="O284" s="26">
        <f t="shared" si="272"/>
        <v>591.50879999999995</v>
      </c>
      <c r="P284" s="26">
        <f t="shared" si="273"/>
        <v>1296.4576438356164</v>
      </c>
      <c r="Q284" s="23">
        <f t="shared" si="274"/>
        <v>125268.8944438356</v>
      </c>
      <c r="R284" s="26"/>
      <c r="S284" s="26"/>
      <c r="T284" s="26"/>
      <c r="U284" s="26"/>
      <c r="V284" s="26"/>
      <c r="W284" s="26"/>
      <c r="X284" s="26"/>
      <c r="Y284" s="26"/>
      <c r="Z284" s="26"/>
      <c r="AA284" s="26"/>
    </row>
    <row r="285" spans="1:27" s="25" customFormat="1" x14ac:dyDescent="0.25">
      <c r="A285" s="25" t="s">
        <v>871</v>
      </c>
      <c r="B285" s="25" t="s">
        <v>289</v>
      </c>
      <c r="C285" s="26">
        <v>4929.24</v>
      </c>
      <c r="D285" s="26">
        <f t="shared" si="275"/>
        <v>59150.879999999997</v>
      </c>
      <c r="E285" s="26">
        <f t="shared" si="265"/>
        <v>4929.24</v>
      </c>
      <c r="F285" s="26">
        <f t="shared" si="266"/>
        <v>10647.158399999998</v>
      </c>
      <c r="G285" s="26">
        <v>37110</v>
      </c>
      <c r="H285" s="26">
        <f t="shared" si="267"/>
        <v>1488</v>
      </c>
      <c r="I285" s="26"/>
      <c r="J285" s="26"/>
      <c r="K285" s="26">
        <f t="shared" si="268"/>
        <v>8872.6319999999996</v>
      </c>
      <c r="L285" s="23">
        <f t="shared" si="269"/>
        <v>122197.91039999999</v>
      </c>
      <c r="M285" s="26">
        <f t="shared" si="270"/>
        <v>591.50879999999995</v>
      </c>
      <c r="N285" s="26">
        <f t="shared" si="271"/>
        <v>591.50879999999995</v>
      </c>
      <c r="O285" s="26">
        <f t="shared" si="272"/>
        <v>591.50879999999995</v>
      </c>
      <c r="P285" s="26">
        <f t="shared" si="273"/>
        <v>1296.4576438356164</v>
      </c>
      <c r="Q285" s="23">
        <f t="shared" si="274"/>
        <v>125268.8944438356</v>
      </c>
      <c r="R285" s="26"/>
      <c r="S285" s="26"/>
      <c r="T285" s="26"/>
      <c r="U285" s="26"/>
      <c r="V285" s="26"/>
      <c r="W285" s="26"/>
      <c r="X285" s="26"/>
      <c r="Y285" s="26"/>
      <c r="Z285" s="26"/>
      <c r="AA285" s="26"/>
    </row>
    <row r="286" spans="1:27" s="25" customFormat="1" x14ac:dyDescent="0.25">
      <c r="A286" s="25" t="s">
        <v>871</v>
      </c>
      <c r="B286" s="25" t="s">
        <v>289</v>
      </c>
      <c r="C286" s="26">
        <v>4929.24</v>
      </c>
      <c r="D286" s="26">
        <f t="shared" si="275"/>
        <v>59150.879999999997</v>
      </c>
      <c r="E286" s="26">
        <f t="shared" si="265"/>
        <v>4929.24</v>
      </c>
      <c r="F286" s="26">
        <f t="shared" si="266"/>
        <v>10647.158399999998</v>
      </c>
      <c r="G286" s="26">
        <v>37110</v>
      </c>
      <c r="H286" s="26">
        <f t="shared" si="267"/>
        <v>1488</v>
      </c>
      <c r="I286" s="26"/>
      <c r="J286" s="26"/>
      <c r="K286" s="26">
        <f t="shared" si="268"/>
        <v>8872.6319999999996</v>
      </c>
      <c r="L286" s="23">
        <f t="shared" si="269"/>
        <v>122197.91039999999</v>
      </c>
      <c r="M286" s="26">
        <f t="shared" si="270"/>
        <v>591.50879999999995</v>
      </c>
      <c r="N286" s="26">
        <f t="shared" si="271"/>
        <v>591.50879999999995</v>
      </c>
      <c r="O286" s="26">
        <f t="shared" si="272"/>
        <v>591.50879999999995</v>
      </c>
      <c r="P286" s="26">
        <f t="shared" si="273"/>
        <v>1296.4576438356164</v>
      </c>
      <c r="Q286" s="23">
        <f t="shared" si="274"/>
        <v>125268.8944438356</v>
      </c>
      <c r="R286" s="26"/>
      <c r="S286" s="26"/>
      <c r="T286" s="26"/>
      <c r="U286" s="26"/>
      <c r="V286" s="26"/>
      <c r="W286" s="26"/>
      <c r="X286" s="26"/>
      <c r="Y286" s="26"/>
      <c r="Z286" s="26"/>
      <c r="AA286" s="26"/>
    </row>
    <row r="287" spans="1:27" s="25" customFormat="1" x14ac:dyDescent="0.25">
      <c r="C287" s="26"/>
      <c r="D287" s="26"/>
      <c r="E287" s="26"/>
      <c r="F287" s="26"/>
      <c r="G287" s="26"/>
      <c r="H287" s="26"/>
      <c r="I287" s="26"/>
      <c r="J287" s="26"/>
      <c r="K287" s="26"/>
      <c r="L287" s="23"/>
      <c r="M287" s="26"/>
      <c r="N287" s="26"/>
      <c r="O287" s="26"/>
      <c r="P287" s="26"/>
      <c r="Q287" s="23"/>
      <c r="R287" s="26"/>
      <c r="S287" s="26"/>
      <c r="T287" s="26"/>
      <c r="U287" s="26"/>
      <c r="V287" s="26"/>
      <c r="W287" s="26"/>
      <c r="X287" s="26"/>
      <c r="Y287" s="26"/>
      <c r="Z287" s="26"/>
      <c r="AA287" s="26"/>
    </row>
    <row r="288" spans="1:27" s="25" customFormat="1" ht="15.75" thickBot="1" x14ac:dyDescent="0.3">
      <c r="A288" s="5"/>
      <c r="B288" s="5"/>
      <c r="C288" s="31"/>
      <c r="D288" s="28">
        <f t="shared" ref="D288:P288" si="276">SUM(D124:D287)</f>
        <v>16120776.320000036</v>
      </c>
      <c r="E288" s="28">
        <f t="shared" si="276"/>
        <v>1228063.7666666671</v>
      </c>
      <c r="F288" s="28">
        <f>SUM(F124:F287)</f>
        <v>2652617.7360000019</v>
      </c>
      <c r="G288" s="28">
        <f t="shared" si="276"/>
        <v>5937600</v>
      </c>
      <c r="H288" s="28">
        <f t="shared" si="276"/>
        <v>242544</v>
      </c>
      <c r="I288" s="28">
        <f t="shared" si="276"/>
        <v>647102.43000000005</v>
      </c>
      <c r="J288" s="28">
        <f t="shared" si="276"/>
        <v>144000</v>
      </c>
      <c r="K288" s="28">
        <f t="shared" si="276"/>
        <v>2210514.7800000054</v>
      </c>
      <c r="L288" s="28">
        <f t="shared" si="276"/>
        <v>29183219.032666676</v>
      </c>
      <c r="M288" s="28">
        <f t="shared" si="276"/>
        <v>161207.76320000048</v>
      </c>
      <c r="N288" s="28">
        <f t="shared" si="276"/>
        <v>161207.76320000048</v>
      </c>
      <c r="O288" s="28">
        <f t="shared" si="276"/>
        <v>161207.76320000048</v>
      </c>
      <c r="P288" s="28">
        <f t="shared" si="276"/>
        <v>353332.08372602728</v>
      </c>
      <c r="Q288" s="28">
        <f>SUM(Q124:Q287)</f>
        <v>30020174.405992698</v>
      </c>
      <c r="R288" s="26"/>
      <c r="S288" s="26"/>
      <c r="T288" s="26"/>
      <c r="U288" s="26"/>
      <c r="V288" s="26"/>
      <c r="W288" s="26"/>
      <c r="X288" s="26"/>
      <c r="Y288" s="26"/>
      <c r="Z288" s="26"/>
      <c r="AA288" s="26"/>
    </row>
    <row r="289" spans="1:27" s="25" customFormat="1" ht="15.75" thickTop="1" x14ac:dyDescent="0.25">
      <c r="A289" s="27" t="s">
        <v>328</v>
      </c>
      <c r="B289" s="3"/>
      <c r="C289" s="26"/>
      <c r="D289" s="26">
        <f>+D288*1.07</f>
        <v>17249230.662400041</v>
      </c>
      <c r="E289" s="26">
        <f t="shared" ref="E289:N289" si="277">+E288*1.07</f>
        <v>1314028.2303333338</v>
      </c>
      <c r="F289" s="26">
        <f t="shared" si="277"/>
        <v>2838300.9775200021</v>
      </c>
      <c r="G289" s="26">
        <f t="shared" si="277"/>
        <v>6353232</v>
      </c>
      <c r="H289" s="26">
        <f t="shared" si="277"/>
        <v>259522.08000000002</v>
      </c>
      <c r="I289" s="26">
        <f t="shared" si="277"/>
        <v>692399.60010000004</v>
      </c>
      <c r="J289" s="26">
        <f t="shared" si="277"/>
        <v>154080</v>
      </c>
      <c r="K289" s="26">
        <f t="shared" si="277"/>
        <v>2365250.8146000057</v>
      </c>
      <c r="L289" s="23">
        <f t="shared" si="277"/>
        <v>31226044.364953347</v>
      </c>
      <c r="M289" s="26">
        <f t="shared" si="277"/>
        <v>172492.30662400051</v>
      </c>
      <c r="N289" s="26">
        <f t="shared" si="277"/>
        <v>172492.30662400051</v>
      </c>
      <c r="O289" s="26">
        <f>+O288*1.07</f>
        <v>172492.30662400051</v>
      </c>
      <c r="P289" s="26">
        <f>+P288*1.07</f>
        <v>378065.3295868492</v>
      </c>
      <c r="Q289" s="23">
        <f>+Q288*1.07</f>
        <v>32121586.614412189</v>
      </c>
      <c r="R289" s="26"/>
      <c r="S289" s="26"/>
      <c r="T289" s="26"/>
      <c r="U289" s="26"/>
      <c r="V289" s="26"/>
      <c r="W289" s="26"/>
      <c r="X289" s="26"/>
      <c r="Y289" s="26"/>
      <c r="Z289" s="26"/>
      <c r="AA289" s="26"/>
    </row>
    <row r="290" spans="1:27" s="25" customFormat="1" x14ac:dyDescent="0.25">
      <c r="A290" s="27" t="s">
        <v>329</v>
      </c>
      <c r="C290" s="26"/>
      <c r="D290" s="23">
        <f t="shared" ref="D290:Q290" si="278">+D289*1.0684</f>
        <v>18429078.039708205</v>
      </c>
      <c r="E290" s="23">
        <f t="shared" si="278"/>
        <v>1403907.7612881339</v>
      </c>
      <c r="F290" s="23">
        <f t="shared" si="278"/>
        <v>3032440.7643823703</v>
      </c>
      <c r="G290" s="23">
        <f t="shared" si="278"/>
        <v>6787793.0688000005</v>
      </c>
      <c r="H290" s="23">
        <f t="shared" si="278"/>
        <v>277273.39027200005</v>
      </c>
      <c r="I290" s="23">
        <f t="shared" si="278"/>
        <v>739759.73274684011</v>
      </c>
      <c r="J290" s="23">
        <f t="shared" si="278"/>
        <v>164619.07200000001</v>
      </c>
      <c r="K290" s="23">
        <f t="shared" si="278"/>
        <v>2527033.9703186462</v>
      </c>
      <c r="L290" s="23">
        <f t="shared" si="278"/>
        <v>33361905.799516156</v>
      </c>
      <c r="M290" s="23">
        <f t="shared" si="278"/>
        <v>184290.78039708216</v>
      </c>
      <c r="N290" s="23">
        <f t="shared" si="278"/>
        <v>184290.78039708216</v>
      </c>
      <c r="O290" s="23">
        <f t="shared" si="278"/>
        <v>184290.78039708216</v>
      </c>
      <c r="P290" s="23">
        <f t="shared" si="278"/>
        <v>403924.99813058967</v>
      </c>
      <c r="Q290" s="23">
        <f t="shared" si="278"/>
        <v>34318703.138837986</v>
      </c>
      <c r="R290" s="26"/>
      <c r="S290" s="26"/>
      <c r="T290" s="26"/>
      <c r="U290" s="26"/>
      <c r="V290" s="26"/>
      <c r="W290" s="26"/>
      <c r="X290" s="26"/>
      <c r="Y290" s="26"/>
      <c r="Z290" s="26"/>
      <c r="AA290" s="26"/>
    </row>
    <row r="291" spans="1:27" s="25" customFormat="1" x14ac:dyDescent="0.25">
      <c r="A291" s="27" t="s">
        <v>931</v>
      </c>
      <c r="C291" s="26"/>
      <c r="D291" s="23">
        <f t="shared" ref="D291:E291" si="279">+D290*1.07</f>
        <v>19719113.502487779</v>
      </c>
      <c r="E291" s="23">
        <f t="shared" si="279"/>
        <v>1502181.3045783034</v>
      </c>
      <c r="F291" s="23">
        <f>+F290*1.07</f>
        <v>3244711.6178891365</v>
      </c>
      <c r="G291" s="23">
        <f t="shared" ref="G291:Q291" si="280">+G290*1.07</f>
        <v>7262938.5836160006</v>
      </c>
      <c r="H291" s="23">
        <f t="shared" si="280"/>
        <v>296682.52759104007</v>
      </c>
      <c r="I291" s="23">
        <f t="shared" si="280"/>
        <v>791542.91403911891</v>
      </c>
      <c r="J291" s="23">
        <f t="shared" si="280"/>
        <v>176142.40704000002</v>
      </c>
      <c r="K291" s="23">
        <f t="shared" si="280"/>
        <v>2703926.3482409515</v>
      </c>
      <c r="L291" s="23">
        <f t="shared" si="280"/>
        <v>35697239.205482289</v>
      </c>
      <c r="M291" s="23">
        <f t="shared" si="280"/>
        <v>197191.13502487791</v>
      </c>
      <c r="N291" s="23">
        <f t="shared" si="280"/>
        <v>197191.13502487791</v>
      </c>
      <c r="O291" s="23">
        <f t="shared" si="280"/>
        <v>197191.13502487791</v>
      </c>
      <c r="P291" s="23">
        <f t="shared" si="280"/>
        <v>432199.74799973099</v>
      </c>
      <c r="Q291" s="23">
        <f t="shared" si="280"/>
        <v>36721012.358556643</v>
      </c>
      <c r="R291" s="26"/>
      <c r="S291" s="26"/>
      <c r="T291" s="26"/>
      <c r="U291" s="26"/>
      <c r="V291" s="26"/>
      <c r="W291" s="26"/>
      <c r="X291" s="26"/>
      <c r="Y291" s="26"/>
      <c r="Z291" s="26"/>
      <c r="AA291" s="26"/>
    </row>
    <row r="292" spans="1:27" s="25" customFormat="1" x14ac:dyDescent="0.25">
      <c r="A292" s="270" t="s">
        <v>932</v>
      </c>
      <c r="C292" s="26"/>
      <c r="D292" s="23">
        <f t="shared" ref="D292:E292" si="281">+D291*1.08</f>
        <v>21296642.582686801</v>
      </c>
      <c r="E292" s="23">
        <f t="shared" si="281"/>
        <v>1622355.8089445678</v>
      </c>
      <c r="F292" s="23">
        <f>+F291*1.08</f>
        <v>3504288.5473202677</v>
      </c>
      <c r="G292" s="23">
        <f t="shared" ref="G292:Q292" si="282">+G291*1.08</f>
        <v>7843973.6703052809</v>
      </c>
      <c r="H292" s="23">
        <f t="shared" si="282"/>
        <v>320417.12979832327</v>
      </c>
      <c r="I292" s="23">
        <f t="shared" si="282"/>
        <v>854866.34716224845</v>
      </c>
      <c r="J292" s="23">
        <f t="shared" si="282"/>
        <v>190233.79960320002</v>
      </c>
      <c r="K292" s="23">
        <f t="shared" si="282"/>
        <v>2920240.4561002278</v>
      </c>
      <c r="L292" s="23">
        <f t="shared" si="282"/>
        <v>38553018.341920875</v>
      </c>
      <c r="M292" s="23">
        <f t="shared" si="282"/>
        <v>212966.42582686816</v>
      </c>
      <c r="N292" s="23">
        <f t="shared" si="282"/>
        <v>212966.42582686816</v>
      </c>
      <c r="O292" s="23">
        <f t="shared" si="282"/>
        <v>212966.42582686816</v>
      </c>
      <c r="P292" s="23">
        <f t="shared" si="282"/>
        <v>466775.72783970949</v>
      </c>
      <c r="Q292" s="23">
        <f t="shared" si="282"/>
        <v>39658693.347241178</v>
      </c>
      <c r="R292" s="26"/>
      <c r="S292" s="26"/>
      <c r="T292" s="26"/>
      <c r="U292" s="26"/>
      <c r="V292" s="26"/>
      <c r="W292" s="26"/>
      <c r="X292" s="26"/>
      <c r="Y292" s="26"/>
      <c r="Z292" s="26"/>
      <c r="AA292" s="26"/>
    </row>
    <row r="293" spans="1:27" s="25" customFormat="1" x14ac:dyDescent="0.25">
      <c r="C293" s="26"/>
      <c r="D293" s="26"/>
      <c r="E293" s="26"/>
      <c r="F293" s="26"/>
      <c r="G293" s="26"/>
      <c r="H293" s="26"/>
      <c r="I293" s="26"/>
      <c r="J293" s="26"/>
      <c r="K293" s="26"/>
      <c r="L293" s="23"/>
      <c r="M293" s="26"/>
      <c r="N293" s="26"/>
      <c r="O293" s="26"/>
      <c r="P293" s="26"/>
      <c r="Q293" s="23"/>
      <c r="R293" s="26"/>
      <c r="S293" s="26"/>
      <c r="T293" s="26"/>
      <c r="U293" s="26"/>
      <c r="V293" s="26"/>
      <c r="W293" s="26"/>
      <c r="X293" s="26"/>
      <c r="Y293" s="26"/>
      <c r="Z293" s="26"/>
      <c r="AA293" s="26"/>
    </row>
    <row r="294" spans="1:27" s="25" customFormat="1" x14ac:dyDescent="0.25">
      <c r="A294" s="25" t="s">
        <v>554</v>
      </c>
      <c r="B294" s="25" t="s">
        <v>289</v>
      </c>
      <c r="C294" s="26">
        <v>0</v>
      </c>
      <c r="D294" s="26">
        <f>C294*12</f>
        <v>0</v>
      </c>
      <c r="E294" s="26">
        <f>C294</f>
        <v>0</v>
      </c>
      <c r="F294" s="26">
        <f>D294*18%</f>
        <v>0</v>
      </c>
      <c r="G294" s="26">
        <v>0</v>
      </c>
      <c r="H294" s="26">
        <f t="shared" ref="H294:H329" si="283">IF(D294*0.01&gt;124,124,D294*0.01)*12</f>
        <v>0</v>
      </c>
      <c r="I294" s="26">
        <f>D294*32.5%</f>
        <v>0</v>
      </c>
      <c r="J294" s="26">
        <v>0</v>
      </c>
      <c r="K294" s="26">
        <f>D294*15%</f>
        <v>0</v>
      </c>
      <c r="L294" s="23">
        <f>SUM(D294:K294)</f>
        <v>0</v>
      </c>
      <c r="M294" s="26">
        <f>+D294*0.01</f>
        <v>0</v>
      </c>
      <c r="N294" s="26">
        <f>+D294*0.01</f>
        <v>0</v>
      </c>
      <c r="O294" s="26">
        <f>+D294*0.01</f>
        <v>0</v>
      </c>
      <c r="P294" s="26">
        <f>+D294/365*8</f>
        <v>0</v>
      </c>
      <c r="Q294" s="23">
        <f>SUM(L294:P294)</f>
        <v>0</v>
      </c>
      <c r="R294" s="26"/>
      <c r="S294" s="26"/>
      <c r="T294" s="26"/>
      <c r="U294" s="26"/>
      <c r="V294" s="26"/>
      <c r="W294" s="26"/>
      <c r="X294" s="26"/>
      <c r="Y294" s="26"/>
      <c r="Z294" s="26"/>
      <c r="AA294" s="26"/>
    </row>
    <row r="295" spans="1:27" s="25" customFormat="1" x14ac:dyDescent="0.25">
      <c r="A295" s="25" t="s">
        <v>556</v>
      </c>
      <c r="B295" s="25" t="s">
        <v>797</v>
      </c>
      <c r="C295" s="26">
        <v>10358.35</v>
      </c>
      <c r="D295" s="26">
        <f t="shared" ref="D295:D328" si="284">C295*12</f>
        <v>124300.20000000001</v>
      </c>
      <c r="E295" s="26">
        <f t="shared" ref="E295:E328" si="285">C295</f>
        <v>10358.35</v>
      </c>
      <c r="F295" s="26">
        <f t="shared" ref="F295:F328" si="286">D295*18%</f>
        <v>22374.036</v>
      </c>
      <c r="G295" s="26">
        <v>37110</v>
      </c>
      <c r="H295" s="26">
        <f t="shared" si="283"/>
        <v>1488</v>
      </c>
      <c r="I295" s="26"/>
      <c r="J295" s="26"/>
      <c r="K295" s="26">
        <f t="shared" ref="K295:K329" si="287">D295*15%</f>
        <v>18645.030000000002</v>
      </c>
      <c r="L295" s="23">
        <f t="shared" ref="L295:L329" si="288">SUM(D295:K295)</f>
        <v>214275.61600000001</v>
      </c>
      <c r="M295" s="26">
        <f t="shared" ref="M295:M329" si="289">+D295*0.01</f>
        <v>1243.0020000000002</v>
      </c>
      <c r="N295" s="26">
        <f t="shared" ref="N295:N329" si="290">+D295*0.01</f>
        <v>1243.0020000000002</v>
      </c>
      <c r="O295" s="26">
        <f t="shared" ref="O295:O329" si="291">+D295*0.01</f>
        <v>1243.0020000000002</v>
      </c>
      <c r="P295" s="26">
        <f t="shared" ref="P295:P329" si="292">+D295/365*8</f>
        <v>2724.3879452054798</v>
      </c>
      <c r="Q295" s="23">
        <f t="shared" ref="Q295:Q329" si="293">SUM(L295:P295)</f>
        <v>220729.0099452055</v>
      </c>
      <c r="R295" s="26"/>
      <c r="S295" s="26"/>
      <c r="T295" s="26"/>
      <c r="U295" s="26"/>
      <c r="V295" s="26"/>
      <c r="W295" s="26"/>
      <c r="X295" s="26"/>
      <c r="Y295" s="26"/>
      <c r="Z295" s="26"/>
      <c r="AA295" s="26"/>
    </row>
    <row r="296" spans="1:27" s="25" customFormat="1" x14ac:dyDescent="0.25">
      <c r="A296" s="25" t="s">
        <v>557</v>
      </c>
      <c r="B296" s="25" t="s">
        <v>289</v>
      </c>
      <c r="C296" s="26">
        <v>14929.34</v>
      </c>
      <c r="D296" s="26">
        <f t="shared" si="284"/>
        <v>179152.08000000002</v>
      </c>
      <c r="E296" s="26">
        <f t="shared" si="285"/>
        <v>14929.34</v>
      </c>
      <c r="F296" s="26">
        <f t="shared" si="286"/>
        <v>32247.374400000001</v>
      </c>
      <c r="G296" s="26">
        <v>37110</v>
      </c>
      <c r="H296" s="26">
        <f t="shared" si="283"/>
        <v>1488</v>
      </c>
      <c r="I296" s="26"/>
      <c r="J296" s="26">
        <v>6000</v>
      </c>
      <c r="K296" s="26">
        <f t="shared" si="287"/>
        <v>26872.812000000002</v>
      </c>
      <c r="L296" s="23">
        <f t="shared" si="288"/>
        <v>297799.60639999999</v>
      </c>
      <c r="M296" s="26">
        <f t="shared" si="289"/>
        <v>1791.5208000000002</v>
      </c>
      <c r="N296" s="26">
        <f t="shared" si="290"/>
        <v>1791.5208000000002</v>
      </c>
      <c r="O296" s="26">
        <f t="shared" si="291"/>
        <v>1791.5208000000002</v>
      </c>
      <c r="P296" s="26">
        <f t="shared" si="292"/>
        <v>3926.6209315068495</v>
      </c>
      <c r="Q296" s="23">
        <f t="shared" si="293"/>
        <v>307100.78973150684</v>
      </c>
      <c r="R296" s="26"/>
      <c r="S296" s="26"/>
      <c r="T296" s="26"/>
      <c r="U296" s="26"/>
      <c r="V296" s="26"/>
      <c r="W296" s="26"/>
      <c r="X296" s="26"/>
      <c r="Y296" s="26"/>
      <c r="Z296" s="26"/>
      <c r="AA296" s="26"/>
    </row>
    <row r="297" spans="1:27" s="25" customFormat="1" x14ac:dyDescent="0.25">
      <c r="A297" s="25" t="s">
        <v>558</v>
      </c>
      <c r="B297" s="25" t="s">
        <v>559</v>
      </c>
      <c r="C297" s="26">
        <v>8752.65</v>
      </c>
      <c r="D297" s="26">
        <f t="shared" si="284"/>
        <v>105031.79999999999</v>
      </c>
      <c r="E297" s="26">
        <f t="shared" si="285"/>
        <v>8752.65</v>
      </c>
      <c r="F297" s="26">
        <f t="shared" si="286"/>
        <v>18905.723999999998</v>
      </c>
      <c r="G297" s="26">
        <v>37110</v>
      </c>
      <c r="H297" s="26">
        <f t="shared" si="283"/>
        <v>1488</v>
      </c>
      <c r="I297" s="26"/>
      <c r="J297" s="26"/>
      <c r="K297" s="26">
        <f t="shared" si="287"/>
        <v>15754.769999999997</v>
      </c>
      <c r="L297" s="23">
        <f t="shared" si="288"/>
        <v>187042.94399999996</v>
      </c>
      <c r="M297" s="26">
        <f t="shared" si="289"/>
        <v>1050.318</v>
      </c>
      <c r="N297" s="26">
        <f t="shared" si="290"/>
        <v>1050.318</v>
      </c>
      <c r="O297" s="26">
        <f t="shared" si="291"/>
        <v>1050.318</v>
      </c>
      <c r="P297" s="26">
        <f t="shared" si="292"/>
        <v>2302.0668493150683</v>
      </c>
      <c r="Q297" s="23">
        <f t="shared" si="293"/>
        <v>192495.96484931503</v>
      </c>
      <c r="R297" s="26"/>
      <c r="S297" s="26"/>
      <c r="T297" s="26"/>
      <c r="U297" s="26"/>
      <c r="V297" s="26"/>
      <c r="W297" s="26"/>
      <c r="X297" s="26"/>
      <c r="Y297" s="26"/>
      <c r="Z297" s="26"/>
      <c r="AA297" s="26"/>
    </row>
    <row r="298" spans="1:27" s="25" customFormat="1" x14ac:dyDescent="0.25">
      <c r="A298" s="25" t="s">
        <v>558</v>
      </c>
      <c r="B298" s="25" t="s">
        <v>560</v>
      </c>
      <c r="C298" s="26">
        <v>8752.65</v>
      </c>
      <c r="D298" s="26">
        <f t="shared" si="284"/>
        <v>105031.79999999999</v>
      </c>
      <c r="E298" s="26">
        <f t="shared" si="285"/>
        <v>8752.65</v>
      </c>
      <c r="F298" s="26">
        <f t="shared" si="286"/>
        <v>18905.723999999998</v>
      </c>
      <c r="G298" s="26">
        <v>37110</v>
      </c>
      <c r="H298" s="26">
        <f t="shared" si="283"/>
        <v>1488</v>
      </c>
      <c r="I298" s="26"/>
      <c r="J298" s="26"/>
      <c r="K298" s="26">
        <f t="shared" si="287"/>
        <v>15754.769999999997</v>
      </c>
      <c r="L298" s="23">
        <f t="shared" si="288"/>
        <v>187042.94399999996</v>
      </c>
      <c r="M298" s="26">
        <f t="shared" si="289"/>
        <v>1050.318</v>
      </c>
      <c r="N298" s="26">
        <f t="shared" si="290"/>
        <v>1050.318</v>
      </c>
      <c r="O298" s="26">
        <f t="shared" si="291"/>
        <v>1050.318</v>
      </c>
      <c r="P298" s="26">
        <f t="shared" si="292"/>
        <v>2302.0668493150683</v>
      </c>
      <c r="Q298" s="23">
        <f t="shared" si="293"/>
        <v>192495.96484931503</v>
      </c>
      <c r="R298" s="26"/>
      <c r="S298" s="26"/>
      <c r="T298" s="26"/>
      <c r="U298" s="26"/>
      <c r="V298" s="26"/>
      <c r="W298" s="26"/>
      <c r="X298" s="26"/>
      <c r="Y298" s="26"/>
      <c r="Z298" s="26"/>
      <c r="AA298" s="26"/>
    </row>
    <row r="299" spans="1:27" s="25" customFormat="1" x14ac:dyDescent="0.25">
      <c r="A299" s="25" t="s">
        <v>561</v>
      </c>
      <c r="B299" s="25" t="s">
        <v>562</v>
      </c>
      <c r="C299" s="26">
        <v>9696.75</v>
      </c>
      <c r="D299" s="26">
        <f t="shared" si="284"/>
        <v>116361</v>
      </c>
      <c r="E299" s="26">
        <f t="shared" si="285"/>
        <v>9696.75</v>
      </c>
      <c r="F299" s="26">
        <f t="shared" si="286"/>
        <v>20944.98</v>
      </c>
      <c r="G299" s="26">
        <v>37110</v>
      </c>
      <c r="H299" s="26">
        <f t="shared" si="283"/>
        <v>1488</v>
      </c>
      <c r="I299" s="26"/>
      <c r="J299" s="26"/>
      <c r="K299" s="26">
        <f t="shared" si="287"/>
        <v>17454.149999999998</v>
      </c>
      <c r="L299" s="23">
        <f t="shared" si="288"/>
        <v>203054.88</v>
      </c>
      <c r="M299" s="26">
        <f t="shared" si="289"/>
        <v>1163.6100000000001</v>
      </c>
      <c r="N299" s="26">
        <f t="shared" si="290"/>
        <v>1163.6100000000001</v>
      </c>
      <c r="O299" s="26">
        <f t="shared" si="291"/>
        <v>1163.6100000000001</v>
      </c>
      <c r="P299" s="26">
        <f t="shared" si="292"/>
        <v>2550.3780821917808</v>
      </c>
      <c r="Q299" s="23">
        <f t="shared" si="293"/>
        <v>209096.08808219174</v>
      </c>
      <c r="R299" s="26"/>
      <c r="S299" s="26"/>
      <c r="T299" s="26"/>
      <c r="U299" s="26"/>
      <c r="V299" s="26"/>
      <c r="W299" s="26"/>
      <c r="X299" s="26"/>
      <c r="Y299" s="26"/>
      <c r="Z299" s="26"/>
      <c r="AA299" s="26"/>
    </row>
    <row r="300" spans="1:27" s="25" customFormat="1" x14ac:dyDescent="0.25">
      <c r="A300" s="25" t="s">
        <v>561</v>
      </c>
      <c r="B300" s="25" t="s">
        <v>802</v>
      </c>
      <c r="C300" s="26">
        <v>9696.75</v>
      </c>
      <c r="D300" s="26">
        <f t="shared" si="284"/>
        <v>116361</v>
      </c>
      <c r="E300" s="26">
        <f t="shared" si="285"/>
        <v>9696.75</v>
      </c>
      <c r="F300" s="26">
        <f t="shared" si="286"/>
        <v>20944.98</v>
      </c>
      <c r="G300" s="26">
        <v>37110</v>
      </c>
      <c r="H300" s="26">
        <f t="shared" si="283"/>
        <v>1488</v>
      </c>
      <c r="I300" s="26"/>
      <c r="J300" s="26"/>
      <c r="K300" s="26">
        <f t="shared" si="287"/>
        <v>17454.149999999998</v>
      </c>
      <c r="L300" s="23">
        <f t="shared" si="288"/>
        <v>203054.88</v>
      </c>
      <c r="M300" s="26">
        <f t="shared" si="289"/>
        <v>1163.6100000000001</v>
      </c>
      <c r="N300" s="26">
        <f t="shared" si="290"/>
        <v>1163.6100000000001</v>
      </c>
      <c r="O300" s="26">
        <f t="shared" si="291"/>
        <v>1163.6100000000001</v>
      </c>
      <c r="P300" s="26">
        <f t="shared" si="292"/>
        <v>2550.3780821917808</v>
      </c>
      <c r="Q300" s="23">
        <f t="shared" si="293"/>
        <v>209096.08808219174</v>
      </c>
      <c r="R300" s="26"/>
      <c r="S300" s="26"/>
      <c r="T300" s="26"/>
      <c r="U300" s="26"/>
      <c r="V300" s="26"/>
      <c r="W300" s="26"/>
      <c r="X300" s="26"/>
      <c r="Y300" s="26"/>
      <c r="Z300" s="26"/>
      <c r="AA300" s="26"/>
    </row>
    <row r="301" spans="1:27" s="25" customFormat="1" x14ac:dyDescent="0.25">
      <c r="A301" s="25" t="s">
        <v>561</v>
      </c>
      <c r="B301" s="25" t="s">
        <v>563</v>
      </c>
      <c r="C301" s="26">
        <v>9867.6299999999992</v>
      </c>
      <c r="D301" s="26">
        <f t="shared" si="284"/>
        <v>118411.56</v>
      </c>
      <c r="E301" s="26">
        <f t="shared" si="285"/>
        <v>9867.6299999999992</v>
      </c>
      <c r="F301" s="26">
        <f t="shared" si="286"/>
        <v>21314.0808</v>
      </c>
      <c r="G301" s="26">
        <v>37110</v>
      </c>
      <c r="H301" s="26">
        <f t="shared" si="283"/>
        <v>1488</v>
      </c>
      <c r="I301" s="26"/>
      <c r="J301" s="26"/>
      <c r="K301" s="26">
        <f t="shared" si="287"/>
        <v>17761.734</v>
      </c>
      <c r="L301" s="23">
        <f t="shared" si="288"/>
        <v>205953.0048</v>
      </c>
      <c r="M301" s="26">
        <f t="shared" si="289"/>
        <v>1184.1156000000001</v>
      </c>
      <c r="N301" s="26">
        <f t="shared" si="290"/>
        <v>1184.1156000000001</v>
      </c>
      <c r="O301" s="26">
        <f t="shared" si="291"/>
        <v>1184.1156000000001</v>
      </c>
      <c r="P301" s="26">
        <f t="shared" si="292"/>
        <v>2595.3218630136985</v>
      </c>
      <c r="Q301" s="23">
        <f t="shared" si="293"/>
        <v>212100.67346301366</v>
      </c>
      <c r="R301" s="26"/>
      <c r="S301" s="26"/>
      <c r="T301" s="26"/>
      <c r="U301" s="26"/>
      <c r="V301" s="26"/>
      <c r="W301" s="26"/>
      <c r="X301" s="26"/>
      <c r="Y301" s="26"/>
      <c r="Z301" s="26"/>
      <c r="AA301" s="26"/>
    </row>
    <row r="302" spans="1:27" s="25" customFormat="1" x14ac:dyDescent="0.25">
      <c r="A302" s="25" t="s">
        <v>561</v>
      </c>
      <c r="B302" s="25" t="s">
        <v>564</v>
      </c>
      <c r="C302" s="26">
        <v>9867.6299999999992</v>
      </c>
      <c r="D302" s="26">
        <f t="shared" si="284"/>
        <v>118411.56</v>
      </c>
      <c r="E302" s="26">
        <f t="shared" si="285"/>
        <v>9867.6299999999992</v>
      </c>
      <c r="F302" s="26">
        <f t="shared" si="286"/>
        <v>21314.0808</v>
      </c>
      <c r="G302" s="26">
        <v>37110</v>
      </c>
      <c r="H302" s="26">
        <f t="shared" si="283"/>
        <v>1488</v>
      </c>
      <c r="I302" s="26"/>
      <c r="J302" s="26"/>
      <c r="K302" s="26">
        <f t="shared" si="287"/>
        <v>17761.734</v>
      </c>
      <c r="L302" s="23">
        <f t="shared" si="288"/>
        <v>205953.0048</v>
      </c>
      <c r="M302" s="26">
        <f t="shared" si="289"/>
        <v>1184.1156000000001</v>
      </c>
      <c r="N302" s="26">
        <f t="shared" si="290"/>
        <v>1184.1156000000001</v>
      </c>
      <c r="O302" s="26">
        <f t="shared" si="291"/>
        <v>1184.1156000000001</v>
      </c>
      <c r="P302" s="26">
        <f t="shared" si="292"/>
        <v>2595.3218630136985</v>
      </c>
      <c r="Q302" s="23">
        <f t="shared" si="293"/>
        <v>212100.67346301366</v>
      </c>
      <c r="R302" s="26"/>
      <c r="S302" s="26"/>
      <c r="T302" s="26"/>
      <c r="U302" s="26"/>
      <c r="V302" s="26"/>
      <c r="W302" s="26"/>
      <c r="X302" s="26"/>
      <c r="Y302" s="26"/>
      <c r="Z302" s="26"/>
      <c r="AA302" s="26"/>
    </row>
    <row r="303" spans="1:27" s="25" customFormat="1" x14ac:dyDescent="0.25">
      <c r="A303" s="25" t="s">
        <v>565</v>
      </c>
      <c r="B303" s="25" t="s">
        <v>566</v>
      </c>
      <c r="C303" s="26">
        <v>15306.4</v>
      </c>
      <c r="D303" s="26">
        <f t="shared" si="284"/>
        <v>183676.79999999999</v>
      </c>
      <c r="E303" s="26">
        <f t="shared" si="285"/>
        <v>15306.4</v>
      </c>
      <c r="F303" s="26">
        <f t="shared" si="286"/>
        <v>33061.823999999993</v>
      </c>
      <c r="G303" s="26">
        <v>37110</v>
      </c>
      <c r="H303" s="26">
        <f t="shared" si="283"/>
        <v>1488</v>
      </c>
      <c r="I303" s="26"/>
      <c r="J303" s="26"/>
      <c r="K303" s="26">
        <f t="shared" si="287"/>
        <v>27551.519999999997</v>
      </c>
      <c r="L303" s="23">
        <f t="shared" si="288"/>
        <v>298194.54399999999</v>
      </c>
      <c r="M303" s="26">
        <f t="shared" si="289"/>
        <v>1836.768</v>
      </c>
      <c r="N303" s="26">
        <f t="shared" si="290"/>
        <v>1836.768</v>
      </c>
      <c r="O303" s="26">
        <f t="shared" si="291"/>
        <v>1836.768</v>
      </c>
      <c r="P303" s="26">
        <f t="shared" si="292"/>
        <v>4025.7928767123285</v>
      </c>
      <c r="Q303" s="23">
        <f t="shared" si="293"/>
        <v>307730.64087671228</v>
      </c>
      <c r="R303" s="26"/>
      <c r="S303" s="26"/>
      <c r="T303" s="26"/>
      <c r="U303" s="26"/>
      <c r="V303" s="26"/>
      <c r="W303" s="26"/>
      <c r="X303" s="26"/>
      <c r="Y303" s="26"/>
      <c r="Z303" s="26"/>
      <c r="AA303" s="26"/>
    </row>
    <row r="304" spans="1:27" s="25" customFormat="1" x14ac:dyDescent="0.25">
      <c r="A304" s="25" t="s">
        <v>565</v>
      </c>
      <c r="B304" s="25" t="s">
        <v>567</v>
      </c>
      <c r="C304" s="26">
        <v>15306.4</v>
      </c>
      <c r="D304" s="26">
        <f t="shared" si="284"/>
        <v>183676.79999999999</v>
      </c>
      <c r="E304" s="26">
        <f t="shared" si="285"/>
        <v>15306.4</v>
      </c>
      <c r="F304" s="26">
        <f t="shared" si="286"/>
        <v>33061.823999999993</v>
      </c>
      <c r="G304" s="26">
        <v>37110</v>
      </c>
      <c r="H304" s="26">
        <f t="shared" si="283"/>
        <v>1488</v>
      </c>
      <c r="I304" s="26"/>
      <c r="J304" s="26"/>
      <c r="K304" s="26">
        <f t="shared" si="287"/>
        <v>27551.519999999997</v>
      </c>
      <c r="L304" s="23">
        <f t="shared" si="288"/>
        <v>298194.54399999999</v>
      </c>
      <c r="M304" s="26">
        <f t="shared" si="289"/>
        <v>1836.768</v>
      </c>
      <c r="N304" s="26">
        <f t="shared" si="290"/>
        <v>1836.768</v>
      </c>
      <c r="O304" s="26">
        <f t="shared" si="291"/>
        <v>1836.768</v>
      </c>
      <c r="P304" s="26">
        <f t="shared" si="292"/>
        <v>4025.7928767123285</v>
      </c>
      <c r="Q304" s="23">
        <f t="shared" si="293"/>
        <v>307730.64087671228</v>
      </c>
      <c r="R304" s="26"/>
      <c r="S304" s="26"/>
      <c r="T304" s="26"/>
      <c r="U304" s="26"/>
      <c r="V304" s="26"/>
      <c r="W304" s="26"/>
      <c r="X304" s="26"/>
      <c r="Y304" s="26"/>
      <c r="Z304" s="26"/>
      <c r="AA304" s="26"/>
    </row>
    <row r="305" spans="1:27" s="25" customFormat="1" x14ac:dyDescent="0.25">
      <c r="A305" s="25" t="s">
        <v>448</v>
      </c>
      <c r="B305" s="25" t="s">
        <v>289</v>
      </c>
      <c r="C305" s="26">
        <v>8752.65</v>
      </c>
      <c r="D305" s="26">
        <f t="shared" si="284"/>
        <v>105031.79999999999</v>
      </c>
      <c r="E305" s="26">
        <f t="shared" si="285"/>
        <v>8752.65</v>
      </c>
      <c r="F305" s="26">
        <f t="shared" si="286"/>
        <v>18905.723999999998</v>
      </c>
      <c r="G305" s="26">
        <v>37110</v>
      </c>
      <c r="H305" s="26">
        <f t="shared" si="283"/>
        <v>1488</v>
      </c>
      <c r="I305" s="26"/>
      <c r="J305" s="26"/>
      <c r="K305" s="26">
        <f t="shared" si="287"/>
        <v>15754.769999999997</v>
      </c>
      <c r="L305" s="23">
        <f t="shared" si="288"/>
        <v>187042.94399999996</v>
      </c>
      <c r="M305" s="26">
        <f t="shared" si="289"/>
        <v>1050.318</v>
      </c>
      <c r="N305" s="26">
        <f t="shared" si="290"/>
        <v>1050.318</v>
      </c>
      <c r="O305" s="26">
        <f t="shared" si="291"/>
        <v>1050.318</v>
      </c>
      <c r="P305" s="26">
        <f t="shared" si="292"/>
        <v>2302.0668493150683</v>
      </c>
      <c r="Q305" s="23">
        <f t="shared" si="293"/>
        <v>192495.96484931503</v>
      </c>
      <c r="R305" s="26"/>
      <c r="S305" s="26"/>
      <c r="T305" s="26"/>
      <c r="U305" s="26"/>
      <c r="V305" s="26"/>
      <c r="W305" s="26"/>
      <c r="X305" s="26"/>
      <c r="Y305" s="26"/>
      <c r="Z305" s="26"/>
      <c r="AA305" s="26"/>
    </row>
    <row r="306" spans="1:27" s="25" customFormat="1" x14ac:dyDescent="0.25">
      <c r="A306" s="25" t="s">
        <v>568</v>
      </c>
      <c r="B306" s="25" t="s">
        <v>798</v>
      </c>
      <c r="C306" s="26">
        <v>49595.44</v>
      </c>
      <c r="D306" s="26">
        <f t="shared" si="284"/>
        <v>595145.28</v>
      </c>
      <c r="E306" s="26">
        <f t="shared" si="285"/>
        <v>49595.44</v>
      </c>
      <c r="F306" s="26"/>
      <c r="G306" s="26"/>
      <c r="H306" s="26">
        <f t="shared" si="283"/>
        <v>1488</v>
      </c>
      <c r="I306" s="26"/>
      <c r="J306" s="26"/>
      <c r="K306" s="26"/>
      <c r="L306" s="23">
        <f t="shared" si="288"/>
        <v>646228.72</v>
      </c>
      <c r="M306" s="26">
        <f t="shared" si="289"/>
        <v>5951.4528</v>
      </c>
      <c r="N306" s="26">
        <f t="shared" si="290"/>
        <v>5951.4528</v>
      </c>
      <c r="O306" s="26">
        <f t="shared" si="291"/>
        <v>5951.4528</v>
      </c>
      <c r="P306" s="26">
        <f t="shared" si="292"/>
        <v>13044.280109589041</v>
      </c>
      <c r="Q306" s="23">
        <f t="shared" si="293"/>
        <v>677127.35850958887</v>
      </c>
      <c r="R306" s="26"/>
      <c r="S306" s="26"/>
      <c r="T306" s="26"/>
      <c r="U306" s="26"/>
      <c r="V306" s="26"/>
      <c r="W306" s="26"/>
      <c r="X306" s="26"/>
      <c r="Y306" s="26"/>
      <c r="Z306" s="26"/>
      <c r="AA306" s="26"/>
    </row>
    <row r="307" spans="1:27" s="25" customFormat="1" x14ac:dyDescent="0.25">
      <c r="A307" s="25" t="s">
        <v>569</v>
      </c>
      <c r="B307" s="25" t="s">
        <v>799</v>
      </c>
      <c r="C307" s="26">
        <v>14595.44</v>
      </c>
      <c r="D307" s="26">
        <f t="shared" si="284"/>
        <v>175145.28</v>
      </c>
      <c r="E307" s="26">
        <f t="shared" si="285"/>
        <v>14595.44</v>
      </c>
      <c r="F307" s="26">
        <f t="shared" si="286"/>
        <v>31526.150399999999</v>
      </c>
      <c r="G307" s="26">
        <v>37110</v>
      </c>
      <c r="H307" s="26">
        <f t="shared" si="283"/>
        <v>1488</v>
      </c>
      <c r="I307" s="26">
        <f t="shared" ref="I307:I312" si="294">D307*32.5%</f>
        <v>56922.216</v>
      </c>
      <c r="J307" s="26">
        <v>6000</v>
      </c>
      <c r="K307" s="26">
        <f t="shared" si="287"/>
        <v>26271.791999999998</v>
      </c>
      <c r="L307" s="23">
        <f t="shared" si="288"/>
        <v>349058.87840000005</v>
      </c>
      <c r="M307" s="26">
        <f t="shared" si="289"/>
        <v>1751.4528</v>
      </c>
      <c r="N307" s="26">
        <f t="shared" si="290"/>
        <v>1751.4528</v>
      </c>
      <c r="O307" s="26">
        <f t="shared" si="291"/>
        <v>1751.4528</v>
      </c>
      <c r="P307" s="26">
        <f t="shared" si="292"/>
        <v>3838.8006575342465</v>
      </c>
      <c r="Q307" s="23">
        <f t="shared" si="293"/>
        <v>358152.0374575344</v>
      </c>
      <c r="R307" s="26"/>
      <c r="S307" s="26"/>
      <c r="T307" s="26"/>
      <c r="U307" s="26"/>
      <c r="V307" s="26"/>
      <c r="W307" s="26"/>
      <c r="X307" s="26"/>
      <c r="Y307" s="26"/>
      <c r="Z307" s="26"/>
      <c r="AA307" s="26"/>
    </row>
    <row r="308" spans="1:27" s="25" customFormat="1" x14ac:dyDescent="0.25">
      <c r="A308" s="25" t="s">
        <v>570</v>
      </c>
      <c r="C308" s="26">
        <v>0</v>
      </c>
      <c r="D308" s="26">
        <f t="shared" si="284"/>
        <v>0</v>
      </c>
      <c r="E308" s="26">
        <f t="shared" si="285"/>
        <v>0</v>
      </c>
      <c r="F308" s="26">
        <f t="shared" si="286"/>
        <v>0</v>
      </c>
      <c r="G308" s="26">
        <v>0</v>
      </c>
      <c r="H308" s="26">
        <f t="shared" si="283"/>
        <v>0</v>
      </c>
      <c r="I308" s="26">
        <f t="shared" si="294"/>
        <v>0</v>
      </c>
      <c r="J308" s="26">
        <v>0</v>
      </c>
      <c r="K308" s="26">
        <f t="shared" si="287"/>
        <v>0</v>
      </c>
      <c r="L308" s="23">
        <f t="shared" si="288"/>
        <v>0</v>
      </c>
      <c r="M308" s="26">
        <f t="shared" si="289"/>
        <v>0</v>
      </c>
      <c r="N308" s="26">
        <f t="shared" si="290"/>
        <v>0</v>
      </c>
      <c r="O308" s="26">
        <f t="shared" si="291"/>
        <v>0</v>
      </c>
      <c r="P308" s="26">
        <f t="shared" si="292"/>
        <v>0</v>
      </c>
      <c r="Q308" s="23">
        <f t="shared" si="293"/>
        <v>0</v>
      </c>
      <c r="R308" s="26"/>
      <c r="S308" s="26"/>
      <c r="T308" s="26"/>
      <c r="U308" s="26"/>
      <c r="V308" s="26"/>
      <c r="W308" s="26"/>
      <c r="X308" s="26"/>
      <c r="Y308" s="26"/>
      <c r="Z308" s="26"/>
      <c r="AA308" s="26"/>
    </row>
    <row r="309" spans="1:27" s="25" customFormat="1" x14ac:dyDescent="0.25">
      <c r="A309" s="25" t="s">
        <v>571</v>
      </c>
      <c r="B309" s="25" t="s">
        <v>572</v>
      </c>
      <c r="C309" s="26">
        <v>16086.68</v>
      </c>
      <c r="D309" s="26">
        <f t="shared" si="284"/>
        <v>193040.16</v>
      </c>
      <c r="E309" s="26">
        <f t="shared" si="285"/>
        <v>16086.68</v>
      </c>
      <c r="F309" s="26">
        <f t="shared" si="286"/>
        <v>34747.228799999997</v>
      </c>
      <c r="G309" s="26">
        <v>37110</v>
      </c>
      <c r="H309" s="26">
        <f t="shared" si="283"/>
        <v>1488</v>
      </c>
      <c r="I309" s="26">
        <f t="shared" si="294"/>
        <v>62738.052000000003</v>
      </c>
      <c r="J309" s="26">
        <v>6000</v>
      </c>
      <c r="K309" s="26">
        <f t="shared" si="287"/>
        <v>28956.024000000001</v>
      </c>
      <c r="L309" s="23">
        <f t="shared" si="288"/>
        <v>380166.14480000001</v>
      </c>
      <c r="M309" s="26">
        <f t="shared" si="289"/>
        <v>1930.4016000000001</v>
      </c>
      <c r="N309" s="26">
        <f t="shared" si="290"/>
        <v>1930.4016000000001</v>
      </c>
      <c r="O309" s="26">
        <f t="shared" si="291"/>
        <v>1930.4016000000001</v>
      </c>
      <c r="P309" s="26">
        <f t="shared" si="292"/>
        <v>4231.0172054794521</v>
      </c>
      <c r="Q309" s="23">
        <f t="shared" si="293"/>
        <v>390188.3668054794</v>
      </c>
      <c r="R309" s="26"/>
      <c r="S309" s="26"/>
      <c r="T309" s="26"/>
      <c r="U309" s="26"/>
      <c r="V309" s="26"/>
      <c r="W309" s="26"/>
      <c r="X309" s="26"/>
      <c r="Y309" s="26"/>
      <c r="Z309" s="26"/>
      <c r="AA309" s="26"/>
    </row>
    <row r="310" spans="1:27" s="25" customFormat="1" x14ac:dyDescent="0.25">
      <c r="A310" s="25" t="s">
        <v>573</v>
      </c>
      <c r="B310" s="25" t="s">
        <v>800</v>
      </c>
      <c r="C310" s="26">
        <v>16086.68</v>
      </c>
      <c r="D310" s="26">
        <f t="shared" si="284"/>
        <v>193040.16</v>
      </c>
      <c r="E310" s="26">
        <f t="shared" si="285"/>
        <v>16086.68</v>
      </c>
      <c r="F310" s="26">
        <f t="shared" si="286"/>
        <v>34747.228799999997</v>
      </c>
      <c r="G310" s="26">
        <v>37110</v>
      </c>
      <c r="H310" s="26">
        <f t="shared" si="283"/>
        <v>1488</v>
      </c>
      <c r="I310" s="26">
        <f t="shared" si="294"/>
        <v>62738.052000000003</v>
      </c>
      <c r="J310" s="26">
        <v>0</v>
      </c>
      <c r="K310" s="26">
        <f t="shared" si="287"/>
        <v>28956.024000000001</v>
      </c>
      <c r="L310" s="23">
        <f t="shared" si="288"/>
        <v>374166.14480000001</v>
      </c>
      <c r="M310" s="26">
        <f t="shared" si="289"/>
        <v>1930.4016000000001</v>
      </c>
      <c r="N310" s="26">
        <f t="shared" si="290"/>
        <v>1930.4016000000001</v>
      </c>
      <c r="O310" s="26">
        <f t="shared" si="291"/>
        <v>1930.4016000000001</v>
      </c>
      <c r="P310" s="26">
        <f t="shared" si="292"/>
        <v>4231.0172054794521</v>
      </c>
      <c r="Q310" s="23">
        <f t="shared" si="293"/>
        <v>384188.3668054794</v>
      </c>
      <c r="R310" s="26"/>
      <c r="S310" s="26"/>
      <c r="T310" s="26"/>
      <c r="U310" s="26"/>
      <c r="V310" s="26"/>
      <c r="W310" s="26"/>
      <c r="X310" s="26"/>
      <c r="Y310" s="26"/>
      <c r="Z310" s="26"/>
      <c r="AA310" s="26"/>
    </row>
    <row r="311" spans="1:27" s="25" customFormat="1" x14ac:dyDescent="0.25">
      <c r="A311" s="25" t="s">
        <v>853</v>
      </c>
      <c r="B311" s="25" t="s">
        <v>801</v>
      </c>
      <c r="C311" s="26">
        <v>16086.68</v>
      </c>
      <c r="D311" s="26">
        <f>C311*12</f>
        <v>193040.16</v>
      </c>
      <c r="E311" s="26">
        <f>C311</f>
        <v>16086.68</v>
      </c>
      <c r="F311" s="26">
        <f>D311*18%</f>
        <v>34747.228799999997</v>
      </c>
      <c r="G311" s="26">
        <v>37110</v>
      </c>
      <c r="H311" s="26">
        <f>IF(D311*0.01&gt;124,124,D311*0.01)*12</f>
        <v>1488</v>
      </c>
      <c r="I311" s="26">
        <f t="shared" si="294"/>
        <v>62738.052000000003</v>
      </c>
      <c r="J311" s="26">
        <v>0</v>
      </c>
      <c r="K311" s="26">
        <f>D311*15%</f>
        <v>28956.024000000001</v>
      </c>
      <c r="L311" s="23">
        <f t="shared" si="288"/>
        <v>374166.14480000001</v>
      </c>
      <c r="M311" s="26">
        <f t="shared" si="289"/>
        <v>1930.4016000000001</v>
      </c>
      <c r="N311" s="26">
        <f>+D311*0.01</f>
        <v>1930.4016000000001</v>
      </c>
      <c r="O311" s="26">
        <f>+D311*0.01</f>
        <v>1930.4016000000001</v>
      </c>
      <c r="P311" s="26">
        <f>+D311/365*8</f>
        <v>4231.0172054794521</v>
      </c>
      <c r="Q311" s="23">
        <f>SUM(L311:P311)</f>
        <v>384188.3668054794</v>
      </c>
      <c r="R311" s="26"/>
      <c r="S311" s="26"/>
      <c r="T311" s="26"/>
      <c r="U311" s="26"/>
      <c r="V311" s="26"/>
      <c r="W311" s="26"/>
      <c r="X311" s="26"/>
      <c r="Y311" s="26"/>
      <c r="Z311" s="26"/>
      <c r="AA311" s="26"/>
    </row>
    <row r="312" spans="1:27" s="25" customFormat="1" x14ac:dyDescent="0.25">
      <c r="C312" s="26"/>
      <c r="D312" s="26">
        <f>C312*9</f>
        <v>0</v>
      </c>
      <c r="E312" s="26">
        <f>C312</f>
        <v>0</v>
      </c>
      <c r="F312" s="26">
        <f>D312*18%</f>
        <v>0</v>
      </c>
      <c r="G312" s="26"/>
      <c r="H312" s="26">
        <f>IF(D312*0.01&gt;124,124,D312*0.01)*12</f>
        <v>0</v>
      </c>
      <c r="I312" s="26">
        <f t="shared" si="294"/>
        <v>0</v>
      </c>
      <c r="J312" s="26">
        <v>0</v>
      </c>
      <c r="K312" s="26">
        <f>D312*15%</f>
        <v>0</v>
      </c>
      <c r="L312" s="23">
        <f t="shared" ref="L312" si="295">SUM(D312:K312)</f>
        <v>0</v>
      </c>
      <c r="M312" s="26">
        <f t="shared" ref="M312" si="296">+D312*0.01</f>
        <v>0</v>
      </c>
      <c r="N312" s="26">
        <f>+D312*0.01</f>
        <v>0</v>
      </c>
      <c r="O312" s="26">
        <f>+D312*0.01</f>
        <v>0</v>
      </c>
      <c r="P312" s="26">
        <f>+D312/365*8</f>
        <v>0</v>
      </c>
      <c r="Q312" s="23">
        <f>SUM(L312:P312)</f>
        <v>0</v>
      </c>
      <c r="R312" s="26"/>
      <c r="S312" s="26"/>
      <c r="T312" s="26"/>
      <c r="U312" s="26"/>
      <c r="V312" s="26"/>
      <c r="W312" s="26"/>
      <c r="X312" s="26"/>
      <c r="Y312" s="26"/>
      <c r="Z312" s="26"/>
      <c r="AA312" s="26"/>
    </row>
    <row r="313" spans="1:27" s="25" customFormat="1" x14ac:dyDescent="0.25">
      <c r="A313" s="25" t="s">
        <v>575</v>
      </c>
      <c r="B313" s="25" t="s">
        <v>576</v>
      </c>
      <c r="C313" s="26">
        <v>65738.820000000007</v>
      </c>
      <c r="D313" s="26">
        <f t="shared" si="284"/>
        <v>788865.84000000008</v>
      </c>
      <c r="E313" s="26">
        <f t="shared" si="285"/>
        <v>65738.820000000007</v>
      </c>
      <c r="F313" s="26"/>
      <c r="G313" s="26"/>
      <c r="H313" s="26">
        <f t="shared" si="283"/>
        <v>1488</v>
      </c>
      <c r="I313" s="26"/>
      <c r="J313" s="26"/>
      <c r="K313" s="26"/>
      <c r="L313" s="23">
        <f t="shared" si="288"/>
        <v>856092.66000000015</v>
      </c>
      <c r="M313" s="26">
        <f t="shared" si="289"/>
        <v>7888.6584000000012</v>
      </c>
      <c r="N313" s="26">
        <f t="shared" si="290"/>
        <v>7888.6584000000012</v>
      </c>
      <c r="O313" s="26">
        <f t="shared" si="291"/>
        <v>7888.6584000000012</v>
      </c>
      <c r="P313" s="26">
        <f t="shared" si="292"/>
        <v>17290.210191780825</v>
      </c>
      <c r="Q313" s="23">
        <f t="shared" si="293"/>
        <v>897048.84539178084</v>
      </c>
      <c r="R313" s="26"/>
      <c r="S313" s="26"/>
      <c r="T313" s="26"/>
      <c r="U313" s="26"/>
      <c r="V313" s="26"/>
      <c r="W313" s="26"/>
      <c r="X313" s="26"/>
      <c r="Y313" s="26"/>
      <c r="Z313" s="26"/>
      <c r="AA313" s="26"/>
    </row>
    <row r="314" spans="1:27" s="25" customFormat="1" x14ac:dyDescent="0.25">
      <c r="A314" s="25" t="s">
        <v>577</v>
      </c>
      <c r="B314" s="25" t="s">
        <v>578</v>
      </c>
      <c r="C314" s="26">
        <v>65738.820000000007</v>
      </c>
      <c r="D314" s="26">
        <f t="shared" si="284"/>
        <v>788865.84000000008</v>
      </c>
      <c r="E314" s="26"/>
      <c r="F314" s="26"/>
      <c r="G314" s="26"/>
      <c r="H314" s="26">
        <f t="shared" si="283"/>
        <v>1488</v>
      </c>
      <c r="I314" s="26"/>
      <c r="J314" s="26"/>
      <c r="K314" s="26"/>
      <c r="L314" s="23">
        <f t="shared" si="288"/>
        <v>790353.84000000008</v>
      </c>
      <c r="M314" s="26">
        <f t="shared" si="289"/>
        <v>7888.6584000000012</v>
      </c>
      <c r="N314" s="26">
        <f t="shared" si="290"/>
        <v>7888.6584000000012</v>
      </c>
      <c r="O314" s="26">
        <f t="shared" si="291"/>
        <v>7888.6584000000012</v>
      </c>
      <c r="P314" s="26">
        <f t="shared" si="292"/>
        <v>17290.210191780825</v>
      </c>
      <c r="Q314" s="23">
        <f t="shared" si="293"/>
        <v>831310.02539178077</v>
      </c>
      <c r="R314" s="26"/>
      <c r="S314" s="26"/>
      <c r="T314" s="26"/>
      <c r="U314" s="26"/>
      <c r="V314" s="26"/>
      <c r="W314" s="26"/>
      <c r="X314" s="26"/>
      <c r="Y314" s="26"/>
      <c r="Z314" s="26"/>
      <c r="AA314" s="26"/>
    </row>
    <row r="315" spans="1:27" s="25" customFormat="1" x14ac:dyDescent="0.25">
      <c r="A315" s="25" t="s">
        <v>579</v>
      </c>
      <c r="B315" s="25" t="s">
        <v>580</v>
      </c>
      <c r="C315" s="26">
        <v>8073.03</v>
      </c>
      <c r="D315" s="26">
        <f t="shared" si="284"/>
        <v>96876.36</v>
      </c>
      <c r="E315" s="26">
        <f t="shared" si="285"/>
        <v>8073.03</v>
      </c>
      <c r="F315" s="26">
        <f t="shared" si="286"/>
        <v>17437.7448</v>
      </c>
      <c r="G315" s="26">
        <v>37110</v>
      </c>
      <c r="H315" s="26">
        <f t="shared" si="283"/>
        <v>1488</v>
      </c>
      <c r="I315" s="26"/>
      <c r="J315" s="26"/>
      <c r="K315" s="26">
        <f t="shared" si="287"/>
        <v>14531.454</v>
      </c>
      <c r="L315" s="23">
        <f t="shared" si="288"/>
        <v>175516.5888</v>
      </c>
      <c r="M315" s="26">
        <f t="shared" si="289"/>
        <v>968.7636</v>
      </c>
      <c r="N315" s="26">
        <f t="shared" si="290"/>
        <v>968.7636</v>
      </c>
      <c r="O315" s="26">
        <f t="shared" si="291"/>
        <v>968.7636</v>
      </c>
      <c r="P315" s="26">
        <f t="shared" si="292"/>
        <v>2123.3174794520546</v>
      </c>
      <c r="Q315" s="23">
        <f t="shared" si="293"/>
        <v>180546.19707945207</v>
      </c>
      <c r="R315" s="26"/>
      <c r="S315" s="26"/>
      <c r="T315" s="26"/>
      <c r="U315" s="26"/>
      <c r="V315" s="26"/>
      <c r="W315" s="26"/>
      <c r="X315" s="26"/>
      <c r="Y315" s="26"/>
      <c r="Z315" s="26"/>
      <c r="AA315" s="26"/>
    </row>
    <row r="316" spans="1:27" s="25" customFormat="1" x14ac:dyDescent="0.25">
      <c r="A316" s="25" t="s">
        <v>574</v>
      </c>
      <c r="B316" s="25" t="s">
        <v>581</v>
      </c>
      <c r="C316" s="26">
        <v>14202.24</v>
      </c>
      <c r="D316" s="26">
        <f>C316*12</f>
        <v>170426.88</v>
      </c>
      <c r="E316" s="26">
        <f t="shared" si="285"/>
        <v>14202.24</v>
      </c>
      <c r="F316" s="26">
        <f t="shared" si="286"/>
        <v>30676.838400000001</v>
      </c>
      <c r="G316" s="26">
        <v>37110</v>
      </c>
      <c r="H316" s="26">
        <f t="shared" si="283"/>
        <v>1488</v>
      </c>
      <c r="I316" s="26"/>
      <c r="J316" s="26"/>
      <c r="K316" s="26">
        <f t="shared" si="287"/>
        <v>25564.031999999999</v>
      </c>
      <c r="L316" s="23">
        <f t="shared" si="288"/>
        <v>279467.99040000001</v>
      </c>
      <c r="M316" s="26">
        <f t="shared" si="289"/>
        <v>1704.2688000000001</v>
      </c>
      <c r="N316" s="26">
        <f t="shared" si="290"/>
        <v>1704.2688000000001</v>
      </c>
      <c r="O316" s="26">
        <f t="shared" si="291"/>
        <v>1704.2688000000001</v>
      </c>
      <c r="P316" s="26">
        <f t="shared" si="292"/>
        <v>3735.3836712328766</v>
      </c>
      <c r="Q316" s="23">
        <f t="shared" si="293"/>
        <v>288316.18047123292</v>
      </c>
      <c r="R316" s="26"/>
      <c r="S316" s="26"/>
      <c r="T316" s="26"/>
      <c r="U316" s="26"/>
      <c r="V316" s="26"/>
      <c r="W316" s="26"/>
      <c r="X316" s="26"/>
      <c r="Y316" s="26"/>
      <c r="Z316" s="26"/>
      <c r="AA316" s="26"/>
    </row>
    <row r="317" spans="1:27" s="25" customFormat="1" x14ac:dyDescent="0.25">
      <c r="A317" s="25" t="s">
        <v>582</v>
      </c>
      <c r="B317" s="25" t="s">
        <v>289</v>
      </c>
      <c r="C317" s="26">
        <v>5052.1400000000003</v>
      </c>
      <c r="D317" s="26">
        <f t="shared" si="284"/>
        <v>60625.680000000008</v>
      </c>
      <c r="E317" s="26">
        <f t="shared" si="285"/>
        <v>5052.1400000000003</v>
      </c>
      <c r="F317" s="26">
        <f t="shared" si="286"/>
        <v>10912.6224</v>
      </c>
      <c r="G317" s="26">
        <v>37110</v>
      </c>
      <c r="H317" s="26">
        <f t="shared" si="283"/>
        <v>1488</v>
      </c>
      <c r="I317" s="26"/>
      <c r="J317" s="26"/>
      <c r="K317" s="26">
        <f t="shared" si="287"/>
        <v>9093.8520000000008</v>
      </c>
      <c r="L317" s="23">
        <f t="shared" si="288"/>
        <v>124282.2944</v>
      </c>
      <c r="M317" s="26">
        <f t="shared" si="289"/>
        <v>606.25680000000011</v>
      </c>
      <c r="N317" s="26">
        <f t="shared" si="290"/>
        <v>606.25680000000011</v>
      </c>
      <c r="O317" s="26">
        <f t="shared" si="291"/>
        <v>606.25680000000011</v>
      </c>
      <c r="P317" s="26">
        <f t="shared" si="292"/>
        <v>1328.7820273972604</v>
      </c>
      <c r="Q317" s="23">
        <f t="shared" si="293"/>
        <v>127429.84682739727</v>
      </c>
      <c r="R317" s="26"/>
      <c r="S317" s="26"/>
      <c r="T317" s="26"/>
      <c r="U317" s="26"/>
      <c r="V317" s="26"/>
      <c r="W317" s="26"/>
      <c r="X317" s="26"/>
      <c r="Y317" s="26"/>
      <c r="Z317" s="26"/>
      <c r="AA317" s="26"/>
    </row>
    <row r="318" spans="1:27" s="25" customFormat="1" x14ac:dyDescent="0.25">
      <c r="A318" s="25" t="s">
        <v>582</v>
      </c>
      <c r="B318" s="25" t="s">
        <v>289</v>
      </c>
      <c r="C318" s="26">
        <v>5052.1400000000003</v>
      </c>
      <c r="D318" s="26">
        <f t="shared" ref="D318:D321" si="297">C318*12</f>
        <v>60625.680000000008</v>
      </c>
      <c r="E318" s="26">
        <f t="shared" ref="E318:E321" si="298">C318</f>
        <v>5052.1400000000003</v>
      </c>
      <c r="F318" s="26">
        <f t="shared" ref="F318:F321" si="299">D318*18%</f>
        <v>10912.6224</v>
      </c>
      <c r="G318" s="26">
        <v>37110</v>
      </c>
      <c r="H318" s="26">
        <f t="shared" ref="H318:H321" si="300">IF(D318*0.01&gt;124,124,D318*0.01)*12</f>
        <v>1488</v>
      </c>
      <c r="I318" s="26"/>
      <c r="J318" s="26"/>
      <c r="K318" s="26">
        <f t="shared" ref="K318:K321" si="301">D318*15%</f>
        <v>9093.8520000000008</v>
      </c>
      <c r="L318" s="23">
        <f t="shared" ref="L318:L321" si="302">SUM(D318:K318)</f>
        <v>124282.2944</v>
      </c>
      <c r="M318" s="26">
        <f t="shared" ref="M318:M321" si="303">+D318*0.01</f>
        <v>606.25680000000011</v>
      </c>
      <c r="N318" s="26">
        <f t="shared" ref="N318:N321" si="304">+D318*0.01</f>
        <v>606.25680000000011</v>
      </c>
      <c r="O318" s="26">
        <f t="shared" ref="O318:O321" si="305">+D318*0.01</f>
        <v>606.25680000000011</v>
      </c>
      <c r="P318" s="26">
        <f t="shared" ref="P318:P321" si="306">+D318/365*8</f>
        <v>1328.7820273972604</v>
      </c>
      <c r="Q318" s="23">
        <f t="shared" ref="Q318:Q321" si="307">SUM(L318:P318)</f>
        <v>127429.84682739727</v>
      </c>
      <c r="R318" s="26"/>
      <c r="S318" s="26"/>
      <c r="T318" s="26"/>
      <c r="U318" s="26"/>
      <c r="V318" s="26"/>
      <c r="W318" s="26"/>
      <c r="X318" s="26"/>
      <c r="Y318" s="26"/>
      <c r="Z318" s="26"/>
      <c r="AA318" s="26"/>
    </row>
    <row r="319" spans="1:27" s="25" customFormat="1" x14ac:dyDescent="0.25">
      <c r="A319" s="25" t="s">
        <v>582</v>
      </c>
      <c r="B319" s="25" t="s">
        <v>289</v>
      </c>
      <c r="C319" s="26">
        <v>5052.1400000000003</v>
      </c>
      <c r="D319" s="26">
        <f t="shared" si="297"/>
        <v>60625.680000000008</v>
      </c>
      <c r="E319" s="26">
        <f t="shared" si="298"/>
        <v>5052.1400000000003</v>
      </c>
      <c r="F319" s="26">
        <f t="shared" si="299"/>
        <v>10912.6224</v>
      </c>
      <c r="G319" s="26">
        <v>37110</v>
      </c>
      <c r="H319" s="26">
        <f t="shared" si="300"/>
        <v>1488</v>
      </c>
      <c r="I319" s="26"/>
      <c r="J319" s="26"/>
      <c r="K319" s="26">
        <f t="shared" si="301"/>
        <v>9093.8520000000008</v>
      </c>
      <c r="L319" s="23">
        <f t="shared" si="302"/>
        <v>124282.2944</v>
      </c>
      <c r="M319" s="26">
        <f t="shared" si="303"/>
        <v>606.25680000000011</v>
      </c>
      <c r="N319" s="26">
        <f t="shared" si="304"/>
        <v>606.25680000000011</v>
      </c>
      <c r="O319" s="26">
        <f t="shared" si="305"/>
        <v>606.25680000000011</v>
      </c>
      <c r="P319" s="26">
        <f t="shared" si="306"/>
        <v>1328.7820273972604</v>
      </c>
      <c r="Q319" s="23">
        <f t="shared" si="307"/>
        <v>127429.84682739727</v>
      </c>
      <c r="R319" s="26"/>
      <c r="S319" s="26"/>
      <c r="T319" s="26"/>
      <c r="U319" s="26"/>
      <c r="V319" s="26"/>
      <c r="W319" s="26"/>
      <c r="X319" s="26"/>
      <c r="Y319" s="26"/>
      <c r="Z319" s="26"/>
      <c r="AA319" s="26"/>
    </row>
    <row r="320" spans="1:27" s="25" customFormat="1" x14ac:dyDescent="0.25">
      <c r="A320" s="25" t="s">
        <v>582</v>
      </c>
      <c r="B320" s="25" t="s">
        <v>289</v>
      </c>
      <c r="C320" s="26">
        <v>5052.1400000000003</v>
      </c>
      <c r="D320" s="26">
        <f t="shared" si="297"/>
        <v>60625.680000000008</v>
      </c>
      <c r="E320" s="26">
        <f t="shared" si="298"/>
        <v>5052.1400000000003</v>
      </c>
      <c r="F320" s="26">
        <f t="shared" si="299"/>
        <v>10912.6224</v>
      </c>
      <c r="G320" s="26">
        <v>37110</v>
      </c>
      <c r="H320" s="26">
        <f t="shared" si="300"/>
        <v>1488</v>
      </c>
      <c r="I320" s="26"/>
      <c r="J320" s="26"/>
      <c r="K320" s="26">
        <f t="shared" si="301"/>
        <v>9093.8520000000008</v>
      </c>
      <c r="L320" s="23">
        <f t="shared" si="302"/>
        <v>124282.2944</v>
      </c>
      <c r="M320" s="26">
        <f t="shared" si="303"/>
        <v>606.25680000000011</v>
      </c>
      <c r="N320" s="26">
        <f t="shared" si="304"/>
        <v>606.25680000000011</v>
      </c>
      <c r="O320" s="26">
        <f t="shared" si="305"/>
        <v>606.25680000000011</v>
      </c>
      <c r="P320" s="26">
        <f t="shared" si="306"/>
        <v>1328.7820273972604</v>
      </c>
      <c r="Q320" s="23">
        <f t="shared" si="307"/>
        <v>127429.84682739727</v>
      </c>
      <c r="R320" s="26"/>
      <c r="S320" s="26"/>
      <c r="T320" s="26"/>
      <c r="U320" s="26"/>
      <c r="V320" s="26"/>
      <c r="W320" s="26"/>
      <c r="X320" s="26"/>
      <c r="Y320" s="26"/>
      <c r="Z320" s="26"/>
      <c r="AA320" s="26"/>
    </row>
    <row r="321" spans="1:16384" s="25" customFormat="1" x14ac:dyDescent="0.25">
      <c r="A321" s="25" t="s">
        <v>582</v>
      </c>
      <c r="B321" s="25" t="s">
        <v>289</v>
      </c>
      <c r="C321" s="26">
        <v>5052.1400000000003</v>
      </c>
      <c r="D321" s="26">
        <f t="shared" si="297"/>
        <v>60625.680000000008</v>
      </c>
      <c r="E321" s="26">
        <f t="shared" si="298"/>
        <v>5052.1400000000003</v>
      </c>
      <c r="F321" s="26">
        <f t="shared" si="299"/>
        <v>10912.6224</v>
      </c>
      <c r="G321" s="26">
        <v>37110</v>
      </c>
      <c r="H321" s="26">
        <f t="shared" si="300"/>
        <v>1488</v>
      </c>
      <c r="I321" s="26"/>
      <c r="J321" s="26"/>
      <c r="K321" s="26">
        <f t="shared" si="301"/>
        <v>9093.8520000000008</v>
      </c>
      <c r="L321" s="23">
        <f t="shared" si="302"/>
        <v>124282.2944</v>
      </c>
      <c r="M321" s="26">
        <f t="shared" si="303"/>
        <v>606.25680000000011</v>
      </c>
      <c r="N321" s="26">
        <f t="shared" si="304"/>
        <v>606.25680000000011</v>
      </c>
      <c r="O321" s="26">
        <f t="shared" si="305"/>
        <v>606.25680000000011</v>
      </c>
      <c r="P321" s="26">
        <f t="shared" si="306"/>
        <v>1328.7820273972604</v>
      </c>
      <c r="Q321" s="23">
        <f t="shared" si="307"/>
        <v>127429.84682739727</v>
      </c>
      <c r="R321" s="26"/>
      <c r="S321" s="26"/>
      <c r="T321" s="26"/>
      <c r="U321" s="26"/>
      <c r="V321" s="26"/>
      <c r="W321" s="26"/>
      <c r="X321" s="26"/>
      <c r="Y321" s="26"/>
      <c r="Z321" s="26"/>
      <c r="AA321" s="26"/>
    </row>
    <row r="322" spans="1:16384" s="25" customFormat="1" x14ac:dyDescent="0.25">
      <c r="A322" s="25" t="s">
        <v>582</v>
      </c>
      <c r="B322" s="25" t="s">
        <v>289</v>
      </c>
      <c r="C322" s="26">
        <v>5052.1400000000003</v>
      </c>
      <c r="D322" s="26">
        <f t="shared" si="284"/>
        <v>60625.680000000008</v>
      </c>
      <c r="E322" s="26">
        <f t="shared" si="285"/>
        <v>5052.1400000000003</v>
      </c>
      <c r="F322" s="26">
        <f t="shared" si="286"/>
        <v>10912.6224</v>
      </c>
      <c r="G322" s="26">
        <v>37110</v>
      </c>
      <c r="H322" s="26">
        <f t="shared" si="283"/>
        <v>1488</v>
      </c>
      <c r="I322" s="26"/>
      <c r="J322" s="26"/>
      <c r="K322" s="26">
        <f t="shared" si="287"/>
        <v>9093.8520000000008</v>
      </c>
      <c r="L322" s="23">
        <f t="shared" si="288"/>
        <v>124282.2944</v>
      </c>
      <c r="M322" s="26">
        <f t="shared" si="289"/>
        <v>606.25680000000011</v>
      </c>
      <c r="N322" s="26">
        <f t="shared" si="290"/>
        <v>606.25680000000011</v>
      </c>
      <c r="O322" s="26">
        <f t="shared" si="291"/>
        <v>606.25680000000011</v>
      </c>
      <c r="P322" s="26">
        <f t="shared" si="292"/>
        <v>1328.7820273972604</v>
      </c>
      <c r="Q322" s="23">
        <f t="shared" si="293"/>
        <v>127429.84682739727</v>
      </c>
      <c r="R322" s="26"/>
      <c r="S322" s="26"/>
      <c r="T322" s="26"/>
      <c r="U322" s="26"/>
      <c r="V322" s="26"/>
      <c r="W322" s="26"/>
      <c r="X322" s="26"/>
      <c r="Y322" s="26"/>
      <c r="Z322" s="26"/>
      <c r="AA322" s="26"/>
    </row>
    <row r="323" spans="1:16384" s="25" customFormat="1" x14ac:dyDescent="0.25">
      <c r="A323" s="25" t="s">
        <v>582</v>
      </c>
      <c r="B323" s="25" t="s">
        <v>583</v>
      </c>
      <c r="C323" s="26">
        <v>5052.04</v>
      </c>
      <c r="D323" s="26">
        <f t="shared" si="284"/>
        <v>60624.479999999996</v>
      </c>
      <c r="E323" s="26">
        <f t="shared" si="285"/>
        <v>5052.04</v>
      </c>
      <c r="F323" s="26">
        <f t="shared" si="286"/>
        <v>10912.406399999998</v>
      </c>
      <c r="G323" s="26">
        <v>37110</v>
      </c>
      <c r="H323" s="26">
        <f t="shared" si="283"/>
        <v>1488</v>
      </c>
      <c r="I323" s="26"/>
      <c r="J323" s="26"/>
      <c r="K323" s="26">
        <f t="shared" si="287"/>
        <v>9093.6719999999987</v>
      </c>
      <c r="L323" s="23">
        <f t="shared" si="288"/>
        <v>124280.59839999999</v>
      </c>
      <c r="M323" s="26">
        <f t="shared" si="289"/>
        <v>606.24479999999994</v>
      </c>
      <c r="N323" s="26">
        <f t="shared" si="290"/>
        <v>606.24479999999994</v>
      </c>
      <c r="O323" s="26">
        <f t="shared" si="291"/>
        <v>606.24479999999994</v>
      </c>
      <c r="P323" s="26">
        <f t="shared" si="292"/>
        <v>1328.7557260273973</v>
      </c>
      <c r="Q323" s="23">
        <f t="shared" si="293"/>
        <v>127428.08852602739</v>
      </c>
      <c r="R323" s="26"/>
      <c r="S323" s="26"/>
      <c r="T323" s="26"/>
      <c r="U323" s="26"/>
      <c r="V323" s="26"/>
      <c r="W323" s="26"/>
      <c r="X323" s="26"/>
      <c r="Y323" s="26"/>
      <c r="Z323" s="26"/>
      <c r="AA323" s="26"/>
    </row>
    <row r="324" spans="1:16384" s="25" customFormat="1" x14ac:dyDescent="0.25">
      <c r="A324" s="25" t="s">
        <v>582</v>
      </c>
      <c r="B324" s="25" t="s">
        <v>584</v>
      </c>
      <c r="C324" s="26">
        <v>5052.1400000000003</v>
      </c>
      <c r="D324" s="26">
        <f t="shared" si="284"/>
        <v>60625.680000000008</v>
      </c>
      <c r="E324" s="26">
        <f t="shared" si="285"/>
        <v>5052.1400000000003</v>
      </c>
      <c r="F324" s="26">
        <f t="shared" si="286"/>
        <v>10912.6224</v>
      </c>
      <c r="G324" s="26">
        <v>37110</v>
      </c>
      <c r="H324" s="26">
        <f t="shared" si="283"/>
        <v>1488</v>
      </c>
      <c r="I324" s="26"/>
      <c r="J324" s="26"/>
      <c r="K324" s="26">
        <f t="shared" si="287"/>
        <v>9093.8520000000008</v>
      </c>
      <c r="L324" s="23">
        <f t="shared" si="288"/>
        <v>124282.2944</v>
      </c>
      <c r="M324" s="26">
        <f t="shared" si="289"/>
        <v>606.25680000000011</v>
      </c>
      <c r="N324" s="26">
        <f t="shared" si="290"/>
        <v>606.25680000000011</v>
      </c>
      <c r="O324" s="26">
        <f t="shared" si="291"/>
        <v>606.25680000000011</v>
      </c>
      <c r="P324" s="26">
        <f t="shared" si="292"/>
        <v>1328.7820273972604</v>
      </c>
      <c r="Q324" s="23">
        <f t="shared" si="293"/>
        <v>127429.84682739727</v>
      </c>
      <c r="R324" s="26"/>
      <c r="S324" s="26"/>
      <c r="T324" s="26"/>
      <c r="U324" s="26"/>
      <c r="V324" s="26"/>
      <c r="W324" s="26"/>
      <c r="X324" s="26"/>
      <c r="Y324" s="26"/>
      <c r="Z324" s="26"/>
      <c r="AA324" s="26"/>
    </row>
    <row r="325" spans="1:16384" s="25" customFormat="1" x14ac:dyDescent="0.25">
      <c r="A325" s="25" t="s">
        <v>582</v>
      </c>
      <c r="B325" s="25" t="s">
        <v>544</v>
      </c>
      <c r="C325" s="26">
        <v>5052.1400000000003</v>
      </c>
      <c r="D325" s="26">
        <f t="shared" si="284"/>
        <v>60625.680000000008</v>
      </c>
      <c r="E325" s="26">
        <f t="shared" si="285"/>
        <v>5052.1400000000003</v>
      </c>
      <c r="F325" s="26">
        <f t="shared" si="286"/>
        <v>10912.6224</v>
      </c>
      <c r="G325" s="26">
        <v>37110</v>
      </c>
      <c r="H325" s="26">
        <f t="shared" si="283"/>
        <v>1488</v>
      </c>
      <c r="I325" s="26"/>
      <c r="J325" s="26"/>
      <c r="K325" s="26">
        <f t="shared" si="287"/>
        <v>9093.8520000000008</v>
      </c>
      <c r="L325" s="23">
        <f t="shared" si="288"/>
        <v>124282.2944</v>
      </c>
      <c r="M325" s="26">
        <f t="shared" si="289"/>
        <v>606.25680000000011</v>
      </c>
      <c r="N325" s="26">
        <f t="shared" si="290"/>
        <v>606.25680000000011</v>
      </c>
      <c r="O325" s="26">
        <f t="shared" si="291"/>
        <v>606.25680000000011</v>
      </c>
      <c r="P325" s="26">
        <f t="shared" si="292"/>
        <v>1328.7820273972604</v>
      </c>
      <c r="Q325" s="23">
        <f t="shared" si="293"/>
        <v>127429.84682739727</v>
      </c>
      <c r="R325" s="26"/>
      <c r="S325" s="26"/>
      <c r="T325" s="26"/>
      <c r="U325" s="26"/>
      <c r="V325" s="26"/>
      <c r="W325" s="26"/>
      <c r="X325" s="26"/>
      <c r="Y325" s="26"/>
      <c r="Z325" s="26"/>
      <c r="AA325" s="26"/>
    </row>
    <row r="326" spans="1:16384" s="25" customFormat="1" x14ac:dyDescent="0.25">
      <c r="A326" s="25" t="s">
        <v>582</v>
      </c>
      <c r="B326" s="25" t="s">
        <v>585</v>
      </c>
      <c r="C326" s="26">
        <v>5046.88</v>
      </c>
      <c r="D326" s="26">
        <f t="shared" si="284"/>
        <v>60562.559999999998</v>
      </c>
      <c r="E326" s="26">
        <f t="shared" si="285"/>
        <v>5046.88</v>
      </c>
      <c r="F326" s="26">
        <f t="shared" si="286"/>
        <v>10901.2608</v>
      </c>
      <c r="G326" s="26">
        <v>37110</v>
      </c>
      <c r="H326" s="26">
        <f t="shared" si="283"/>
        <v>1488</v>
      </c>
      <c r="I326" s="26"/>
      <c r="J326" s="26"/>
      <c r="K326" s="26">
        <f t="shared" si="287"/>
        <v>9084.384</v>
      </c>
      <c r="L326" s="23">
        <f t="shared" si="288"/>
        <v>124193.08480000001</v>
      </c>
      <c r="M326" s="26">
        <f t="shared" si="289"/>
        <v>605.62559999999996</v>
      </c>
      <c r="N326" s="26">
        <f t="shared" si="290"/>
        <v>605.62559999999996</v>
      </c>
      <c r="O326" s="26">
        <f t="shared" si="291"/>
        <v>605.62559999999996</v>
      </c>
      <c r="P326" s="26">
        <f t="shared" si="292"/>
        <v>1327.3985753424656</v>
      </c>
      <c r="Q326" s="23">
        <f t="shared" si="293"/>
        <v>127337.36017534247</v>
      </c>
      <c r="R326" s="26"/>
      <c r="S326" s="26"/>
      <c r="T326" s="26"/>
      <c r="U326" s="26"/>
      <c r="V326" s="26"/>
      <c r="W326" s="26"/>
      <c r="X326" s="26"/>
      <c r="Y326" s="26"/>
      <c r="Z326" s="26"/>
      <c r="AA326" s="26"/>
    </row>
    <row r="327" spans="1:16384" s="25" customFormat="1" x14ac:dyDescent="0.25">
      <c r="A327" s="25" t="s">
        <v>582</v>
      </c>
      <c r="B327" s="25" t="s">
        <v>586</v>
      </c>
      <c r="C327" s="26">
        <v>4929.24</v>
      </c>
      <c r="D327" s="26">
        <f t="shared" si="284"/>
        <v>59150.879999999997</v>
      </c>
      <c r="E327" s="26">
        <f t="shared" si="285"/>
        <v>4929.24</v>
      </c>
      <c r="F327" s="26">
        <f t="shared" si="286"/>
        <v>10647.158399999998</v>
      </c>
      <c r="G327" s="26">
        <v>37110</v>
      </c>
      <c r="H327" s="26">
        <f t="shared" si="283"/>
        <v>1488</v>
      </c>
      <c r="I327" s="26"/>
      <c r="J327" s="26"/>
      <c r="K327" s="26">
        <f t="shared" si="287"/>
        <v>8872.6319999999996</v>
      </c>
      <c r="L327" s="23">
        <f t="shared" si="288"/>
        <v>122197.91039999999</v>
      </c>
      <c r="M327" s="26">
        <f t="shared" si="289"/>
        <v>591.50879999999995</v>
      </c>
      <c r="N327" s="26">
        <f t="shared" si="290"/>
        <v>591.50879999999995</v>
      </c>
      <c r="O327" s="26">
        <f t="shared" si="291"/>
        <v>591.50879999999995</v>
      </c>
      <c r="P327" s="26">
        <f t="shared" si="292"/>
        <v>1296.4576438356164</v>
      </c>
      <c r="Q327" s="23">
        <f t="shared" si="293"/>
        <v>125268.8944438356</v>
      </c>
      <c r="R327" s="26"/>
      <c r="S327" s="26"/>
      <c r="T327" s="26"/>
      <c r="U327" s="26"/>
      <c r="V327" s="26"/>
      <c r="W327" s="26"/>
      <c r="X327" s="26"/>
      <c r="Y327" s="26"/>
      <c r="Z327" s="26"/>
      <c r="AA327" s="26"/>
    </row>
    <row r="328" spans="1:16384" s="25" customFormat="1" x14ac:dyDescent="0.25">
      <c r="A328" s="25" t="s">
        <v>582</v>
      </c>
      <c r="B328" s="25" t="s">
        <v>587</v>
      </c>
      <c r="C328" s="26">
        <v>4929.24</v>
      </c>
      <c r="D328" s="26">
        <f t="shared" si="284"/>
        <v>59150.879999999997</v>
      </c>
      <c r="E328" s="26">
        <f t="shared" si="285"/>
        <v>4929.24</v>
      </c>
      <c r="F328" s="26">
        <f t="shared" si="286"/>
        <v>10647.158399999998</v>
      </c>
      <c r="G328" s="26">
        <v>37110</v>
      </c>
      <c r="H328" s="26">
        <f t="shared" si="283"/>
        <v>1488</v>
      </c>
      <c r="I328" s="26"/>
      <c r="J328" s="26"/>
      <c r="K328" s="26">
        <f t="shared" si="287"/>
        <v>8872.6319999999996</v>
      </c>
      <c r="L328" s="23">
        <f t="shared" si="288"/>
        <v>122197.91039999999</v>
      </c>
      <c r="M328" s="26">
        <f t="shared" si="289"/>
        <v>591.50879999999995</v>
      </c>
      <c r="N328" s="26">
        <f t="shared" si="290"/>
        <v>591.50879999999995</v>
      </c>
      <c r="O328" s="26">
        <f t="shared" si="291"/>
        <v>591.50879999999995</v>
      </c>
      <c r="P328" s="26">
        <f t="shared" si="292"/>
        <v>1296.4576438356164</v>
      </c>
      <c r="Q328" s="23">
        <f t="shared" si="293"/>
        <v>125268.8944438356</v>
      </c>
      <c r="R328" s="26"/>
      <c r="S328" s="26"/>
      <c r="T328" s="26"/>
      <c r="U328" s="26"/>
      <c r="V328" s="26"/>
      <c r="W328" s="26"/>
      <c r="X328" s="26"/>
      <c r="Y328" s="26"/>
      <c r="Z328" s="26"/>
      <c r="AA328" s="26"/>
    </row>
    <row r="329" spans="1:16384" s="25" customFormat="1" x14ac:dyDescent="0.25">
      <c r="A329" s="25" t="s">
        <v>582</v>
      </c>
      <c r="B329" s="25" t="s">
        <v>588</v>
      </c>
      <c r="C329" s="26">
        <v>5052.04</v>
      </c>
      <c r="D329" s="26">
        <f>C329*12</f>
        <v>60624.479999999996</v>
      </c>
      <c r="E329" s="26">
        <f>D329/12</f>
        <v>5052.04</v>
      </c>
      <c r="F329" s="26">
        <f>D329*18%</f>
        <v>10912.406399999998</v>
      </c>
      <c r="G329" s="26">
        <v>37110</v>
      </c>
      <c r="H329" s="26">
        <f t="shared" si="283"/>
        <v>1488</v>
      </c>
      <c r="I329" s="26"/>
      <c r="J329" s="26"/>
      <c r="K329" s="26">
        <f t="shared" si="287"/>
        <v>9093.6719999999987</v>
      </c>
      <c r="L329" s="23">
        <f t="shared" si="288"/>
        <v>124280.59839999999</v>
      </c>
      <c r="M329" s="26">
        <f t="shared" si="289"/>
        <v>606.24479999999994</v>
      </c>
      <c r="N329" s="26">
        <f t="shared" si="290"/>
        <v>606.24479999999994</v>
      </c>
      <c r="O329" s="26">
        <f t="shared" si="291"/>
        <v>606.24479999999994</v>
      </c>
      <c r="P329" s="26">
        <f t="shared" si="292"/>
        <v>1328.7557260273973</v>
      </c>
      <c r="Q329" s="23">
        <f t="shared" si="293"/>
        <v>127428.08852602739</v>
      </c>
      <c r="R329" s="26"/>
      <c r="S329" s="26"/>
      <c r="T329" s="26"/>
      <c r="U329" s="26"/>
      <c r="V329" s="26"/>
      <c r="W329" s="26"/>
      <c r="X329" s="26"/>
      <c r="Y329" s="26"/>
      <c r="Z329" s="26"/>
      <c r="AA329" s="26"/>
    </row>
    <row r="330" spans="1:16384" s="25" customFormat="1" x14ac:dyDescent="0.25">
      <c r="C330" s="32"/>
      <c r="D330" s="32"/>
      <c r="E330" s="32"/>
      <c r="F330" s="32"/>
      <c r="G330" s="32"/>
      <c r="H330" s="32"/>
      <c r="I330" s="32"/>
      <c r="J330" s="32"/>
      <c r="K330" s="32"/>
      <c r="L330" s="33"/>
      <c r="M330" s="26"/>
      <c r="N330" s="26"/>
      <c r="O330" s="26"/>
      <c r="P330" s="26"/>
      <c r="Q330" s="23"/>
      <c r="R330" s="26"/>
      <c r="S330" s="26"/>
      <c r="T330" s="26"/>
      <c r="U330" s="26"/>
      <c r="V330" s="26"/>
      <c r="W330" s="26"/>
      <c r="X330" s="26"/>
      <c r="Y330" s="26"/>
      <c r="Z330" s="26"/>
      <c r="AA330" s="26"/>
    </row>
    <row r="331" spans="1:16384" s="25" customFormat="1" ht="15.75" thickBot="1" x14ac:dyDescent="0.3">
      <c r="A331" s="5"/>
      <c r="B331" s="5"/>
      <c r="C331" s="28">
        <f>SUM(C294:C330)</f>
        <v>452917.59000000008</v>
      </c>
      <c r="D331" s="28">
        <f>SUM(D294:D329)</f>
        <v>5435011.0799999982</v>
      </c>
      <c r="E331" s="28">
        <f t="shared" ref="E331:Q331" si="308">SUM(E294:E329)</f>
        <v>387178.77000000008</v>
      </c>
      <c r="F331" s="28">
        <f t="shared" si="308"/>
        <v>587184.14159999974</v>
      </c>
      <c r="G331" s="28">
        <f t="shared" si="308"/>
        <v>1113300</v>
      </c>
      <c r="H331" s="28">
        <f t="shared" si="308"/>
        <v>49104</v>
      </c>
      <c r="I331" s="28">
        <f t="shared" si="308"/>
        <v>245136.372</v>
      </c>
      <c r="J331" s="28">
        <f t="shared" si="308"/>
        <v>18000</v>
      </c>
      <c r="K331" s="28">
        <f t="shared" si="308"/>
        <v>489320.11800000007</v>
      </c>
      <c r="L331" s="28">
        <f t="shared" si="308"/>
        <v>8324234.4816000005</v>
      </c>
      <c r="M331" s="28">
        <f t="shared" si="308"/>
        <v>54350.110800000031</v>
      </c>
      <c r="N331" s="28">
        <f t="shared" si="308"/>
        <v>54350.110800000031</v>
      </c>
      <c r="O331" s="28">
        <f t="shared" si="308"/>
        <v>54350.110800000031</v>
      </c>
      <c r="P331" s="28">
        <f t="shared" si="308"/>
        <v>119123.53052054797</v>
      </c>
      <c r="Q331" s="28">
        <f t="shared" si="308"/>
        <v>8606408.3445205465</v>
      </c>
      <c r="R331" s="26"/>
      <c r="S331" s="26"/>
      <c r="T331" s="26"/>
      <c r="U331" s="26"/>
      <c r="V331" s="26"/>
      <c r="W331" s="26"/>
      <c r="X331" s="26"/>
      <c r="Y331" s="26"/>
      <c r="Z331" s="26"/>
      <c r="AA331" s="26"/>
    </row>
    <row r="332" spans="1:16384" s="25" customFormat="1" ht="15.75" thickTop="1" x14ac:dyDescent="0.25">
      <c r="A332" s="27" t="s">
        <v>328</v>
      </c>
      <c r="B332" s="3"/>
      <c r="C332" s="26"/>
      <c r="D332" s="26">
        <f>+D331*1.07</f>
        <v>5815461.8555999985</v>
      </c>
      <c r="E332" s="26">
        <f t="shared" ref="E332:Q332" si="309">+E331*1.07</f>
        <v>414281.2839000001</v>
      </c>
      <c r="F332" s="26">
        <f t="shared" si="309"/>
        <v>628287.03151199978</v>
      </c>
      <c r="G332" s="26">
        <f t="shared" si="309"/>
        <v>1191231</v>
      </c>
      <c r="H332" s="26">
        <f t="shared" si="309"/>
        <v>52541.280000000006</v>
      </c>
      <c r="I332" s="26">
        <f t="shared" si="309"/>
        <v>262295.91804000002</v>
      </c>
      <c r="J332" s="26">
        <f t="shared" si="309"/>
        <v>19260</v>
      </c>
      <c r="K332" s="26">
        <f t="shared" si="309"/>
        <v>523572.52626000013</v>
      </c>
      <c r="L332" s="23">
        <f t="shared" si="309"/>
        <v>8906930.8953120019</v>
      </c>
      <c r="M332" s="26">
        <f t="shared" si="309"/>
        <v>58154.618556000038</v>
      </c>
      <c r="N332" s="26">
        <f t="shared" si="309"/>
        <v>58154.618556000038</v>
      </c>
      <c r="O332" s="26">
        <f t="shared" si="309"/>
        <v>58154.618556000038</v>
      </c>
      <c r="P332" s="26">
        <f t="shared" si="309"/>
        <v>127462.17765698633</v>
      </c>
      <c r="Q332" s="23">
        <f t="shared" si="309"/>
        <v>9208856.9286369849</v>
      </c>
      <c r="R332" s="26"/>
      <c r="S332" s="26"/>
      <c r="T332" s="26"/>
      <c r="U332" s="26"/>
      <c r="V332" s="26"/>
      <c r="W332" s="26"/>
      <c r="X332" s="26"/>
      <c r="Y332" s="26"/>
      <c r="Z332" s="26"/>
      <c r="AA332" s="26"/>
    </row>
    <row r="333" spans="1:16384" s="25" customFormat="1" x14ac:dyDescent="0.25">
      <c r="A333" s="27" t="s">
        <v>329</v>
      </c>
      <c r="B333" s="27"/>
      <c r="C333" s="27"/>
      <c r="D333" s="23">
        <f t="shared" ref="D333:Q333" si="310">+D332*1.0684</f>
        <v>6213239.4465230387</v>
      </c>
      <c r="E333" s="23">
        <f t="shared" si="310"/>
        <v>442618.12371876009</v>
      </c>
      <c r="F333" s="23">
        <f t="shared" si="310"/>
        <v>671261.86446742062</v>
      </c>
      <c r="G333" s="23">
        <f t="shared" si="310"/>
        <v>1272711.2004</v>
      </c>
      <c r="H333" s="23">
        <f t="shared" si="310"/>
        <v>56135.103552000008</v>
      </c>
      <c r="I333" s="23">
        <f t="shared" si="310"/>
        <v>280236.95883393602</v>
      </c>
      <c r="J333" s="23">
        <f t="shared" si="310"/>
        <v>20577.384000000002</v>
      </c>
      <c r="K333" s="23">
        <f t="shared" si="310"/>
        <v>559384.88705618412</v>
      </c>
      <c r="L333" s="23">
        <f t="shared" si="310"/>
        <v>9516164.9685513433</v>
      </c>
      <c r="M333" s="23">
        <f t="shared" si="310"/>
        <v>62132.394465230442</v>
      </c>
      <c r="N333" s="23">
        <f t="shared" si="310"/>
        <v>62132.394465230442</v>
      </c>
      <c r="O333" s="23">
        <f t="shared" si="310"/>
        <v>62132.394465230442</v>
      </c>
      <c r="P333" s="23">
        <f t="shared" si="310"/>
        <v>136180.59060872419</v>
      </c>
      <c r="Q333" s="23">
        <f t="shared" si="310"/>
        <v>9838742.7425557543</v>
      </c>
      <c r="R333" s="27"/>
      <c r="S333" s="27"/>
      <c r="T333" s="27"/>
      <c r="U333" s="27"/>
      <c r="V333" s="27"/>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c r="ID333" s="27"/>
      <c r="IE333" s="27"/>
      <c r="IF333" s="27"/>
      <c r="IG333" s="27"/>
      <c r="IH333" s="27"/>
      <c r="II333" s="27"/>
      <c r="IJ333" s="27"/>
      <c r="IK333" s="27"/>
      <c r="IL333" s="27"/>
      <c r="IM333" s="27"/>
      <c r="IN333" s="27"/>
      <c r="IO333" s="27"/>
      <c r="IP333" s="27"/>
      <c r="IQ333" s="27"/>
      <c r="IR333" s="27"/>
      <c r="IS333" s="27"/>
      <c r="IT333" s="27"/>
      <c r="IU333" s="27"/>
      <c r="IV333" s="27"/>
      <c r="IW333" s="27"/>
      <c r="IX333" s="27"/>
      <c r="IY333" s="27"/>
      <c r="IZ333" s="27"/>
      <c r="JA333" s="27"/>
      <c r="JB333" s="27"/>
      <c r="JC333" s="27"/>
      <c r="JD333" s="27"/>
      <c r="JE333" s="27"/>
      <c r="JF333" s="27"/>
      <c r="JG333" s="27"/>
      <c r="JH333" s="27"/>
      <c r="JI333" s="27"/>
      <c r="JJ333" s="27"/>
      <c r="JK333" s="27"/>
      <c r="JL333" s="27"/>
      <c r="JM333" s="27"/>
      <c r="JN333" s="27"/>
      <c r="JO333" s="27"/>
      <c r="JP333" s="27"/>
      <c r="JQ333" s="27"/>
      <c r="JR333" s="27"/>
      <c r="JS333" s="27"/>
      <c r="JT333" s="27"/>
      <c r="JU333" s="27"/>
      <c r="JV333" s="27"/>
      <c r="JW333" s="27"/>
      <c r="JX333" s="27"/>
      <c r="JY333" s="27"/>
      <c r="JZ333" s="27"/>
      <c r="KA333" s="27"/>
      <c r="KB333" s="27"/>
      <c r="KC333" s="27"/>
      <c r="KD333" s="27"/>
      <c r="KE333" s="27"/>
      <c r="KF333" s="27"/>
      <c r="KG333" s="27"/>
      <c r="KH333" s="27"/>
      <c r="KI333" s="27"/>
      <c r="KJ333" s="27"/>
      <c r="KK333" s="27"/>
      <c r="KL333" s="27"/>
      <c r="KM333" s="27"/>
      <c r="KN333" s="27"/>
      <c r="KO333" s="27"/>
      <c r="KP333" s="27"/>
      <c r="KQ333" s="27"/>
      <c r="KR333" s="27"/>
      <c r="KS333" s="27"/>
      <c r="KT333" s="27"/>
      <c r="KU333" s="27"/>
      <c r="KV333" s="27"/>
      <c r="KW333" s="27"/>
      <c r="KX333" s="27"/>
      <c r="KY333" s="27"/>
      <c r="KZ333" s="27"/>
      <c r="LA333" s="27"/>
      <c r="LB333" s="27"/>
      <c r="LC333" s="27"/>
      <c r="LD333" s="27"/>
      <c r="LE333" s="27"/>
      <c r="LF333" s="27"/>
      <c r="LG333" s="27"/>
      <c r="LH333" s="27"/>
      <c r="LI333" s="27"/>
      <c r="LJ333" s="27"/>
      <c r="LK333" s="27"/>
      <c r="LL333" s="27"/>
      <c r="LM333" s="27"/>
      <c r="LN333" s="27"/>
      <c r="LO333" s="27"/>
      <c r="LP333" s="27"/>
      <c r="LQ333" s="27"/>
      <c r="LR333" s="27"/>
      <c r="LS333" s="27"/>
      <c r="LT333" s="27"/>
      <c r="LU333" s="27"/>
      <c r="LV333" s="27"/>
      <c r="LW333" s="27"/>
      <c r="LX333" s="27"/>
      <c r="LY333" s="27"/>
      <c r="LZ333" s="27"/>
      <c r="MA333" s="27"/>
      <c r="MB333" s="27"/>
      <c r="MC333" s="27"/>
      <c r="MD333" s="27"/>
      <c r="ME333" s="27"/>
      <c r="MF333" s="27"/>
      <c r="MG333" s="27"/>
      <c r="MH333" s="27"/>
      <c r="MI333" s="27"/>
      <c r="MJ333" s="27"/>
      <c r="MK333" s="27"/>
      <c r="ML333" s="27"/>
      <c r="MM333" s="27"/>
      <c r="MN333" s="27"/>
      <c r="MO333" s="27"/>
      <c r="MP333" s="27"/>
      <c r="MQ333" s="27"/>
      <c r="MR333" s="27"/>
      <c r="MS333" s="27"/>
      <c r="MT333" s="27"/>
      <c r="MU333" s="27"/>
      <c r="MV333" s="27"/>
      <c r="MW333" s="27"/>
      <c r="MX333" s="27"/>
      <c r="MY333" s="27"/>
      <c r="MZ333" s="27"/>
      <c r="NA333" s="27"/>
      <c r="NB333" s="27"/>
      <c r="NC333" s="27"/>
      <c r="ND333" s="27"/>
      <c r="NE333" s="27"/>
      <c r="NF333" s="27"/>
      <c r="NG333" s="27"/>
      <c r="NH333" s="27"/>
      <c r="NI333" s="27"/>
      <c r="NJ333" s="27"/>
      <c r="NK333" s="27"/>
      <c r="NL333" s="27"/>
      <c r="NM333" s="27"/>
      <c r="NN333" s="27"/>
      <c r="NO333" s="27"/>
      <c r="NP333" s="27"/>
      <c r="NQ333" s="27"/>
      <c r="NR333" s="27"/>
      <c r="NS333" s="27"/>
      <c r="NT333" s="27"/>
      <c r="NU333" s="27"/>
      <c r="NV333" s="27"/>
      <c r="NW333" s="27"/>
      <c r="NX333" s="27"/>
      <c r="NY333" s="27"/>
      <c r="NZ333" s="27"/>
      <c r="OA333" s="27"/>
      <c r="OB333" s="27"/>
      <c r="OC333" s="27"/>
      <c r="OD333" s="27"/>
      <c r="OE333" s="27"/>
      <c r="OF333" s="27"/>
      <c r="OG333" s="27"/>
      <c r="OH333" s="27"/>
      <c r="OI333" s="27"/>
      <c r="OJ333" s="27"/>
      <c r="OK333" s="27"/>
      <c r="OL333" s="27"/>
      <c r="OM333" s="27"/>
      <c r="ON333" s="27"/>
      <c r="OO333" s="27"/>
      <c r="OP333" s="27"/>
      <c r="OQ333" s="27"/>
      <c r="OR333" s="27"/>
      <c r="OS333" s="27"/>
      <c r="OT333" s="27"/>
      <c r="OU333" s="27"/>
      <c r="OV333" s="27"/>
      <c r="OW333" s="27"/>
      <c r="OX333" s="27"/>
      <c r="OY333" s="27"/>
      <c r="OZ333" s="27"/>
      <c r="PA333" s="27"/>
      <c r="PB333" s="27"/>
      <c r="PC333" s="27"/>
      <c r="PD333" s="27"/>
      <c r="PE333" s="27"/>
      <c r="PF333" s="27"/>
      <c r="PG333" s="27"/>
      <c r="PH333" s="27"/>
      <c r="PI333" s="27"/>
      <c r="PJ333" s="27"/>
      <c r="PK333" s="27"/>
      <c r="PL333" s="27"/>
      <c r="PM333" s="27"/>
      <c r="PN333" s="27"/>
      <c r="PO333" s="27"/>
      <c r="PP333" s="27"/>
      <c r="PQ333" s="27"/>
      <c r="PR333" s="27"/>
      <c r="PS333" s="27"/>
      <c r="PT333" s="27"/>
      <c r="PU333" s="27"/>
      <c r="PV333" s="27"/>
      <c r="PW333" s="27"/>
      <c r="PX333" s="27"/>
      <c r="PY333" s="27"/>
      <c r="PZ333" s="27"/>
      <c r="QA333" s="27"/>
      <c r="QB333" s="27"/>
      <c r="QC333" s="27"/>
      <c r="QD333" s="27"/>
      <c r="QE333" s="27"/>
      <c r="QF333" s="27"/>
      <c r="QG333" s="27"/>
      <c r="QH333" s="27"/>
      <c r="QI333" s="27"/>
      <c r="QJ333" s="27"/>
      <c r="QK333" s="27"/>
      <c r="QL333" s="27"/>
      <c r="QM333" s="27"/>
      <c r="QN333" s="27"/>
      <c r="QO333" s="27"/>
      <c r="QP333" s="27"/>
      <c r="QQ333" s="27"/>
      <c r="QR333" s="27"/>
      <c r="QS333" s="27"/>
      <c r="QT333" s="27"/>
      <c r="QU333" s="27"/>
      <c r="QV333" s="27"/>
      <c r="QW333" s="27"/>
      <c r="QX333" s="27"/>
      <c r="QY333" s="27"/>
      <c r="QZ333" s="27"/>
      <c r="RA333" s="27"/>
      <c r="RB333" s="27"/>
      <c r="RC333" s="27"/>
      <c r="RD333" s="27"/>
      <c r="RE333" s="27"/>
      <c r="RF333" s="27"/>
      <c r="RG333" s="27"/>
      <c r="RH333" s="27"/>
      <c r="RI333" s="27"/>
      <c r="RJ333" s="27"/>
      <c r="RK333" s="27"/>
      <c r="RL333" s="27"/>
      <c r="RM333" s="27"/>
      <c r="RN333" s="27"/>
      <c r="RO333" s="27"/>
      <c r="RP333" s="27"/>
      <c r="RQ333" s="27"/>
      <c r="RR333" s="27"/>
      <c r="RS333" s="27"/>
      <c r="RT333" s="27"/>
      <c r="RU333" s="27"/>
      <c r="RV333" s="27"/>
      <c r="RW333" s="27"/>
      <c r="RX333" s="27"/>
      <c r="RY333" s="27"/>
      <c r="RZ333" s="27"/>
      <c r="SA333" s="27"/>
      <c r="SB333" s="27"/>
      <c r="SC333" s="27"/>
      <c r="SD333" s="27"/>
      <c r="SE333" s="27"/>
      <c r="SF333" s="27"/>
      <c r="SG333" s="27"/>
      <c r="SH333" s="27"/>
      <c r="SI333" s="27"/>
      <c r="SJ333" s="27"/>
      <c r="SK333" s="27"/>
      <c r="SL333" s="27"/>
      <c r="SM333" s="27"/>
      <c r="SN333" s="27"/>
      <c r="SO333" s="27"/>
      <c r="SP333" s="27"/>
      <c r="SQ333" s="27"/>
      <c r="SR333" s="27"/>
      <c r="SS333" s="27"/>
      <c r="ST333" s="27"/>
      <c r="SU333" s="27"/>
      <c r="SV333" s="27"/>
      <c r="SW333" s="27"/>
      <c r="SX333" s="27"/>
      <c r="SY333" s="27"/>
      <c r="SZ333" s="27"/>
      <c r="TA333" s="27"/>
      <c r="TB333" s="27"/>
      <c r="TC333" s="27"/>
      <c r="TD333" s="27"/>
      <c r="TE333" s="27"/>
      <c r="TF333" s="27"/>
      <c r="TG333" s="27"/>
      <c r="TH333" s="27"/>
      <c r="TI333" s="27"/>
      <c r="TJ333" s="27"/>
      <c r="TK333" s="27"/>
      <c r="TL333" s="27"/>
      <c r="TM333" s="27"/>
      <c r="TN333" s="27"/>
      <c r="TO333" s="27"/>
      <c r="TP333" s="27"/>
      <c r="TQ333" s="27"/>
      <c r="TR333" s="27"/>
      <c r="TS333" s="27"/>
      <c r="TT333" s="27"/>
      <c r="TU333" s="27"/>
      <c r="TV333" s="27"/>
      <c r="TW333" s="27"/>
      <c r="TX333" s="27"/>
      <c r="TY333" s="27"/>
      <c r="TZ333" s="27"/>
      <c r="UA333" s="27"/>
      <c r="UB333" s="27"/>
      <c r="UC333" s="27"/>
      <c r="UD333" s="27"/>
      <c r="UE333" s="27"/>
      <c r="UF333" s="27"/>
      <c r="UG333" s="27"/>
      <c r="UH333" s="27"/>
      <c r="UI333" s="27"/>
      <c r="UJ333" s="27"/>
      <c r="UK333" s="27"/>
      <c r="UL333" s="27"/>
      <c r="UM333" s="27"/>
      <c r="UN333" s="27"/>
      <c r="UO333" s="27"/>
      <c r="UP333" s="27"/>
      <c r="UQ333" s="27"/>
      <c r="UR333" s="27"/>
      <c r="US333" s="27"/>
      <c r="UT333" s="27"/>
      <c r="UU333" s="27"/>
      <c r="UV333" s="27"/>
      <c r="UW333" s="27"/>
      <c r="UX333" s="27"/>
      <c r="UY333" s="27"/>
      <c r="UZ333" s="27"/>
      <c r="VA333" s="27"/>
      <c r="VB333" s="27"/>
      <c r="VC333" s="27"/>
      <c r="VD333" s="27"/>
      <c r="VE333" s="27"/>
      <c r="VF333" s="27"/>
      <c r="VG333" s="27"/>
      <c r="VH333" s="27"/>
      <c r="VI333" s="27"/>
      <c r="VJ333" s="27"/>
      <c r="VK333" s="27"/>
      <c r="VL333" s="27"/>
      <c r="VM333" s="27"/>
      <c r="VN333" s="27"/>
      <c r="VO333" s="27"/>
      <c r="VP333" s="27"/>
      <c r="VQ333" s="27"/>
      <c r="VR333" s="27"/>
      <c r="VS333" s="27"/>
      <c r="VT333" s="27"/>
      <c r="VU333" s="27"/>
      <c r="VV333" s="27"/>
      <c r="VW333" s="27"/>
      <c r="VX333" s="27"/>
      <c r="VY333" s="27"/>
      <c r="VZ333" s="27"/>
      <c r="WA333" s="27"/>
      <c r="WB333" s="27"/>
      <c r="WC333" s="27"/>
      <c r="WD333" s="27"/>
      <c r="WE333" s="27"/>
      <c r="WF333" s="27"/>
      <c r="WG333" s="27"/>
      <c r="WH333" s="27"/>
      <c r="WI333" s="27"/>
      <c r="WJ333" s="27"/>
      <c r="WK333" s="27"/>
      <c r="WL333" s="27"/>
      <c r="WM333" s="27"/>
      <c r="WN333" s="27"/>
      <c r="WO333" s="27"/>
      <c r="WP333" s="27"/>
      <c r="WQ333" s="27"/>
      <c r="WR333" s="27"/>
      <c r="WS333" s="27"/>
      <c r="WT333" s="27"/>
      <c r="WU333" s="27"/>
      <c r="WV333" s="27"/>
      <c r="WW333" s="27"/>
      <c r="WX333" s="27"/>
      <c r="WY333" s="27"/>
      <c r="WZ333" s="27"/>
      <c r="XA333" s="27"/>
      <c r="XB333" s="27"/>
      <c r="XC333" s="27"/>
      <c r="XD333" s="27"/>
      <c r="XE333" s="27"/>
      <c r="XF333" s="27"/>
      <c r="XG333" s="27"/>
      <c r="XH333" s="27"/>
      <c r="XI333" s="27"/>
      <c r="XJ333" s="27"/>
      <c r="XK333" s="27"/>
      <c r="XL333" s="27"/>
      <c r="XM333" s="27"/>
      <c r="XN333" s="27"/>
      <c r="XO333" s="27"/>
      <c r="XP333" s="27"/>
      <c r="XQ333" s="27"/>
      <c r="XR333" s="27"/>
      <c r="XS333" s="27"/>
      <c r="XT333" s="27"/>
      <c r="XU333" s="27"/>
      <c r="XV333" s="27"/>
      <c r="XW333" s="27"/>
      <c r="XX333" s="27"/>
      <c r="XY333" s="27"/>
      <c r="XZ333" s="27"/>
      <c r="YA333" s="27"/>
      <c r="YB333" s="27"/>
      <c r="YC333" s="27"/>
      <c r="YD333" s="27"/>
      <c r="YE333" s="27"/>
      <c r="YF333" s="27"/>
      <c r="YG333" s="27"/>
      <c r="YH333" s="27"/>
      <c r="YI333" s="27"/>
      <c r="YJ333" s="27"/>
      <c r="YK333" s="27"/>
      <c r="YL333" s="27"/>
      <c r="YM333" s="27"/>
      <c r="YN333" s="27"/>
      <c r="YO333" s="27"/>
      <c r="YP333" s="27"/>
      <c r="YQ333" s="27"/>
      <c r="YR333" s="27"/>
      <c r="YS333" s="27"/>
      <c r="YT333" s="27"/>
      <c r="YU333" s="27"/>
      <c r="YV333" s="27"/>
      <c r="YW333" s="27"/>
      <c r="YX333" s="27"/>
      <c r="YY333" s="27"/>
      <c r="YZ333" s="27"/>
      <c r="ZA333" s="27"/>
      <c r="ZB333" s="27"/>
      <c r="ZC333" s="27"/>
      <c r="ZD333" s="27"/>
      <c r="ZE333" s="27"/>
      <c r="ZF333" s="27"/>
      <c r="ZG333" s="27"/>
      <c r="ZH333" s="27"/>
      <c r="ZI333" s="27"/>
      <c r="ZJ333" s="27"/>
      <c r="ZK333" s="27"/>
      <c r="ZL333" s="27"/>
      <c r="ZM333" s="27"/>
      <c r="ZN333" s="27"/>
      <c r="ZO333" s="27"/>
      <c r="ZP333" s="27"/>
      <c r="ZQ333" s="27"/>
      <c r="ZR333" s="27"/>
      <c r="ZS333" s="27"/>
      <c r="ZT333" s="27"/>
      <c r="ZU333" s="27"/>
      <c r="ZV333" s="27"/>
      <c r="ZW333" s="27"/>
      <c r="ZX333" s="27"/>
      <c r="ZY333" s="27"/>
      <c r="ZZ333" s="27"/>
      <c r="AAA333" s="27"/>
      <c r="AAB333" s="27"/>
      <c r="AAC333" s="27"/>
      <c r="AAD333" s="27"/>
      <c r="AAE333" s="27"/>
      <c r="AAF333" s="27"/>
      <c r="AAG333" s="27"/>
      <c r="AAH333" s="27"/>
      <c r="AAI333" s="27"/>
      <c r="AAJ333" s="27"/>
      <c r="AAK333" s="27"/>
      <c r="AAL333" s="27"/>
      <c r="AAM333" s="27"/>
      <c r="AAN333" s="27"/>
      <c r="AAO333" s="27"/>
      <c r="AAP333" s="27"/>
      <c r="AAQ333" s="27"/>
      <c r="AAR333" s="27"/>
      <c r="AAS333" s="27"/>
      <c r="AAT333" s="27"/>
      <c r="AAU333" s="27"/>
      <c r="AAV333" s="27"/>
      <c r="AAW333" s="27"/>
      <c r="AAX333" s="27"/>
      <c r="AAY333" s="27"/>
      <c r="AAZ333" s="27"/>
      <c r="ABA333" s="27"/>
      <c r="ABB333" s="27"/>
      <c r="ABC333" s="27"/>
      <c r="ABD333" s="27"/>
      <c r="ABE333" s="27"/>
      <c r="ABF333" s="27"/>
      <c r="ABG333" s="27"/>
      <c r="ABH333" s="27"/>
      <c r="ABI333" s="27"/>
      <c r="ABJ333" s="27"/>
      <c r="ABK333" s="27"/>
      <c r="ABL333" s="27"/>
      <c r="ABM333" s="27"/>
      <c r="ABN333" s="27"/>
      <c r="ABO333" s="27"/>
      <c r="ABP333" s="27"/>
      <c r="ABQ333" s="27"/>
      <c r="ABR333" s="27"/>
      <c r="ABS333" s="27"/>
      <c r="ABT333" s="27"/>
      <c r="ABU333" s="27"/>
      <c r="ABV333" s="27"/>
      <c r="ABW333" s="27"/>
      <c r="ABX333" s="27"/>
      <c r="ABY333" s="27"/>
      <c r="ABZ333" s="27"/>
      <c r="ACA333" s="27"/>
      <c r="ACB333" s="27"/>
      <c r="ACC333" s="27"/>
      <c r="ACD333" s="27"/>
      <c r="ACE333" s="27"/>
      <c r="ACF333" s="27"/>
      <c r="ACG333" s="27"/>
      <c r="ACH333" s="27"/>
      <c r="ACI333" s="27"/>
      <c r="ACJ333" s="27"/>
      <c r="ACK333" s="27"/>
      <c r="ACL333" s="27"/>
      <c r="ACM333" s="27"/>
      <c r="ACN333" s="27"/>
      <c r="ACO333" s="27"/>
      <c r="ACP333" s="27"/>
      <c r="ACQ333" s="27"/>
      <c r="ACR333" s="27"/>
      <c r="ACS333" s="27"/>
      <c r="ACT333" s="27"/>
      <c r="ACU333" s="27"/>
      <c r="ACV333" s="27"/>
      <c r="ACW333" s="27"/>
      <c r="ACX333" s="27"/>
      <c r="ACY333" s="27"/>
      <c r="ACZ333" s="27"/>
      <c r="ADA333" s="27"/>
      <c r="ADB333" s="27"/>
      <c r="ADC333" s="27"/>
      <c r="ADD333" s="27"/>
      <c r="ADE333" s="27"/>
      <c r="ADF333" s="27"/>
      <c r="ADG333" s="27"/>
      <c r="ADH333" s="27"/>
      <c r="ADI333" s="27"/>
      <c r="ADJ333" s="27"/>
      <c r="ADK333" s="27"/>
      <c r="ADL333" s="27"/>
      <c r="ADM333" s="27"/>
      <c r="ADN333" s="27"/>
      <c r="ADO333" s="27"/>
      <c r="ADP333" s="27"/>
      <c r="ADQ333" s="27"/>
      <c r="ADR333" s="27"/>
      <c r="ADS333" s="27"/>
      <c r="ADT333" s="27"/>
      <c r="ADU333" s="27"/>
      <c r="ADV333" s="27"/>
      <c r="ADW333" s="27"/>
      <c r="ADX333" s="27"/>
      <c r="ADY333" s="27"/>
      <c r="ADZ333" s="27"/>
      <c r="AEA333" s="27"/>
      <c r="AEB333" s="27"/>
      <c r="AEC333" s="27"/>
      <c r="AED333" s="27"/>
      <c r="AEE333" s="27"/>
      <c r="AEF333" s="27"/>
      <c r="AEG333" s="27"/>
      <c r="AEH333" s="27"/>
      <c r="AEI333" s="27"/>
      <c r="AEJ333" s="27"/>
      <c r="AEK333" s="27"/>
      <c r="AEL333" s="27"/>
      <c r="AEM333" s="27"/>
      <c r="AEN333" s="27"/>
      <c r="AEO333" s="27"/>
      <c r="AEP333" s="27"/>
      <c r="AEQ333" s="27"/>
      <c r="AER333" s="27"/>
      <c r="AES333" s="27"/>
      <c r="AET333" s="27"/>
      <c r="AEU333" s="27"/>
      <c r="AEV333" s="27"/>
      <c r="AEW333" s="27"/>
      <c r="AEX333" s="27"/>
      <c r="AEY333" s="27"/>
      <c r="AEZ333" s="27"/>
      <c r="AFA333" s="27"/>
      <c r="AFB333" s="27"/>
      <c r="AFC333" s="27"/>
      <c r="AFD333" s="27"/>
      <c r="AFE333" s="27"/>
      <c r="AFF333" s="27"/>
      <c r="AFG333" s="27"/>
      <c r="AFH333" s="27"/>
      <c r="AFI333" s="27"/>
      <c r="AFJ333" s="27"/>
      <c r="AFK333" s="27"/>
      <c r="AFL333" s="27"/>
      <c r="AFM333" s="27"/>
      <c r="AFN333" s="27"/>
      <c r="AFO333" s="27"/>
      <c r="AFP333" s="27"/>
      <c r="AFQ333" s="27"/>
      <c r="AFR333" s="27"/>
      <c r="AFS333" s="27"/>
      <c r="AFT333" s="27"/>
      <c r="AFU333" s="27"/>
      <c r="AFV333" s="27"/>
      <c r="AFW333" s="27"/>
      <c r="AFX333" s="27"/>
      <c r="AFY333" s="27"/>
      <c r="AFZ333" s="27"/>
      <c r="AGA333" s="27"/>
      <c r="AGB333" s="27"/>
      <c r="AGC333" s="27"/>
      <c r="AGD333" s="27"/>
      <c r="AGE333" s="27"/>
      <c r="AGF333" s="27"/>
      <c r="AGG333" s="27"/>
      <c r="AGH333" s="27"/>
      <c r="AGI333" s="27"/>
      <c r="AGJ333" s="27"/>
      <c r="AGK333" s="27"/>
      <c r="AGL333" s="27"/>
      <c r="AGM333" s="27"/>
      <c r="AGN333" s="27"/>
      <c r="AGO333" s="27"/>
      <c r="AGP333" s="27"/>
      <c r="AGQ333" s="27"/>
      <c r="AGR333" s="27"/>
      <c r="AGS333" s="27"/>
      <c r="AGT333" s="27"/>
      <c r="AGU333" s="27"/>
      <c r="AGV333" s="27"/>
      <c r="AGW333" s="27"/>
      <c r="AGX333" s="27"/>
      <c r="AGY333" s="27"/>
      <c r="AGZ333" s="27"/>
      <c r="AHA333" s="27"/>
      <c r="AHB333" s="27"/>
      <c r="AHC333" s="27"/>
      <c r="AHD333" s="27"/>
      <c r="AHE333" s="27"/>
      <c r="AHF333" s="27"/>
      <c r="AHG333" s="27"/>
      <c r="AHH333" s="27"/>
      <c r="AHI333" s="27"/>
      <c r="AHJ333" s="27"/>
      <c r="AHK333" s="27"/>
      <c r="AHL333" s="27"/>
      <c r="AHM333" s="27"/>
      <c r="AHN333" s="27"/>
      <c r="AHO333" s="27"/>
      <c r="AHP333" s="27"/>
      <c r="AHQ333" s="27"/>
      <c r="AHR333" s="27"/>
      <c r="AHS333" s="27"/>
      <c r="AHT333" s="27"/>
      <c r="AHU333" s="27"/>
      <c r="AHV333" s="27"/>
      <c r="AHW333" s="27"/>
      <c r="AHX333" s="27"/>
      <c r="AHY333" s="27"/>
      <c r="AHZ333" s="27"/>
      <c r="AIA333" s="27"/>
      <c r="AIB333" s="27"/>
      <c r="AIC333" s="27"/>
      <c r="AID333" s="27"/>
      <c r="AIE333" s="27"/>
      <c r="AIF333" s="27"/>
      <c r="AIG333" s="27"/>
      <c r="AIH333" s="27"/>
      <c r="AII333" s="27"/>
      <c r="AIJ333" s="27"/>
      <c r="AIK333" s="27"/>
      <c r="AIL333" s="27"/>
      <c r="AIM333" s="27"/>
      <c r="AIN333" s="27"/>
      <c r="AIO333" s="27"/>
      <c r="AIP333" s="27"/>
      <c r="AIQ333" s="27"/>
      <c r="AIR333" s="27"/>
      <c r="AIS333" s="27"/>
      <c r="AIT333" s="27"/>
      <c r="AIU333" s="27"/>
      <c r="AIV333" s="27"/>
      <c r="AIW333" s="27"/>
      <c r="AIX333" s="27"/>
      <c r="AIY333" s="27"/>
      <c r="AIZ333" s="27"/>
      <c r="AJA333" s="27"/>
      <c r="AJB333" s="27"/>
      <c r="AJC333" s="27"/>
      <c r="AJD333" s="27"/>
      <c r="AJE333" s="27"/>
      <c r="AJF333" s="27"/>
      <c r="AJG333" s="27"/>
      <c r="AJH333" s="27"/>
      <c r="AJI333" s="27"/>
      <c r="AJJ333" s="27"/>
      <c r="AJK333" s="27"/>
      <c r="AJL333" s="27"/>
      <c r="AJM333" s="27"/>
      <c r="AJN333" s="27"/>
      <c r="AJO333" s="27"/>
      <c r="AJP333" s="27"/>
      <c r="AJQ333" s="27"/>
      <c r="AJR333" s="27"/>
      <c r="AJS333" s="27"/>
      <c r="AJT333" s="27"/>
      <c r="AJU333" s="27"/>
      <c r="AJV333" s="27"/>
      <c r="AJW333" s="27"/>
      <c r="AJX333" s="27"/>
      <c r="AJY333" s="27"/>
      <c r="AJZ333" s="27"/>
      <c r="AKA333" s="27"/>
      <c r="AKB333" s="27"/>
      <c r="AKC333" s="27"/>
      <c r="AKD333" s="27"/>
      <c r="AKE333" s="27"/>
      <c r="AKF333" s="27"/>
      <c r="AKG333" s="27"/>
      <c r="AKH333" s="27"/>
      <c r="AKI333" s="27"/>
      <c r="AKJ333" s="27"/>
      <c r="AKK333" s="27"/>
      <c r="AKL333" s="27"/>
      <c r="AKM333" s="27"/>
      <c r="AKN333" s="27"/>
      <c r="AKO333" s="27"/>
      <c r="AKP333" s="27"/>
      <c r="AKQ333" s="27"/>
      <c r="AKR333" s="27"/>
      <c r="AKS333" s="27"/>
      <c r="AKT333" s="27"/>
      <c r="AKU333" s="27"/>
      <c r="AKV333" s="27"/>
      <c r="AKW333" s="27"/>
      <c r="AKX333" s="27"/>
      <c r="AKY333" s="27"/>
      <c r="AKZ333" s="27"/>
      <c r="ALA333" s="27"/>
      <c r="ALB333" s="27"/>
      <c r="ALC333" s="27"/>
      <c r="ALD333" s="27"/>
      <c r="ALE333" s="27"/>
      <c r="ALF333" s="27"/>
      <c r="ALG333" s="27"/>
      <c r="ALH333" s="27"/>
      <c r="ALI333" s="27"/>
      <c r="ALJ333" s="27"/>
      <c r="ALK333" s="27"/>
      <c r="ALL333" s="27"/>
      <c r="ALM333" s="27"/>
      <c r="ALN333" s="27"/>
      <c r="ALO333" s="27"/>
      <c r="ALP333" s="27"/>
      <c r="ALQ333" s="27"/>
      <c r="ALR333" s="27"/>
      <c r="ALS333" s="27"/>
      <c r="ALT333" s="27"/>
      <c r="ALU333" s="27"/>
      <c r="ALV333" s="27"/>
      <c r="ALW333" s="27"/>
      <c r="ALX333" s="27"/>
      <c r="ALY333" s="27"/>
      <c r="ALZ333" s="27"/>
      <c r="AMA333" s="27"/>
      <c r="AMB333" s="27"/>
      <c r="AMC333" s="27"/>
      <c r="AMD333" s="27"/>
      <c r="AME333" s="27"/>
      <c r="AMF333" s="27"/>
      <c r="AMG333" s="27"/>
      <c r="AMH333" s="27"/>
      <c r="AMI333" s="27"/>
      <c r="AMJ333" s="27"/>
      <c r="AMK333" s="27"/>
      <c r="AML333" s="27"/>
      <c r="AMM333" s="27"/>
      <c r="AMN333" s="27"/>
      <c r="AMO333" s="27"/>
      <c r="AMP333" s="27"/>
      <c r="AMQ333" s="27"/>
      <c r="AMR333" s="27"/>
      <c r="AMS333" s="27"/>
      <c r="AMT333" s="27"/>
      <c r="AMU333" s="27"/>
      <c r="AMV333" s="27"/>
      <c r="AMW333" s="27"/>
      <c r="AMX333" s="27"/>
      <c r="AMY333" s="27"/>
      <c r="AMZ333" s="27"/>
      <c r="ANA333" s="27"/>
      <c r="ANB333" s="27"/>
      <c r="ANC333" s="27"/>
      <c r="AND333" s="27"/>
      <c r="ANE333" s="27"/>
      <c r="ANF333" s="27"/>
      <c r="ANG333" s="27"/>
      <c r="ANH333" s="27"/>
      <c r="ANI333" s="27"/>
      <c r="ANJ333" s="27"/>
      <c r="ANK333" s="27"/>
      <c r="ANL333" s="27"/>
      <c r="ANM333" s="27"/>
      <c r="ANN333" s="27"/>
      <c r="ANO333" s="27"/>
      <c r="ANP333" s="27"/>
      <c r="ANQ333" s="27"/>
      <c r="ANR333" s="27"/>
      <c r="ANS333" s="27"/>
      <c r="ANT333" s="27"/>
      <c r="ANU333" s="27"/>
      <c r="ANV333" s="27"/>
      <c r="ANW333" s="27"/>
      <c r="ANX333" s="27"/>
      <c r="ANY333" s="27"/>
      <c r="ANZ333" s="27"/>
      <c r="AOA333" s="27"/>
      <c r="AOB333" s="27"/>
      <c r="AOC333" s="27"/>
      <c r="AOD333" s="27"/>
      <c r="AOE333" s="27"/>
      <c r="AOF333" s="27"/>
      <c r="AOG333" s="27"/>
      <c r="AOH333" s="27"/>
      <c r="AOI333" s="27"/>
      <c r="AOJ333" s="27"/>
      <c r="AOK333" s="27"/>
      <c r="AOL333" s="27"/>
      <c r="AOM333" s="27"/>
      <c r="AON333" s="27"/>
      <c r="AOO333" s="27"/>
      <c r="AOP333" s="27"/>
      <c r="AOQ333" s="27"/>
      <c r="AOR333" s="27"/>
      <c r="AOS333" s="27"/>
      <c r="AOT333" s="27"/>
      <c r="AOU333" s="27"/>
      <c r="AOV333" s="27"/>
      <c r="AOW333" s="27"/>
      <c r="AOX333" s="27"/>
      <c r="AOY333" s="27"/>
      <c r="AOZ333" s="27"/>
      <c r="APA333" s="27"/>
      <c r="APB333" s="27"/>
      <c r="APC333" s="27"/>
      <c r="APD333" s="27"/>
      <c r="APE333" s="27"/>
      <c r="APF333" s="27"/>
      <c r="APG333" s="27"/>
      <c r="APH333" s="27"/>
      <c r="API333" s="27"/>
      <c r="APJ333" s="27"/>
      <c r="APK333" s="27"/>
      <c r="APL333" s="27"/>
      <c r="APM333" s="27"/>
      <c r="APN333" s="27"/>
      <c r="APO333" s="27"/>
      <c r="APP333" s="27"/>
      <c r="APQ333" s="27"/>
      <c r="APR333" s="27"/>
      <c r="APS333" s="27"/>
      <c r="APT333" s="27"/>
      <c r="APU333" s="27"/>
      <c r="APV333" s="27"/>
      <c r="APW333" s="27"/>
      <c r="APX333" s="27"/>
      <c r="APY333" s="27"/>
      <c r="APZ333" s="27"/>
      <c r="AQA333" s="27"/>
      <c r="AQB333" s="27"/>
      <c r="AQC333" s="27"/>
      <c r="AQD333" s="27"/>
      <c r="AQE333" s="27"/>
      <c r="AQF333" s="27"/>
      <c r="AQG333" s="27"/>
      <c r="AQH333" s="27"/>
      <c r="AQI333" s="27"/>
      <c r="AQJ333" s="27"/>
      <c r="AQK333" s="27"/>
      <c r="AQL333" s="27"/>
      <c r="AQM333" s="27"/>
      <c r="AQN333" s="27"/>
      <c r="AQO333" s="27"/>
      <c r="AQP333" s="27"/>
      <c r="AQQ333" s="27"/>
      <c r="AQR333" s="27"/>
      <c r="AQS333" s="27"/>
      <c r="AQT333" s="27"/>
      <c r="AQU333" s="27"/>
      <c r="AQV333" s="27"/>
      <c r="AQW333" s="27"/>
      <c r="AQX333" s="27"/>
      <c r="AQY333" s="27"/>
      <c r="AQZ333" s="27"/>
      <c r="ARA333" s="27"/>
      <c r="ARB333" s="27"/>
      <c r="ARC333" s="27"/>
      <c r="ARD333" s="27"/>
      <c r="ARE333" s="27"/>
      <c r="ARF333" s="27"/>
      <c r="ARG333" s="27"/>
      <c r="ARH333" s="27"/>
      <c r="ARI333" s="27"/>
      <c r="ARJ333" s="27"/>
      <c r="ARK333" s="27"/>
      <c r="ARL333" s="27"/>
      <c r="ARM333" s="27"/>
      <c r="ARN333" s="27"/>
      <c r="ARO333" s="27"/>
      <c r="ARP333" s="27"/>
      <c r="ARQ333" s="27"/>
      <c r="ARR333" s="27"/>
      <c r="ARS333" s="27"/>
      <c r="ART333" s="27"/>
      <c r="ARU333" s="27"/>
      <c r="ARV333" s="27"/>
      <c r="ARW333" s="27"/>
      <c r="ARX333" s="27"/>
      <c r="ARY333" s="27"/>
      <c r="ARZ333" s="27"/>
      <c r="ASA333" s="27"/>
      <c r="ASB333" s="27"/>
      <c r="ASC333" s="27"/>
      <c r="ASD333" s="27"/>
      <c r="ASE333" s="27"/>
      <c r="ASF333" s="27"/>
      <c r="ASG333" s="27"/>
      <c r="ASH333" s="27"/>
      <c r="ASI333" s="27"/>
      <c r="ASJ333" s="27"/>
      <c r="ASK333" s="27"/>
      <c r="ASL333" s="27"/>
      <c r="ASM333" s="27"/>
      <c r="ASN333" s="27"/>
      <c r="ASO333" s="27"/>
      <c r="ASP333" s="27"/>
      <c r="ASQ333" s="27"/>
      <c r="ASR333" s="27"/>
      <c r="ASS333" s="27"/>
      <c r="AST333" s="27"/>
      <c r="ASU333" s="27"/>
      <c r="ASV333" s="27"/>
      <c r="ASW333" s="27"/>
      <c r="ASX333" s="27"/>
      <c r="ASY333" s="27"/>
      <c r="ASZ333" s="27"/>
      <c r="ATA333" s="27"/>
      <c r="ATB333" s="27"/>
      <c r="ATC333" s="27"/>
      <c r="ATD333" s="27"/>
      <c r="ATE333" s="27"/>
      <c r="ATF333" s="27"/>
      <c r="ATG333" s="27"/>
      <c r="ATH333" s="27"/>
      <c r="ATI333" s="27"/>
      <c r="ATJ333" s="27"/>
      <c r="ATK333" s="27"/>
      <c r="ATL333" s="27"/>
      <c r="ATM333" s="27"/>
      <c r="ATN333" s="27"/>
      <c r="ATO333" s="27"/>
      <c r="ATP333" s="27"/>
      <c r="ATQ333" s="27"/>
      <c r="ATR333" s="27"/>
      <c r="ATS333" s="27"/>
      <c r="ATT333" s="27"/>
      <c r="ATU333" s="27"/>
      <c r="ATV333" s="27"/>
      <c r="ATW333" s="27"/>
      <c r="ATX333" s="27"/>
      <c r="ATY333" s="27"/>
      <c r="ATZ333" s="27"/>
      <c r="AUA333" s="27"/>
      <c r="AUB333" s="27"/>
      <c r="AUC333" s="27"/>
      <c r="AUD333" s="27"/>
      <c r="AUE333" s="27"/>
      <c r="AUF333" s="27"/>
      <c r="AUG333" s="27"/>
      <c r="AUH333" s="27"/>
      <c r="AUI333" s="27"/>
      <c r="AUJ333" s="27"/>
      <c r="AUK333" s="27"/>
      <c r="AUL333" s="27"/>
      <c r="AUM333" s="27"/>
      <c r="AUN333" s="27"/>
      <c r="AUO333" s="27"/>
      <c r="AUP333" s="27"/>
      <c r="AUQ333" s="27"/>
      <c r="AUR333" s="27"/>
      <c r="AUS333" s="27"/>
      <c r="AUT333" s="27"/>
      <c r="AUU333" s="27"/>
      <c r="AUV333" s="27"/>
      <c r="AUW333" s="27"/>
      <c r="AUX333" s="27"/>
      <c r="AUY333" s="27"/>
      <c r="AUZ333" s="27"/>
      <c r="AVA333" s="27"/>
      <c r="AVB333" s="27"/>
      <c r="AVC333" s="27"/>
      <c r="AVD333" s="27"/>
      <c r="AVE333" s="27"/>
      <c r="AVF333" s="27"/>
      <c r="AVG333" s="27"/>
      <c r="AVH333" s="27"/>
      <c r="AVI333" s="27"/>
      <c r="AVJ333" s="27"/>
      <c r="AVK333" s="27"/>
      <c r="AVL333" s="27"/>
      <c r="AVM333" s="27"/>
      <c r="AVN333" s="27"/>
      <c r="AVO333" s="27"/>
      <c r="AVP333" s="27"/>
      <c r="AVQ333" s="27"/>
      <c r="AVR333" s="27"/>
      <c r="AVS333" s="27"/>
      <c r="AVT333" s="27"/>
      <c r="AVU333" s="27"/>
      <c r="AVV333" s="27"/>
      <c r="AVW333" s="27"/>
      <c r="AVX333" s="27"/>
      <c r="AVY333" s="27"/>
      <c r="AVZ333" s="27"/>
      <c r="AWA333" s="27"/>
      <c r="AWB333" s="27"/>
      <c r="AWC333" s="27"/>
      <c r="AWD333" s="27"/>
      <c r="AWE333" s="27"/>
      <c r="AWF333" s="27"/>
      <c r="AWG333" s="27"/>
      <c r="AWH333" s="27"/>
      <c r="AWI333" s="27"/>
      <c r="AWJ333" s="27"/>
      <c r="AWK333" s="27"/>
      <c r="AWL333" s="27"/>
      <c r="AWM333" s="27"/>
      <c r="AWN333" s="27"/>
      <c r="AWO333" s="27"/>
      <c r="AWP333" s="27"/>
      <c r="AWQ333" s="27"/>
      <c r="AWR333" s="27"/>
      <c r="AWS333" s="27"/>
      <c r="AWT333" s="27"/>
      <c r="AWU333" s="27"/>
      <c r="AWV333" s="27"/>
      <c r="AWW333" s="27"/>
      <c r="AWX333" s="27"/>
      <c r="AWY333" s="27"/>
      <c r="AWZ333" s="27"/>
      <c r="AXA333" s="27"/>
      <c r="AXB333" s="27"/>
      <c r="AXC333" s="27"/>
      <c r="AXD333" s="27"/>
      <c r="AXE333" s="27"/>
      <c r="AXF333" s="27"/>
      <c r="AXG333" s="27"/>
      <c r="AXH333" s="27"/>
      <c r="AXI333" s="27"/>
      <c r="AXJ333" s="27"/>
      <c r="AXK333" s="27"/>
      <c r="AXL333" s="27"/>
      <c r="AXM333" s="27"/>
      <c r="AXN333" s="27"/>
      <c r="AXO333" s="27"/>
      <c r="AXP333" s="27"/>
      <c r="AXQ333" s="27"/>
      <c r="AXR333" s="27"/>
      <c r="AXS333" s="27"/>
      <c r="AXT333" s="27"/>
      <c r="AXU333" s="27"/>
      <c r="AXV333" s="27"/>
      <c r="AXW333" s="27"/>
      <c r="AXX333" s="27"/>
      <c r="AXY333" s="27"/>
      <c r="AXZ333" s="27"/>
      <c r="AYA333" s="27"/>
      <c r="AYB333" s="27"/>
      <c r="AYC333" s="27"/>
      <c r="AYD333" s="27"/>
      <c r="AYE333" s="27"/>
      <c r="AYF333" s="27"/>
      <c r="AYG333" s="27"/>
      <c r="AYH333" s="27"/>
      <c r="AYI333" s="27"/>
      <c r="AYJ333" s="27"/>
      <c r="AYK333" s="27"/>
      <c r="AYL333" s="27"/>
      <c r="AYM333" s="27"/>
      <c r="AYN333" s="27"/>
      <c r="AYO333" s="27"/>
      <c r="AYP333" s="27"/>
      <c r="AYQ333" s="27"/>
      <c r="AYR333" s="27"/>
      <c r="AYS333" s="27"/>
      <c r="AYT333" s="27"/>
      <c r="AYU333" s="27"/>
      <c r="AYV333" s="27"/>
      <c r="AYW333" s="27"/>
      <c r="AYX333" s="27"/>
      <c r="AYY333" s="27"/>
      <c r="AYZ333" s="27"/>
      <c r="AZA333" s="27"/>
      <c r="AZB333" s="27"/>
      <c r="AZC333" s="27"/>
      <c r="AZD333" s="27"/>
      <c r="AZE333" s="27"/>
      <c r="AZF333" s="27"/>
      <c r="AZG333" s="27"/>
      <c r="AZH333" s="27"/>
      <c r="AZI333" s="27"/>
      <c r="AZJ333" s="27"/>
      <c r="AZK333" s="27"/>
      <c r="AZL333" s="27"/>
      <c r="AZM333" s="27"/>
      <c r="AZN333" s="27"/>
      <c r="AZO333" s="27"/>
      <c r="AZP333" s="27"/>
      <c r="AZQ333" s="27"/>
      <c r="AZR333" s="27"/>
      <c r="AZS333" s="27"/>
      <c r="AZT333" s="27"/>
      <c r="AZU333" s="27"/>
      <c r="AZV333" s="27"/>
      <c r="AZW333" s="27"/>
      <c r="AZX333" s="27"/>
      <c r="AZY333" s="27"/>
      <c r="AZZ333" s="27"/>
      <c r="BAA333" s="27"/>
      <c r="BAB333" s="27"/>
      <c r="BAC333" s="27"/>
      <c r="BAD333" s="27"/>
      <c r="BAE333" s="27"/>
      <c r="BAF333" s="27"/>
      <c r="BAG333" s="27"/>
      <c r="BAH333" s="27"/>
      <c r="BAI333" s="27"/>
      <c r="BAJ333" s="27"/>
      <c r="BAK333" s="27"/>
      <c r="BAL333" s="27"/>
      <c r="BAM333" s="27"/>
      <c r="BAN333" s="27"/>
      <c r="BAO333" s="27"/>
      <c r="BAP333" s="27"/>
      <c r="BAQ333" s="27"/>
      <c r="BAR333" s="27"/>
      <c r="BAS333" s="27"/>
      <c r="BAT333" s="27"/>
      <c r="BAU333" s="27"/>
      <c r="BAV333" s="27"/>
      <c r="BAW333" s="27"/>
      <c r="BAX333" s="27"/>
      <c r="BAY333" s="27"/>
      <c r="BAZ333" s="27"/>
      <c r="BBA333" s="27"/>
      <c r="BBB333" s="27"/>
      <c r="BBC333" s="27"/>
      <c r="BBD333" s="27"/>
      <c r="BBE333" s="27"/>
      <c r="BBF333" s="27"/>
      <c r="BBG333" s="27"/>
      <c r="BBH333" s="27"/>
      <c r="BBI333" s="27"/>
      <c r="BBJ333" s="27"/>
      <c r="BBK333" s="27"/>
      <c r="BBL333" s="27"/>
      <c r="BBM333" s="27"/>
      <c r="BBN333" s="27"/>
      <c r="BBO333" s="27"/>
      <c r="BBP333" s="27"/>
      <c r="BBQ333" s="27"/>
      <c r="BBR333" s="27"/>
      <c r="BBS333" s="27"/>
      <c r="BBT333" s="27"/>
      <c r="BBU333" s="27"/>
      <c r="BBV333" s="27"/>
      <c r="BBW333" s="27"/>
      <c r="BBX333" s="27"/>
      <c r="BBY333" s="27"/>
      <c r="BBZ333" s="27"/>
      <c r="BCA333" s="27"/>
      <c r="BCB333" s="27"/>
      <c r="BCC333" s="27"/>
      <c r="BCD333" s="27"/>
      <c r="BCE333" s="27"/>
      <c r="BCF333" s="27"/>
      <c r="BCG333" s="27"/>
      <c r="BCH333" s="27"/>
      <c r="BCI333" s="27"/>
      <c r="BCJ333" s="27"/>
      <c r="BCK333" s="27"/>
      <c r="BCL333" s="27"/>
      <c r="BCM333" s="27"/>
      <c r="BCN333" s="27"/>
      <c r="BCO333" s="27"/>
      <c r="BCP333" s="27"/>
      <c r="BCQ333" s="27"/>
      <c r="BCR333" s="27"/>
      <c r="BCS333" s="27"/>
      <c r="BCT333" s="27"/>
      <c r="BCU333" s="27"/>
      <c r="BCV333" s="27"/>
      <c r="BCW333" s="27"/>
      <c r="BCX333" s="27"/>
      <c r="BCY333" s="27"/>
      <c r="BCZ333" s="27"/>
      <c r="BDA333" s="27"/>
      <c r="BDB333" s="27"/>
      <c r="BDC333" s="27"/>
      <c r="BDD333" s="27"/>
      <c r="BDE333" s="27"/>
      <c r="BDF333" s="27"/>
      <c r="BDG333" s="27"/>
      <c r="BDH333" s="27"/>
      <c r="BDI333" s="27"/>
      <c r="BDJ333" s="27"/>
      <c r="BDK333" s="27"/>
      <c r="BDL333" s="27"/>
      <c r="BDM333" s="27"/>
      <c r="BDN333" s="27"/>
      <c r="BDO333" s="27"/>
      <c r="BDP333" s="27"/>
      <c r="BDQ333" s="27"/>
      <c r="BDR333" s="27"/>
      <c r="BDS333" s="27"/>
      <c r="BDT333" s="27"/>
      <c r="BDU333" s="27"/>
      <c r="BDV333" s="27"/>
      <c r="BDW333" s="27"/>
      <c r="BDX333" s="27"/>
      <c r="BDY333" s="27"/>
      <c r="BDZ333" s="27"/>
      <c r="BEA333" s="27"/>
      <c r="BEB333" s="27"/>
      <c r="BEC333" s="27"/>
      <c r="BED333" s="27"/>
      <c r="BEE333" s="27"/>
      <c r="BEF333" s="27"/>
      <c r="BEG333" s="27"/>
      <c r="BEH333" s="27"/>
      <c r="BEI333" s="27"/>
      <c r="BEJ333" s="27"/>
      <c r="BEK333" s="27"/>
      <c r="BEL333" s="27"/>
      <c r="BEM333" s="27"/>
      <c r="BEN333" s="27"/>
      <c r="BEO333" s="27"/>
      <c r="BEP333" s="27"/>
      <c r="BEQ333" s="27"/>
      <c r="BER333" s="27"/>
      <c r="BES333" s="27"/>
      <c r="BET333" s="27"/>
      <c r="BEU333" s="27"/>
      <c r="BEV333" s="27"/>
      <c r="BEW333" s="27"/>
      <c r="BEX333" s="27"/>
      <c r="BEY333" s="27"/>
      <c r="BEZ333" s="27"/>
      <c r="BFA333" s="27"/>
      <c r="BFB333" s="27"/>
      <c r="BFC333" s="27"/>
      <c r="BFD333" s="27"/>
      <c r="BFE333" s="27"/>
      <c r="BFF333" s="27"/>
      <c r="BFG333" s="27"/>
      <c r="BFH333" s="27"/>
      <c r="BFI333" s="27"/>
      <c r="BFJ333" s="27"/>
      <c r="BFK333" s="27"/>
      <c r="BFL333" s="27"/>
      <c r="BFM333" s="27"/>
      <c r="BFN333" s="27"/>
      <c r="BFO333" s="27"/>
      <c r="BFP333" s="27"/>
      <c r="BFQ333" s="27"/>
      <c r="BFR333" s="27"/>
      <c r="BFS333" s="27"/>
      <c r="BFT333" s="27"/>
      <c r="BFU333" s="27"/>
      <c r="BFV333" s="27"/>
      <c r="BFW333" s="27"/>
      <c r="BFX333" s="27"/>
      <c r="BFY333" s="27"/>
      <c r="BFZ333" s="27"/>
      <c r="BGA333" s="27"/>
      <c r="BGB333" s="27"/>
      <c r="BGC333" s="27"/>
      <c r="BGD333" s="27"/>
      <c r="BGE333" s="27"/>
      <c r="BGF333" s="27"/>
      <c r="BGG333" s="27"/>
      <c r="BGH333" s="27"/>
      <c r="BGI333" s="27"/>
      <c r="BGJ333" s="27"/>
      <c r="BGK333" s="27"/>
      <c r="BGL333" s="27"/>
      <c r="BGM333" s="27"/>
      <c r="BGN333" s="27"/>
      <c r="BGO333" s="27"/>
      <c r="BGP333" s="27"/>
      <c r="BGQ333" s="27"/>
      <c r="BGR333" s="27"/>
      <c r="BGS333" s="27"/>
      <c r="BGT333" s="27"/>
      <c r="BGU333" s="27"/>
      <c r="BGV333" s="27"/>
      <c r="BGW333" s="27"/>
      <c r="BGX333" s="27"/>
      <c r="BGY333" s="27"/>
      <c r="BGZ333" s="27"/>
      <c r="BHA333" s="27"/>
      <c r="BHB333" s="27"/>
      <c r="BHC333" s="27"/>
      <c r="BHD333" s="27"/>
      <c r="BHE333" s="27"/>
      <c r="BHF333" s="27"/>
      <c r="BHG333" s="27"/>
      <c r="BHH333" s="27"/>
      <c r="BHI333" s="27"/>
      <c r="BHJ333" s="27"/>
      <c r="BHK333" s="27"/>
      <c r="BHL333" s="27"/>
      <c r="BHM333" s="27"/>
      <c r="BHN333" s="27"/>
      <c r="BHO333" s="27"/>
      <c r="BHP333" s="27"/>
      <c r="BHQ333" s="27"/>
      <c r="BHR333" s="27"/>
      <c r="BHS333" s="27"/>
      <c r="BHT333" s="27"/>
      <c r="BHU333" s="27"/>
      <c r="BHV333" s="27"/>
      <c r="BHW333" s="27"/>
      <c r="BHX333" s="27"/>
      <c r="BHY333" s="27"/>
      <c r="BHZ333" s="27"/>
      <c r="BIA333" s="27"/>
      <c r="BIB333" s="27"/>
      <c r="BIC333" s="27"/>
      <c r="BID333" s="27"/>
      <c r="BIE333" s="27"/>
      <c r="BIF333" s="27"/>
      <c r="BIG333" s="27"/>
      <c r="BIH333" s="27"/>
      <c r="BII333" s="27"/>
      <c r="BIJ333" s="27"/>
      <c r="BIK333" s="27"/>
      <c r="BIL333" s="27"/>
      <c r="BIM333" s="27"/>
      <c r="BIN333" s="27"/>
      <c r="BIO333" s="27"/>
      <c r="BIP333" s="27"/>
      <c r="BIQ333" s="27"/>
      <c r="BIR333" s="27"/>
      <c r="BIS333" s="27"/>
      <c r="BIT333" s="27"/>
      <c r="BIU333" s="27"/>
      <c r="BIV333" s="27"/>
      <c r="BIW333" s="27"/>
      <c r="BIX333" s="27"/>
      <c r="BIY333" s="27"/>
      <c r="BIZ333" s="27"/>
      <c r="BJA333" s="27"/>
      <c r="BJB333" s="27"/>
      <c r="BJC333" s="27"/>
      <c r="BJD333" s="27"/>
      <c r="BJE333" s="27"/>
      <c r="BJF333" s="27"/>
      <c r="BJG333" s="27"/>
      <c r="BJH333" s="27"/>
      <c r="BJI333" s="27"/>
      <c r="BJJ333" s="27"/>
      <c r="BJK333" s="27"/>
      <c r="BJL333" s="27"/>
      <c r="BJM333" s="27"/>
      <c r="BJN333" s="27"/>
      <c r="BJO333" s="27"/>
      <c r="BJP333" s="27"/>
      <c r="BJQ333" s="27"/>
      <c r="BJR333" s="27"/>
      <c r="BJS333" s="27"/>
      <c r="BJT333" s="27"/>
      <c r="BJU333" s="27"/>
      <c r="BJV333" s="27"/>
      <c r="BJW333" s="27"/>
      <c r="BJX333" s="27"/>
      <c r="BJY333" s="27"/>
      <c r="BJZ333" s="27"/>
      <c r="BKA333" s="27"/>
      <c r="BKB333" s="27"/>
      <c r="BKC333" s="27"/>
      <c r="BKD333" s="27"/>
      <c r="BKE333" s="27"/>
      <c r="BKF333" s="27"/>
      <c r="BKG333" s="27"/>
      <c r="BKH333" s="27"/>
      <c r="BKI333" s="27"/>
      <c r="BKJ333" s="27"/>
      <c r="BKK333" s="27"/>
      <c r="BKL333" s="27"/>
      <c r="BKM333" s="27"/>
      <c r="BKN333" s="27"/>
      <c r="BKO333" s="27"/>
      <c r="BKP333" s="27"/>
      <c r="BKQ333" s="27"/>
      <c r="BKR333" s="27"/>
      <c r="BKS333" s="27"/>
      <c r="BKT333" s="27"/>
      <c r="BKU333" s="27"/>
      <c r="BKV333" s="27"/>
      <c r="BKW333" s="27"/>
      <c r="BKX333" s="27"/>
      <c r="BKY333" s="27"/>
      <c r="BKZ333" s="27"/>
      <c r="BLA333" s="27"/>
      <c r="BLB333" s="27"/>
      <c r="BLC333" s="27"/>
      <c r="BLD333" s="27"/>
      <c r="BLE333" s="27"/>
      <c r="BLF333" s="27"/>
      <c r="BLG333" s="27"/>
      <c r="BLH333" s="27"/>
      <c r="BLI333" s="27"/>
      <c r="BLJ333" s="27"/>
      <c r="BLK333" s="27"/>
      <c r="BLL333" s="27"/>
      <c r="BLM333" s="27"/>
      <c r="BLN333" s="27"/>
      <c r="BLO333" s="27"/>
      <c r="BLP333" s="27"/>
      <c r="BLQ333" s="27"/>
      <c r="BLR333" s="27"/>
      <c r="BLS333" s="27"/>
      <c r="BLT333" s="27"/>
      <c r="BLU333" s="27"/>
      <c r="BLV333" s="27"/>
      <c r="BLW333" s="27"/>
      <c r="BLX333" s="27"/>
      <c r="BLY333" s="27"/>
      <c r="BLZ333" s="27"/>
      <c r="BMA333" s="27"/>
      <c r="BMB333" s="27"/>
      <c r="BMC333" s="27"/>
      <c r="BMD333" s="27"/>
      <c r="BME333" s="27"/>
      <c r="BMF333" s="27"/>
      <c r="BMG333" s="27"/>
      <c r="BMH333" s="27"/>
      <c r="BMI333" s="27"/>
      <c r="BMJ333" s="27"/>
      <c r="BMK333" s="27"/>
      <c r="BML333" s="27"/>
      <c r="BMM333" s="27"/>
      <c r="BMN333" s="27"/>
      <c r="BMO333" s="27"/>
      <c r="BMP333" s="27"/>
      <c r="BMQ333" s="27"/>
      <c r="BMR333" s="27"/>
      <c r="BMS333" s="27"/>
      <c r="BMT333" s="27"/>
      <c r="BMU333" s="27"/>
      <c r="BMV333" s="27"/>
      <c r="BMW333" s="27"/>
      <c r="BMX333" s="27"/>
      <c r="BMY333" s="27"/>
      <c r="BMZ333" s="27"/>
      <c r="BNA333" s="27"/>
      <c r="BNB333" s="27"/>
      <c r="BNC333" s="27"/>
      <c r="BND333" s="27"/>
      <c r="BNE333" s="27"/>
      <c r="BNF333" s="27"/>
      <c r="BNG333" s="27"/>
      <c r="BNH333" s="27"/>
      <c r="BNI333" s="27"/>
      <c r="BNJ333" s="27"/>
      <c r="BNK333" s="27"/>
      <c r="BNL333" s="27"/>
      <c r="BNM333" s="27"/>
      <c r="BNN333" s="27"/>
      <c r="BNO333" s="27"/>
      <c r="BNP333" s="27"/>
      <c r="BNQ333" s="27"/>
      <c r="BNR333" s="27"/>
      <c r="BNS333" s="27"/>
      <c r="BNT333" s="27"/>
      <c r="BNU333" s="27"/>
      <c r="BNV333" s="27"/>
      <c r="BNW333" s="27"/>
      <c r="BNX333" s="27"/>
      <c r="BNY333" s="27"/>
      <c r="BNZ333" s="27"/>
      <c r="BOA333" s="27"/>
      <c r="BOB333" s="27"/>
      <c r="BOC333" s="27"/>
      <c r="BOD333" s="27"/>
      <c r="BOE333" s="27"/>
      <c r="BOF333" s="27"/>
      <c r="BOG333" s="27"/>
      <c r="BOH333" s="27"/>
      <c r="BOI333" s="27"/>
      <c r="BOJ333" s="27"/>
      <c r="BOK333" s="27"/>
      <c r="BOL333" s="27"/>
      <c r="BOM333" s="27"/>
      <c r="BON333" s="27"/>
      <c r="BOO333" s="27"/>
      <c r="BOP333" s="27"/>
      <c r="BOQ333" s="27"/>
      <c r="BOR333" s="27"/>
      <c r="BOS333" s="27"/>
      <c r="BOT333" s="27"/>
      <c r="BOU333" s="27"/>
      <c r="BOV333" s="27"/>
      <c r="BOW333" s="27"/>
      <c r="BOX333" s="27"/>
      <c r="BOY333" s="27"/>
      <c r="BOZ333" s="27"/>
      <c r="BPA333" s="27"/>
      <c r="BPB333" s="27"/>
      <c r="BPC333" s="27"/>
      <c r="BPD333" s="27"/>
      <c r="BPE333" s="27"/>
      <c r="BPF333" s="27"/>
      <c r="BPG333" s="27"/>
      <c r="BPH333" s="27"/>
      <c r="BPI333" s="27"/>
      <c r="BPJ333" s="27"/>
      <c r="BPK333" s="27"/>
      <c r="BPL333" s="27"/>
      <c r="BPM333" s="27"/>
      <c r="BPN333" s="27"/>
      <c r="BPO333" s="27"/>
      <c r="BPP333" s="27"/>
      <c r="BPQ333" s="27"/>
      <c r="BPR333" s="27"/>
      <c r="BPS333" s="27"/>
      <c r="BPT333" s="27"/>
      <c r="BPU333" s="27"/>
      <c r="BPV333" s="27"/>
      <c r="BPW333" s="27"/>
      <c r="BPX333" s="27"/>
      <c r="BPY333" s="27"/>
      <c r="BPZ333" s="27"/>
      <c r="BQA333" s="27"/>
      <c r="BQB333" s="27"/>
      <c r="BQC333" s="27"/>
      <c r="BQD333" s="27"/>
      <c r="BQE333" s="27"/>
      <c r="BQF333" s="27"/>
      <c r="BQG333" s="27"/>
      <c r="BQH333" s="27"/>
      <c r="BQI333" s="27"/>
      <c r="BQJ333" s="27"/>
      <c r="BQK333" s="27"/>
      <c r="BQL333" s="27"/>
      <c r="BQM333" s="27"/>
      <c r="BQN333" s="27"/>
      <c r="BQO333" s="27"/>
      <c r="BQP333" s="27"/>
      <c r="BQQ333" s="27"/>
      <c r="BQR333" s="27"/>
      <c r="BQS333" s="27"/>
      <c r="BQT333" s="27"/>
      <c r="BQU333" s="27"/>
      <c r="BQV333" s="27"/>
      <c r="BQW333" s="27"/>
      <c r="BQX333" s="27"/>
      <c r="BQY333" s="27"/>
      <c r="BQZ333" s="27"/>
      <c r="BRA333" s="27"/>
      <c r="BRB333" s="27"/>
      <c r="BRC333" s="27"/>
      <c r="BRD333" s="27"/>
      <c r="BRE333" s="27"/>
      <c r="BRF333" s="27"/>
      <c r="BRG333" s="27"/>
      <c r="BRH333" s="27"/>
      <c r="BRI333" s="27"/>
      <c r="BRJ333" s="27"/>
      <c r="BRK333" s="27"/>
      <c r="BRL333" s="27"/>
      <c r="BRM333" s="27"/>
      <c r="BRN333" s="27"/>
      <c r="BRO333" s="27"/>
      <c r="BRP333" s="27"/>
      <c r="BRQ333" s="27"/>
      <c r="BRR333" s="27"/>
      <c r="BRS333" s="27"/>
      <c r="BRT333" s="27"/>
      <c r="BRU333" s="27"/>
      <c r="BRV333" s="27"/>
      <c r="BRW333" s="27"/>
      <c r="BRX333" s="27"/>
      <c r="BRY333" s="27"/>
      <c r="BRZ333" s="27"/>
      <c r="BSA333" s="27"/>
      <c r="BSB333" s="27"/>
      <c r="BSC333" s="27"/>
      <c r="BSD333" s="27"/>
      <c r="BSE333" s="27"/>
      <c r="BSF333" s="27"/>
      <c r="BSG333" s="27"/>
      <c r="BSH333" s="27"/>
      <c r="BSI333" s="27"/>
      <c r="BSJ333" s="27"/>
      <c r="BSK333" s="27"/>
      <c r="BSL333" s="27"/>
      <c r="BSM333" s="27"/>
      <c r="BSN333" s="27"/>
      <c r="BSO333" s="27"/>
      <c r="BSP333" s="27"/>
      <c r="BSQ333" s="27"/>
      <c r="BSR333" s="27"/>
      <c r="BSS333" s="27"/>
      <c r="BST333" s="27"/>
      <c r="BSU333" s="27"/>
      <c r="BSV333" s="27"/>
      <c r="BSW333" s="27"/>
      <c r="BSX333" s="27"/>
      <c r="BSY333" s="27"/>
      <c r="BSZ333" s="27"/>
      <c r="BTA333" s="27"/>
      <c r="BTB333" s="27"/>
      <c r="BTC333" s="27"/>
      <c r="BTD333" s="27"/>
      <c r="BTE333" s="27"/>
      <c r="BTF333" s="27"/>
      <c r="BTG333" s="27"/>
      <c r="BTH333" s="27"/>
      <c r="BTI333" s="27"/>
      <c r="BTJ333" s="27"/>
      <c r="BTK333" s="27"/>
      <c r="BTL333" s="27"/>
      <c r="BTM333" s="27"/>
      <c r="BTN333" s="27"/>
      <c r="BTO333" s="27"/>
      <c r="BTP333" s="27"/>
      <c r="BTQ333" s="27"/>
      <c r="BTR333" s="27"/>
      <c r="BTS333" s="27"/>
      <c r="BTT333" s="27"/>
      <c r="BTU333" s="27"/>
      <c r="BTV333" s="27"/>
      <c r="BTW333" s="27"/>
      <c r="BTX333" s="27"/>
      <c r="BTY333" s="27"/>
      <c r="BTZ333" s="27"/>
      <c r="BUA333" s="27"/>
      <c r="BUB333" s="27"/>
      <c r="BUC333" s="27"/>
      <c r="BUD333" s="27"/>
      <c r="BUE333" s="27"/>
      <c r="BUF333" s="27"/>
      <c r="BUG333" s="27"/>
      <c r="BUH333" s="27"/>
      <c r="BUI333" s="27"/>
      <c r="BUJ333" s="27"/>
      <c r="BUK333" s="27"/>
      <c r="BUL333" s="27"/>
      <c r="BUM333" s="27"/>
      <c r="BUN333" s="27"/>
      <c r="BUO333" s="27"/>
      <c r="BUP333" s="27"/>
      <c r="BUQ333" s="27"/>
      <c r="BUR333" s="27"/>
      <c r="BUS333" s="27"/>
      <c r="BUT333" s="27"/>
      <c r="BUU333" s="27"/>
      <c r="BUV333" s="27"/>
      <c r="BUW333" s="27"/>
      <c r="BUX333" s="27"/>
      <c r="BUY333" s="27"/>
      <c r="BUZ333" s="27"/>
      <c r="BVA333" s="27"/>
      <c r="BVB333" s="27"/>
      <c r="BVC333" s="27"/>
      <c r="BVD333" s="27"/>
      <c r="BVE333" s="27"/>
      <c r="BVF333" s="27"/>
      <c r="BVG333" s="27"/>
      <c r="BVH333" s="27"/>
      <c r="BVI333" s="27"/>
      <c r="BVJ333" s="27"/>
      <c r="BVK333" s="27"/>
      <c r="BVL333" s="27"/>
      <c r="BVM333" s="27"/>
      <c r="BVN333" s="27"/>
      <c r="BVO333" s="27"/>
      <c r="BVP333" s="27"/>
      <c r="BVQ333" s="27"/>
      <c r="BVR333" s="27"/>
      <c r="BVS333" s="27"/>
      <c r="BVT333" s="27"/>
      <c r="BVU333" s="27"/>
      <c r="BVV333" s="27"/>
      <c r="BVW333" s="27"/>
      <c r="BVX333" s="27"/>
      <c r="BVY333" s="27"/>
      <c r="BVZ333" s="27"/>
      <c r="BWA333" s="27"/>
      <c r="BWB333" s="27"/>
      <c r="BWC333" s="27"/>
      <c r="BWD333" s="27"/>
      <c r="BWE333" s="27"/>
      <c r="BWF333" s="27"/>
      <c r="BWG333" s="27"/>
      <c r="BWH333" s="27"/>
      <c r="BWI333" s="27"/>
      <c r="BWJ333" s="27"/>
      <c r="BWK333" s="27"/>
      <c r="BWL333" s="27"/>
      <c r="BWM333" s="27"/>
      <c r="BWN333" s="27"/>
      <c r="BWO333" s="27"/>
      <c r="BWP333" s="27"/>
      <c r="BWQ333" s="27"/>
      <c r="BWR333" s="27"/>
      <c r="BWS333" s="27"/>
      <c r="BWT333" s="27"/>
      <c r="BWU333" s="27"/>
      <c r="BWV333" s="27"/>
      <c r="BWW333" s="27"/>
      <c r="BWX333" s="27"/>
      <c r="BWY333" s="27"/>
      <c r="BWZ333" s="27"/>
      <c r="BXA333" s="27"/>
      <c r="BXB333" s="27"/>
      <c r="BXC333" s="27"/>
      <c r="BXD333" s="27"/>
      <c r="BXE333" s="27"/>
      <c r="BXF333" s="27"/>
      <c r="BXG333" s="27"/>
      <c r="BXH333" s="27"/>
      <c r="BXI333" s="27"/>
      <c r="BXJ333" s="27"/>
      <c r="BXK333" s="27"/>
      <c r="BXL333" s="27"/>
      <c r="BXM333" s="27"/>
      <c r="BXN333" s="27"/>
      <c r="BXO333" s="27"/>
      <c r="BXP333" s="27"/>
      <c r="BXQ333" s="27"/>
      <c r="BXR333" s="27"/>
      <c r="BXS333" s="27"/>
      <c r="BXT333" s="27"/>
      <c r="BXU333" s="27"/>
      <c r="BXV333" s="27"/>
      <c r="BXW333" s="27"/>
      <c r="BXX333" s="27"/>
      <c r="BXY333" s="27"/>
      <c r="BXZ333" s="27"/>
      <c r="BYA333" s="27"/>
      <c r="BYB333" s="27"/>
      <c r="BYC333" s="27"/>
      <c r="BYD333" s="27"/>
      <c r="BYE333" s="27"/>
      <c r="BYF333" s="27"/>
      <c r="BYG333" s="27"/>
      <c r="BYH333" s="27"/>
      <c r="BYI333" s="27"/>
      <c r="BYJ333" s="27"/>
      <c r="BYK333" s="27"/>
      <c r="BYL333" s="27"/>
      <c r="BYM333" s="27"/>
      <c r="BYN333" s="27"/>
      <c r="BYO333" s="27"/>
      <c r="BYP333" s="27"/>
      <c r="BYQ333" s="27"/>
      <c r="BYR333" s="27"/>
      <c r="BYS333" s="27"/>
      <c r="BYT333" s="27"/>
      <c r="BYU333" s="27"/>
      <c r="BYV333" s="27"/>
      <c r="BYW333" s="27"/>
      <c r="BYX333" s="27"/>
      <c r="BYY333" s="27"/>
      <c r="BYZ333" s="27"/>
      <c r="BZA333" s="27"/>
      <c r="BZB333" s="27"/>
      <c r="BZC333" s="27"/>
      <c r="BZD333" s="27"/>
      <c r="BZE333" s="27"/>
      <c r="BZF333" s="27"/>
      <c r="BZG333" s="27"/>
      <c r="BZH333" s="27"/>
      <c r="BZI333" s="27"/>
      <c r="BZJ333" s="27"/>
      <c r="BZK333" s="27"/>
      <c r="BZL333" s="27"/>
      <c r="BZM333" s="27"/>
      <c r="BZN333" s="27"/>
      <c r="BZO333" s="27"/>
      <c r="BZP333" s="27"/>
      <c r="BZQ333" s="27"/>
      <c r="BZR333" s="27"/>
      <c r="BZS333" s="27"/>
      <c r="BZT333" s="27"/>
      <c r="BZU333" s="27"/>
      <c r="BZV333" s="27"/>
      <c r="BZW333" s="27"/>
      <c r="BZX333" s="27"/>
      <c r="BZY333" s="27"/>
      <c r="BZZ333" s="27"/>
      <c r="CAA333" s="27"/>
      <c r="CAB333" s="27"/>
      <c r="CAC333" s="27"/>
      <c r="CAD333" s="27"/>
      <c r="CAE333" s="27"/>
      <c r="CAF333" s="27"/>
      <c r="CAG333" s="27"/>
      <c r="CAH333" s="27"/>
      <c r="CAI333" s="27"/>
      <c r="CAJ333" s="27"/>
      <c r="CAK333" s="27"/>
      <c r="CAL333" s="27"/>
      <c r="CAM333" s="27"/>
      <c r="CAN333" s="27"/>
      <c r="CAO333" s="27"/>
      <c r="CAP333" s="27"/>
      <c r="CAQ333" s="27"/>
      <c r="CAR333" s="27"/>
      <c r="CAS333" s="27"/>
      <c r="CAT333" s="27"/>
      <c r="CAU333" s="27"/>
      <c r="CAV333" s="27"/>
      <c r="CAW333" s="27"/>
      <c r="CAX333" s="27"/>
      <c r="CAY333" s="27"/>
      <c r="CAZ333" s="27"/>
      <c r="CBA333" s="27"/>
      <c r="CBB333" s="27"/>
      <c r="CBC333" s="27"/>
      <c r="CBD333" s="27"/>
      <c r="CBE333" s="27"/>
      <c r="CBF333" s="27"/>
      <c r="CBG333" s="27"/>
      <c r="CBH333" s="27"/>
      <c r="CBI333" s="27"/>
      <c r="CBJ333" s="27"/>
      <c r="CBK333" s="27"/>
      <c r="CBL333" s="27"/>
      <c r="CBM333" s="27"/>
      <c r="CBN333" s="27"/>
      <c r="CBO333" s="27"/>
      <c r="CBP333" s="27"/>
      <c r="CBQ333" s="27"/>
      <c r="CBR333" s="27"/>
      <c r="CBS333" s="27"/>
      <c r="CBT333" s="27"/>
      <c r="CBU333" s="27"/>
      <c r="CBV333" s="27"/>
      <c r="CBW333" s="27"/>
      <c r="CBX333" s="27"/>
      <c r="CBY333" s="27"/>
      <c r="CBZ333" s="27"/>
      <c r="CCA333" s="27"/>
      <c r="CCB333" s="27"/>
      <c r="CCC333" s="27"/>
      <c r="CCD333" s="27"/>
      <c r="CCE333" s="27"/>
      <c r="CCF333" s="27"/>
      <c r="CCG333" s="27"/>
      <c r="CCH333" s="27"/>
      <c r="CCI333" s="27"/>
      <c r="CCJ333" s="27"/>
      <c r="CCK333" s="27"/>
      <c r="CCL333" s="27"/>
      <c r="CCM333" s="27"/>
      <c r="CCN333" s="27"/>
      <c r="CCO333" s="27"/>
      <c r="CCP333" s="27"/>
      <c r="CCQ333" s="27"/>
      <c r="CCR333" s="27"/>
      <c r="CCS333" s="27"/>
      <c r="CCT333" s="27"/>
      <c r="CCU333" s="27"/>
      <c r="CCV333" s="27"/>
      <c r="CCW333" s="27"/>
      <c r="CCX333" s="27"/>
      <c r="CCY333" s="27"/>
      <c r="CCZ333" s="27"/>
      <c r="CDA333" s="27"/>
      <c r="CDB333" s="27"/>
      <c r="CDC333" s="27"/>
      <c r="CDD333" s="27"/>
      <c r="CDE333" s="27"/>
      <c r="CDF333" s="27"/>
      <c r="CDG333" s="27"/>
      <c r="CDH333" s="27"/>
      <c r="CDI333" s="27"/>
      <c r="CDJ333" s="27"/>
      <c r="CDK333" s="27"/>
      <c r="CDL333" s="27"/>
      <c r="CDM333" s="27"/>
      <c r="CDN333" s="27"/>
      <c r="CDO333" s="27"/>
      <c r="CDP333" s="27"/>
      <c r="CDQ333" s="27"/>
      <c r="CDR333" s="27"/>
      <c r="CDS333" s="27"/>
      <c r="CDT333" s="27"/>
      <c r="CDU333" s="27"/>
      <c r="CDV333" s="27"/>
      <c r="CDW333" s="27"/>
      <c r="CDX333" s="27"/>
      <c r="CDY333" s="27"/>
      <c r="CDZ333" s="27"/>
      <c r="CEA333" s="27"/>
      <c r="CEB333" s="27"/>
      <c r="CEC333" s="27"/>
      <c r="CED333" s="27"/>
      <c r="CEE333" s="27"/>
      <c r="CEF333" s="27"/>
      <c r="CEG333" s="27"/>
      <c r="CEH333" s="27"/>
      <c r="CEI333" s="27"/>
      <c r="CEJ333" s="27"/>
      <c r="CEK333" s="27"/>
      <c r="CEL333" s="27"/>
      <c r="CEM333" s="27"/>
      <c r="CEN333" s="27"/>
      <c r="CEO333" s="27"/>
      <c r="CEP333" s="27"/>
      <c r="CEQ333" s="27"/>
      <c r="CER333" s="27"/>
      <c r="CES333" s="27"/>
      <c r="CET333" s="27"/>
      <c r="CEU333" s="27"/>
      <c r="CEV333" s="27"/>
      <c r="CEW333" s="27"/>
      <c r="CEX333" s="27"/>
      <c r="CEY333" s="27"/>
      <c r="CEZ333" s="27"/>
      <c r="CFA333" s="27"/>
      <c r="CFB333" s="27"/>
      <c r="CFC333" s="27"/>
      <c r="CFD333" s="27"/>
      <c r="CFE333" s="27"/>
      <c r="CFF333" s="27"/>
      <c r="CFG333" s="27"/>
      <c r="CFH333" s="27"/>
      <c r="CFI333" s="27"/>
      <c r="CFJ333" s="27"/>
      <c r="CFK333" s="27"/>
      <c r="CFL333" s="27"/>
      <c r="CFM333" s="27"/>
      <c r="CFN333" s="27"/>
      <c r="CFO333" s="27"/>
      <c r="CFP333" s="27"/>
      <c r="CFQ333" s="27"/>
      <c r="CFR333" s="27"/>
      <c r="CFS333" s="27"/>
      <c r="CFT333" s="27"/>
      <c r="CFU333" s="27"/>
      <c r="CFV333" s="27"/>
      <c r="CFW333" s="27"/>
      <c r="CFX333" s="27"/>
      <c r="CFY333" s="27"/>
      <c r="CFZ333" s="27"/>
      <c r="CGA333" s="27"/>
      <c r="CGB333" s="27"/>
      <c r="CGC333" s="27"/>
      <c r="CGD333" s="27"/>
      <c r="CGE333" s="27"/>
      <c r="CGF333" s="27"/>
      <c r="CGG333" s="27"/>
      <c r="CGH333" s="27"/>
      <c r="CGI333" s="27"/>
      <c r="CGJ333" s="27"/>
      <c r="CGK333" s="27"/>
      <c r="CGL333" s="27"/>
      <c r="CGM333" s="27"/>
      <c r="CGN333" s="27"/>
      <c r="CGO333" s="27"/>
      <c r="CGP333" s="27"/>
      <c r="CGQ333" s="27"/>
      <c r="CGR333" s="27"/>
      <c r="CGS333" s="27"/>
      <c r="CGT333" s="27"/>
      <c r="CGU333" s="27"/>
      <c r="CGV333" s="27"/>
      <c r="CGW333" s="27"/>
      <c r="CGX333" s="27"/>
      <c r="CGY333" s="27"/>
      <c r="CGZ333" s="27"/>
      <c r="CHA333" s="27"/>
      <c r="CHB333" s="27"/>
      <c r="CHC333" s="27"/>
      <c r="CHD333" s="27"/>
      <c r="CHE333" s="27"/>
      <c r="CHF333" s="27"/>
      <c r="CHG333" s="27"/>
      <c r="CHH333" s="27"/>
      <c r="CHI333" s="27"/>
      <c r="CHJ333" s="27"/>
      <c r="CHK333" s="27"/>
      <c r="CHL333" s="27"/>
      <c r="CHM333" s="27"/>
      <c r="CHN333" s="27"/>
      <c r="CHO333" s="27"/>
      <c r="CHP333" s="27"/>
      <c r="CHQ333" s="27"/>
      <c r="CHR333" s="27"/>
      <c r="CHS333" s="27"/>
      <c r="CHT333" s="27"/>
      <c r="CHU333" s="27"/>
      <c r="CHV333" s="27"/>
      <c r="CHW333" s="27"/>
      <c r="CHX333" s="27"/>
      <c r="CHY333" s="27"/>
      <c r="CHZ333" s="27"/>
      <c r="CIA333" s="27"/>
      <c r="CIB333" s="27"/>
      <c r="CIC333" s="27"/>
      <c r="CID333" s="27"/>
      <c r="CIE333" s="27"/>
      <c r="CIF333" s="27"/>
      <c r="CIG333" s="27"/>
      <c r="CIH333" s="27"/>
      <c r="CII333" s="27"/>
      <c r="CIJ333" s="27"/>
      <c r="CIK333" s="27"/>
      <c r="CIL333" s="27"/>
      <c r="CIM333" s="27"/>
      <c r="CIN333" s="27"/>
      <c r="CIO333" s="27"/>
      <c r="CIP333" s="27"/>
      <c r="CIQ333" s="27"/>
      <c r="CIR333" s="27"/>
      <c r="CIS333" s="27"/>
      <c r="CIT333" s="27"/>
      <c r="CIU333" s="27"/>
      <c r="CIV333" s="27"/>
      <c r="CIW333" s="27"/>
      <c r="CIX333" s="27"/>
      <c r="CIY333" s="27"/>
      <c r="CIZ333" s="27"/>
      <c r="CJA333" s="27"/>
      <c r="CJB333" s="27"/>
      <c r="CJC333" s="27"/>
      <c r="CJD333" s="27"/>
      <c r="CJE333" s="27"/>
      <c r="CJF333" s="27"/>
      <c r="CJG333" s="27"/>
      <c r="CJH333" s="27"/>
      <c r="CJI333" s="27"/>
      <c r="CJJ333" s="27"/>
      <c r="CJK333" s="27"/>
      <c r="CJL333" s="27"/>
      <c r="CJM333" s="27"/>
      <c r="CJN333" s="27"/>
      <c r="CJO333" s="27"/>
      <c r="CJP333" s="27"/>
      <c r="CJQ333" s="27"/>
      <c r="CJR333" s="27"/>
      <c r="CJS333" s="27"/>
      <c r="CJT333" s="27"/>
      <c r="CJU333" s="27"/>
      <c r="CJV333" s="27"/>
      <c r="CJW333" s="27"/>
      <c r="CJX333" s="27"/>
      <c r="CJY333" s="27"/>
      <c r="CJZ333" s="27"/>
      <c r="CKA333" s="27"/>
      <c r="CKB333" s="27"/>
      <c r="CKC333" s="27"/>
      <c r="CKD333" s="27"/>
      <c r="CKE333" s="27"/>
      <c r="CKF333" s="27"/>
      <c r="CKG333" s="27"/>
      <c r="CKH333" s="27"/>
      <c r="CKI333" s="27"/>
      <c r="CKJ333" s="27"/>
      <c r="CKK333" s="27"/>
      <c r="CKL333" s="27"/>
      <c r="CKM333" s="27"/>
      <c r="CKN333" s="27"/>
      <c r="CKO333" s="27"/>
      <c r="CKP333" s="27"/>
      <c r="CKQ333" s="27"/>
      <c r="CKR333" s="27"/>
      <c r="CKS333" s="27"/>
      <c r="CKT333" s="27"/>
      <c r="CKU333" s="27"/>
      <c r="CKV333" s="27"/>
      <c r="CKW333" s="27"/>
      <c r="CKX333" s="27"/>
      <c r="CKY333" s="27"/>
      <c r="CKZ333" s="27"/>
      <c r="CLA333" s="27"/>
      <c r="CLB333" s="27"/>
      <c r="CLC333" s="27"/>
      <c r="CLD333" s="27"/>
      <c r="CLE333" s="27"/>
      <c r="CLF333" s="27"/>
      <c r="CLG333" s="27"/>
      <c r="CLH333" s="27"/>
      <c r="CLI333" s="27"/>
      <c r="CLJ333" s="27"/>
      <c r="CLK333" s="27"/>
      <c r="CLL333" s="27"/>
      <c r="CLM333" s="27"/>
      <c r="CLN333" s="27"/>
      <c r="CLO333" s="27"/>
      <c r="CLP333" s="27"/>
      <c r="CLQ333" s="27"/>
      <c r="CLR333" s="27"/>
      <c r="CLS333" s="27"/>
      <c r="CLT333" s="27"/>
      <c r="CLU333" s="27"/>
      <c r="CLV333" s="27"/>
      <c r="CLW333" s="27"/>
      <c r="CLX333" s="27"/>
      <c r="CLY333" s="27"/>
      <c r="CLZ333" s="27"/>
      <c r="CMA333" s="27"/>
      <c r="CMB333" s="27"/>
      <c r="CMC333" s="27"/>
      <c r="CMD333" s="27"/>
      <c r="CME333" s="27"/>
      <c r="CMF333" s="27"/>
      <c r="CMG333" s="27"/>
      <c r="CMH333" s="27"/>
      <c r="CMI333" s="27"/>
      <c r="CMJ333" s="27"/>
      <c r="CMK333" s="27"/>
      <c r="CML333" s="27"/>
      <c r="CMM333" s="27"/>
      <c r="CMN333" s="27"/>
      <c r="CMO333" s="27"/>
      <c r="CMP333" s="27"/>
      <c r="CMQ333" s="27"/>
      <c r="CMR333" s="27"/>
      <c r="CMS333" s="27"/>
      <c r="CMT333" s="27"/>
      <c r="CMU333" s="27"/>
      <c r="CMV333" s="27"/>
      <c r="CMW333" s="27"/>
      <c r="CMX333" s="27"/>
      <c r="CMY333" s="27"/>
      <c r="CMZ333" s="27"/>
      <c r="CNA333" s="27"/>
      <c r="CNB333" s="27"/>
      <c r="CNC333" s="27"/>
      <c r="CND333" s="27"/>
      <c r="CNE333" s="27"/>
      <c r="CNF333" s="27"/>
      <c r="CNG333" s="27"/>
      <c r="CNH333" s="27"/>
      <c r="CNI333" s="27"/>
      <c r="CNJ333" s="27"/>
      <c r="CNK333" s="27"/>
      <c r="CNL333" s="27"/>
      <c r="CNM333" s="27"/>
      <c r="CNN333" s="27"/>
      <c r="CNO333" s="27"/>
      <c r="CNP333" s="27"/>
      <c r="CNQ333" s="27"/>
      <c r="CNR333" s="27"/>
      <c r="CNS333" s="27"/>
      <c r="CNT333" s="27"/>
      <c r="CNU333" s="27"/>
      <c r="CNV333" s="27"/>
      <c r="CNW333" s="27"/>
      <c r="CNX333" s="27"/>
      <c r="CNY333" s="27"/>
      <c r="CNZ333" s="27"/>
      <c r="COA333" s="27"/>
      <c r="COB333" s="27"/>
      <c r="COC333" s="27"/>
      <c r="COD333" s="27"/>
      <c r="COE333" s="27"/>
      <c r="COF333" s="27"/>
      <c r="COG333" s="27"/>
      <c r="COH333" s="27"/>
      <c r="COI333" s="27"/>
      <c r="COJ333" s="27"/>
      <c r="COK333" s="27"/>
      <c r="COL333" s="27"/>
      <c r="COM333" s="27"/>
      <c r="CON333" s="27"/>
      <c r="COO333" s="27"/>
      <c r="COP333" s="27"/>
      <c r="COQ333" s="27"/>
      <c r="COR333" s="27"/>
      <c r="COS333" s="27"/>
      <c r="COT333" s="27"/>
      <c r="COU333" s="27"/>
      <c r="COV333" s="27"/>
      <c r="COW333" s="27"/>
      <c r="COX333" s="27"/>
      <c r="COY333" s="27"/>
      <c r="COZ333" s="27"/>
      <c r="CPA333" s="27"/>
      <c r="CPB333" s="27"/>
      <c r="CPC333" s="27"/>
      <c r="CPD333" s="27"/>
      <c r="CPE333" s="27"/>
      <c r="CPF333" s="27"/>
      <c r="CPG333" s="27"/>
      <c r="CPH333" s="27"/>
      <c r="CPI333" s="27"/>
      <c r="CPJ333" s="27"/>
      <c r="CPK333" s="27"/>
      <c r="CPL333" s="27"/>
      <c r="CPM333" s="27"/>
      <c r="CPN333" s="27"/>
      <c r="CPO333" s="27"/>
      <c r="CPP333" s="27"/>
      <c r="CPQ333" s="27"/>
      <c r="CPR333" s="27"/>
      <c r="CPS333" s="27"/>
      <c r="CPT333" s="27"/>
      <c r="CPU333" s="27"/>
      <c r="CPV333" s="27"/>
      <c r="CPW333" s="27"/>
      <c r="CPX333" s="27"/>
      <c r="CPY333" s="27"/>
      <c r="CPZ333" s="27"/>
      <c r="CQA333" s="27"/>
      <c r="CQB333" s="27"/>
      <c r="CQC333" s="27"/>
      <c r="CQD333" s="27"/>
      <c r="CQE333" s="27"/>
      <c r="CQF333" s="27"/>
      <c r="CQG333" s="27"/>
      <c r="CQH333" s="27"/>
      <c r="CQI333" s="27"/>
      <c r="CQJ333" s="27"/>
      <c r="CQK333" s="27"/>
      <c r="CQL333" s="27"/>
      <c r="CQM333" s="27"/>
      <c r="CQN333" s="27"/>
      <c r="CQO333" s="27"/>
      <c r="CQP333" s="27"/>
      <c r="CQQ333" s="27"/>
      <c r="CQR333" s="27"/>
      <c r="CQS333" s="27"/>
      <c r="CQT333" s="27"/>
      <c r="CQU333" s="27"/>
      <c r="CQV333" s="27"/>
      <c r="CQW333" s="27"/>
      <c r="CQX333" s="27"/>
      <c r="CQY333" s="27"/>
      <c r="CQZ333" s="27"/>
      <c r="CRA333" s="27"/>
      <c r="CRB333" s="27"/>
      <c r="CRC333" s="27"/>
      <c r="CRD333" s="27"/>
      <c r="CRE333" s="27"/>
      <c r="CRF333" s="27"/>
      <c r="CRG333" s="27"/>
      <c r="CRH333" s="27"/>
      <c r="CRI333" s="27"/>
      <c r="CRJ333" s="27"/>
      <c r="CRK333" s="27"/>
      <c r="CRL333" s="27"/>
      <c r="CRM333" s="27"/>
      <c r="CRN333" s="27"/>
      <c r="CRO333" s="27"/>
      <c r="CRP333" s="27"/>
      <c r="CRQ333" s="27"/>
      <c r="CRR333" s="27"/>
      <c r="CRS333" s="27"/>
      <c r="CRT333" s="27"/>
      <c r="CRU333" s="27"/>
      <c r="CRV333" s="27"/>
      <c r="CRW333" s="27"/>
      <c r="CRX333" s="27"/>
      <c r="CRY333" s="27"/>
      <c r="CRZ333" s="27"/>
      <c r="CSA333" s="27"/>
      <c r="CSB333" s="27"/>
      <c r="CSC333" s="27"/>
      <c r="CSD333" s="27"/>
      <c r="CSE333" s="27"/>
      <c r="CSF333" s="27"/>
      <c r="CSG333" s="27"/>
      <c r="CSH333" s="27"/>
      <c r="CSI333" s="27"/>
      <c r="CSJ333" s="27"/>
      <c r="CSK333" s="27"/>
      <c r="CSL333" s="27"/>
      <c r="CSM333" s="27"/>
      <c r="CSN333" s="27"/>
      <c r="CSO333" s="27"/>
      <c r="CSP333" s="27"/>
      <c r="CSQ333" s="27"/>
      <c r="CSR333" s="27"/>
      <c r="CSS333" s="27"/>
      <c r="CST333" s="27"/>
      <c r="CSU333" s="27"/>
      <c r="CSV333" s="27"/>
      <c r="CSW333" s="27"/>
      <c r="CSX333" s="27"/>
      <c r="CSY333" s="27"/>
      <c r="CSZ333" s="27"/>
      <c r="CTA333" s="27"/>
      <c r="CTB333" s="27"/>
      <c r="CTC333" s="27"/>
      <c r="CTD333" s="27"/>
      <c r="CTE333" s="27"/>
      <c r="CTF333" s="27"/>
      <c r="CTG333" s="27"/>
      <c r="CTH333" s="27"/>
      <c r="CTI333" s="27"/>
      <c r="CTJ333" s="27"/>
      <c r="CTK333" s="27"/>
      <c r="CTL333" s="27"/>
      <c r="CTM333" s="27"/>
      <c r="CTN333" s="27"/>
      <c r="CTO333" s="27"/>
      <c r="CTP333" s="27"/>
      <c r="CTQ333" s="27"/>
      <c r="CTR333" s="27"/>
      <c r="CTS333" s="27"/>
      <c r="CTT333" s="27"/>
      <c r="CTU333" s="27"/>
      <c r="CTV333" s="27"/>
      <c r="CTW333" s="27"/>
      <c r="CTX333" s="27"/>
      <c r="CTY333" s="27"/>
      <c r="CTZ333" s="27"/>
      <c r="CUA333" s="27"/>
      <c r="CUB333" s="27"/>
      <c r="CUC333" s="27"/>
      <c r="CUD333" s="27"/>
      <c r="CUE333" s="27"/>
      <c r="CUF333" s="27"/>
      <c r="CUG333" s="27"/>
      <c r="CUH333" s="27"/>
      <c r="CUI333" s="27"/>
      <c r="CUJ333" s="27"/>
      <c r="CUK333" s="27"/>
      <c r="CUL333" s="27"/>
      <c r="CUM333" s="27"/>
      <c r="CUN333" s="27"/>
      <c r="CUO333" s="27"/>
      <c r="CUP333" s="27"/>
      <c r="CUQ333" s="27"/>
      <c r="CUR333" s="27"/>
      <c r="CUS333" s="27"/>
      <c r="CUT333" s="27"/>
      <c r="CUU333" s="27"/>
      <c r="CUV333" s="27"/>
      <c r="CUW333" s="27"/>
      <c r="CUX333" s="27"/>
      <c r="CUY333" s="27"/>
      <c r="CUZ333" s="27"/>
      <c r="CVA333" s="27"/>
      <c r="CVB333" s="27"/>
      <c r="CVC333" s="27"/>
      <c r="CVD333" s="27"/>
      <c r="CVE333" s="27"/>
      <c r="CVF333" s="27"/>
      <c r="CVG333" s="27"/>
      <c r="CVH333" s="27"/>
      <c r="CVI333" s="27"/>
      <c r="CVJ333" s="27"/>
      <c r="CVK333" s="27"/>
      <c r="CVL333" s="27"/>
      <c r="CVM333" s="27"/>
      <c r="CVN333" s="27"/>
      <c r="CVO333" s="27"/>
      <c r="CVP333" s="27"/>
      <c r="CVQ333" s="27"/>
      <c r="CVR333" s="27"/>
      <c r="CVS333" s="27"/>
      <c r="CVT333" s="27"/>
      <c r="CVU333" s="27"/>
      <c r="CVV333" s="27"/>
      <c r="CVW333" s="27"/>
      <c r="CVX333" s="27"/>
      <c r="CVY333" s="27"/>
      <c r="CVZ333" s="27"/>
      <c r="CWA333" s="27"/>
      <c r="CWB333" s="27"/>
      <c r="CWC333" s="27"/>
      <c r="CWD333" s="27"/>
      <c r="CWE333" s="27"/>
      <c r="CWF333" s="27"/>
      <c r="CWG333" s="27"/>
      <c r="CWH333" s="27"/>
      <c r="CWI333" s="27"/>
      <c r="CWJ333" s="27"/>
      <c r="CWK333" s="27"/>
      <c r="CWL333" s="27"/>
      <c r="CWM333" s="27"/>
      <c r="CWN333" s="27"/>
      <c r="CWO333" s="27"/>
      <c r="CWP333" s="27"/>
      <c r="CWQ333" s="27"/>
      <c r="CWR333" s="27"/>
      <c r="CWS333" s="27"/>
      <c r="CWT333" s="27"/>
      <c r="CWU333" s="27"/>
      <c r="CWV333" s="27"/>
      <c r="CWW333" s="27"/>
      <c r="CWX333" s="27"/>
      <c r="CWY333" s="27"/>
      <c r="CWZ333" s="27"/>
      <c r="CXA333" s="27"/>
      <c r="CXB333" s="27"/>
      <c r="CXC333" s="27"/>
      <c r="CXD333" s="27"/>
      <c r="CXE333" s="27"/>
      <c r="CXF333" s="27"/>
      <c r="CXG333" s="27"/>
      <c r="CXH333" s="27"/>
      <c r="CXI333" s="27"/>
      <c r="CXJ333" s="27"/>
      <c r="CXK333" s="27"/>
      <c r="CXL333" s="27"/>
      <c r="CXM333" s="27"/>
      <c r="CXN333" s="27"/>
      <c r="CXO333" s="27"/>
      <c r="CXP333" s="27"/>
      <c r="CXQ333" s="27"/>
      <c r="CXR333" s="27"/>
      <c r="CXS333" s="27"/>
      <c r="CXT333" s="27"/>
      <c r="CXU333" s="27"/>
      <c r="CXV333" s="27"/>
      <c r="CXW333" s="27"/>
      <c r="CXX333" s="27"/>
      <c r="CXY333" s="27"/>
      <c r="CXZ333" s="27"/>
      <c r="CYA333" s="27"/>
      <c r="CYB333" s="27"/>
      <c r="CYC333" s="27"/>
      <c r="CYD333" s="27"/>
      <c r="CYE333" s="27"/>
      <c r="CYF333" s="27"/>
      <c r="CYG333" s="27"/>
      <c r="CYH333" s="27"/>
      <c r="CYI333" s="27"/>
      <c r="CYJ333" s="27"/>
      <c r="CYK333" s="27"/>
      <c r="CYL333" s="27"/>
      <c r="CYM333" s="27"/>
      <c r="CYN333" s="27"/>
      <c r="CYO333" s="27"/>
      <c r="CYP333" s="27"/>
      <c r="CYQ333" s="27"/>
      <c r="CYR333" s="27"/>
      <c r="CYS333" s="27"/>
      <c r="CYT333" s="27"/>
      <c r="CYU333" s="27"/>
      <c r="CYV333" s="27"/>
      <c r="CYW333" s="27"/>
      <c r="CYX333" s="27"/>
      <c r="CYY333" s="27"/>
      <c r="CYZ333" s="27"/>
      <c r="CZA333" s="27"/>
      <c r="CZB333" s="27"/>
      <c r="CZC333" s="27"/>
      <c r="CZD333" s="27"/>
      <c r="CZE333" s="27"/>
      <c r="CZF333" s="27"/>
      <c r="CZG333" s="27"/>
      <c r="CZH333" s="27"/>
      <c r="CZI333" s="27"/>
      <c r="CZJ333" s="27"/>
      <c r="CZK333" s="27"/>
      <c r="CZL333" s="27"/>
      <c r="CZM333" s="27"/>
      <c r="CZN333" s="27"/>
      <c r="CZO333" s="27"/>
      <c r="CZP333" s="27"/>
      <c r="CZQ333" s="27"/>
      <c r="CZR333" s="27"/>
      <c r="CZS333" s="27"/>
      <c r="CZT333" s="27"/>
      <c r="CZU333" s="27"/>
      <c r="CZV333" s="27"/>
      <c r="CZW333" s="27"/>
      <c r="CZX333" s="27"/>
      <c r="CZY333" s="27"/>
      <c r="CZZ333" s="27"/>
      <c r="DAA333" s="27"/>
      <c r="DAB333" s="27"/>
      <c r="DAC333" s="27"/>
      <c r="DAD333" s="27"/>
      <c r="DAE333" s="27"/>
      <c r="DAF333" s="27"/>
      <c r="DAG333" s="27"/>
      <c r="DAH333" s="27"/>
      <c r="DAI333" s="27"/>
      <c r="DAJ333" s="27"/>
      <c r="DAK333" s="27"/>
      <c r="DAL333" s="27"/>
      <c r="DAM333" s="27"/>
      <c r="DAN333" s="27"/>
      <c r="DAO333" s="27"/>
      <c r="DAP333" s="27"/>
      <c r="DAQ333" s="27"/>
      <c r="DAR333" s="27"/>
      <c r="DAS333" s="27"/>
      <c r="DAT333" s="27"/>
      <c r="DAU333" s="27"/>
      <c r="DAV333" s="27"/>
      <c r="DAW333" s="27"/>
      <c r="DAX333" s="27"/>
      <c r="DAY333" s="27"/>
      <c r="DAZ333" s="27"/>
      <c r="DBA333" s="27"/>
      <c r="DBB333" s="27"/>
      <c r="DBC333" s="27"/>
      <c r="DBD333" s="27"/>
      <c r="DBE333" s="27"/>
      <c r="DBF333" s="27"/>
      <c r="DBG333" s="27"/>
      <c r="DBH333" s="27"/>
      <c r="DBI333" s="27"/>
      <c r="DBJ333" s="27"/>
      <c r="DBK333" s="27"/>
      <c r="DBL333" s="27"/>
      <c r="DBM333" s="27"/>
      <c r="DBN333" s="27"/>
      <c r="DBO333" s="27"/>
      <c r="DBP333" s="27"/>
      <c r="DBQ333" s="27"/>
      <c r="DBR333" s="27"/>
      <c r="DBS333" s="27"/>
      <c r="DBT333" s="27"/>
      <c r="DBU333" s="27"/>
      <c r="DBV333" s="27"/>
      <c r="DBW333" s="27"/>
      <c r="DBX333" s="27"/>
      <c r="DBY333" s="27"/>
      <c r="DBZ333" s="27"/>
      <c r="DCA333" s="27"/>
      <c r="DCB333" s="27"/>
      <c r="DCC333" s="27"/>
      <c r="DCD333" s="27"/>
      <c r="DCE333" s="27"/>
      <c r="DCF333" s="27"/>
      <c r="DCG333" s="27"/>
      <c r="DCH333" s="27"/>
      <c r="DCI333" s="27"/>
      <c r="DCJ333" s="27"/>
      <c r="DCK333" s="27"/>
      <c r="DCL333" s="27"/>
      <c r="DCM333" s="27"/>
      <c r="DCN333" s="27"/>
      <c r="DCO333" s="27"/>
      <c r="DCP333" s="27"/>
      <c r="DCQ333" s="27"/>
      <c r="DCR333" s="27"/>
      <c r="DCS333" s="27"/>
      <c r="DCT333" s="27"/>
      <c r="DCU333" s="27"/>
      <c r="DCV333" s="27"/>
      <c r="DCW333" s="27"/>
      <c r="DCX333" s="27"/>
      <c r="DCY333" s="27"/>
      <c r="DCZ333" s="27"/>
      <c r="DDA333" s="27"/>
      <c r="DDB333" s="27"/>
      <c r="DDC333" s="27"/>
      <c r="DDD333" s="27"/>
      <c r="DDE333" s="27"/>
      <c r="DDF333" s="27"/>
      <c r="DDG333" s="27"/>
      <c r="DDH333" s="27"/>
      <c r="DDI333" s="27"/>
      <c r="DDJ333" s="27"/>
      <c r="DDK333" s="27"/>
      <c r="DDL333" s="27"/>
      <c r="DDM333" s="27"/>
      <c r="DDN333" s="27"/>
      <c r="DDO333" s="27"/>
      <c r="DDP333" s="27"/>
      <c r="DDQ333" s="27"/>
      <c r="DDR333" s="27"/>
      <c r="DDS333" s="27"/>
      <c r="DDT333" s="27"/>
      <c r="DDU333" s="27"/>
      <c r="DDV333" s="27"/>
      <c r="DDW333" s="27"/>
      <c r="DDX333" s="27"/>
      <c r="DDY333" s="27"/>
      <c r="DDZ333" s="27"/>
      <c r="DEA333" s="27"/>
      <c r="DEB333" s="27"/>
      <c r="DEC333" s="27"/>
      <c r="DED333" s="27"/>
      <c r="DEE333" s="27"/>
      <c r="DEF333" s="27"/>
      <c r="DEG333" s="27"/>
      <c r="DEH333" s="27"/>
      <c r="DEI333" s="27"/>
      <c r="DEJ333" s="27"/>
      <c r="DEK333" s="27"/>
      <c r="DEL333" s="27"/>
      <c r="DEM333" s="27"/>
      <c r="DEN333" s="27"/>
      <c r="DEO333" s="27"/>
      <c r="DEP333" s="27"/>
      <c r="DEQ333" s="27"/>
      <c r="DER333" s="27"/>
      <c r="DES333" s="27"/>
      <c r="DET333" s="27"/>
      <c r="DEU333" s="27"/>
      <c r="DEV333" s="27"/>
      <c r="DEW333" s="27"/>
      <c r="DEX333" s="27"/>
      <c r="DEY333" s="27"/>
      <c r="DEZ333" s="27"/>
      <c r="DFA333" s="27"/>
      <c r="DFB333" s="27"/>
      <c r="DFC333" s="27"/>
      <c r="DFD333" s="27"/>
      <c r="DFE333" s="27"/>
      <c r="DFF333" s="27"/>
      <c r="DFG333" s="27"/>
      <c r="DFH333" s="27"/>
      <c r="DFI333" s="27"/>
      <c r="DFJ333" s="27"/>
      <c r="DFK333" s="27"/>
      <c r="DFL333" s="27"/>
      <c r="DFM333" s="27"/>
      <c r="DFN333" s="27"/>
      <c r="DFO333" s="27"/>
      <c r="DFP333" s="27"/>
      <c r="DFQ333" s="27"/>
      <c r="DFR333" s="27"/>
      <c r="DFS333" s="27"/>
      <c r="DFT333" s="27"/>
      <c r="DFU333" s="27"/>
      <c r="DFV333" s="27"/>
      <c r="DFW333" s="27"/>
      <c r="DFX333" s="27"/>
      <c r="DFY333" s="27"/>
      <c r="DFZ333" s="27"/>
      <c r="DGA333" s="27"/>
      <c r="DGB333" s="27"/>
      <c r="DGC333" s="27"/>
      <c r="DGD333" s="27"/>
      <c r="DGE333" s="27"/>
      <c r="DGF333" s="27"/>
      <c r="DGG333" s="27"/>
      <c r="DGH333" s="27"/>
      <c r="DGI333" s="27"/>
      <c r="DGJ333" s="27"/>
      <c r="DGK333" s="27"/>
      <c r="DGL333" s="27"/>
      <c r="DGM333" s="27"/>
      <c r="DGN333" s="27"/>
      <c r="DGO333" s="27"/>
      <c r="DGP333" s="27"/>
      <c r="DGQ333" s="27"/>
      <c r="DGR333" s="27"/>
      <c r="DGS333" s="27"/>
      <c r="DGT333" s="27"/>
      <c r="DGU333" s="27"/>
      <c r="DGV333" s="27"/>
      <c r="DGW333" s="27"/>
      <c r="DGX333" s="27"/>
      <c r="DGY333" s="27"/>
      <c r="DGZ333" s="27"/>
      <c r="DHA333" s="27"/>
      <c r="DHB333" s="27"/>
      <c r="DHC333" s="27"/>
      <c r="DHD333" s="27"/>
      <c r="DHE333" s="27"/>
      <c r="DHF333" s="27"/>
      <c r="DHG333" s="27"/>
      <c r="DHH333" s="27"/>
      <c r="DHI333" s="27"/>
      <c r="DHJ333" s="27"/>
      <c r="DHK333" s="27"/>
      <c r="DHL333" s="27"/>
      <c r="DHM333" s="27"/>
      <c r="DHN333" s="27"/>
      <c r="DHO333" s="27"/>
      <c r="DHP333" s="27"/>
      <c r="DHQ333" s="27"/>
      <c r="DHR333" s="27"/>
      <c r="DHS333" s="27"/>
      <c r="DHT333" s="27"/>
      <c r="DHU333" s="27"/>
      <c r="DHV333" s="27"/>
      <c r="DHW333" s="27"/>
      <c r="DHX333" s="27"/>
      <c r="DHY333" s="27"/>
      <c r="DHZ333" s="27"/>
      <c r="DIA333" s="27"/>
      <c r="DIB333" s="27"/>
      <c r="DIC333" s="27"/>
      <c r="DID333" s="27"/>
      <c r="DIE333" s="27"/>
      <c r="DIF333" s="27"/>
      <c r="DIG333" s="27"/>
      <c r="DIH333" s="27"/>
      <c r="DII333" s="27"/>
      <c r="DIJ333" s="27"/>
      <c r="DIK333" s="27"/>
      <c r="DIL333" s="27"/>
      <c r="DIM333" s="27"/>
      <c r="DIN333" s="27"/>
      <c r="DIO333" s="27"/>
      <c r="DIP333" s="27"/>
      <c r="DIQ333" s="27"/>
      <c r="DIR333" s="27"/>
      <c r="DIS333" s="27"/>
      <c r="DIT333" s="27"/>
      <c r="DIU333" s="27"/>
      <c r="DIV333" s="27"/>
      <c r="DIW333" s="27"/>
      <c r="DIX333" s="27"/>
      <c r="DIY333" s="27"/>
      <c r="DIZ333" s="27"/>
      <c r="DJA333" s="27"/>
      <c r="DJB333" s="27"/>
      <c r="DJC333" s="27"/>
      <c r="DJD333" s="27"/>
      <c r="DJE333" s="27"/>
      <c r="DJF333" s="27"/>
      <c r="DJG333" s="27"/>
      <c r="DJH333" s="27"/>
      <c r="DJI333" s="27"/>
      <c r="DJJ333" s="27"/>
      <c r="DJK333" s="27"/>
      <c r="DJL333" s="27"/>
      <c r="DJM333" s="27"/>
      <c r="DJN333" s="27"/>
      <c r="DJO333" s="27"/>
      <c r="DJP333" s="27"/>
      <c r="DJQ333" s="27"/>
      <c r="DJR333" s="27"/>
      <c r="DJS333" s="27"/>
      <c r="DJT333" s="27"/>
      <c r="DJU333" s="27"/>
      <c r="DJV333" s="27"/>
      <c r="DJW333" s="27"/>
      <c r="DJX333" s="27"/>
      <c r="DJY333" s="27"/>
      <c r="DJZ333" s="27"/>
      <c r="DKA333" s="27"/>
      <c r="DKB333" s="27"/>
      <c r="DKC333" s="27"/>
      <c r="DKD333" s="27"/>
      <c r="DKE333" s="27"/>
      <c r="DKF333" s="27"/>
      <c r="DKG333" s="27"/>
      <c r="DKH333" s="27"/>
      <c r="DKI333" s="27"/>
      <c r="DKJ333" s="27"/>
      <c r="DKK333" s="27"/>
      <c r="DKL333" s="27"/>
      <c r="DKM333" s="27"/>
      <c r="DKN333" s="27"/>
      <c r="DKO333" s="27"/>
      <c r="DKP333" s="27"/>
      <c r="DKQ333" s="27"/>
      <c r="DKR333" s="27"/>
      <c r="DKS333" s="27"/>
      <c r="DKT333" s="27"/>
      <c r="DKU333" s="27"/>
      <c r="DKV333" s="27"/>
      <c r="DKW333" s="27"/>
      <c r="DKX333" s="27"/>
      <c r="DKY333" s="27"/>
      <c r="DKZ333" s="27"/>
      <c r="DLA333" s="27"/>
      <c r="DLB333" s="27"/>
      <c r="DLC333" s="27"/>
      <c r="DLD333" s="27"/>
      <c r="DLE333" s="27"/>
      <c r="DLF333" s="27"/>
      <c r="DLG333" s="27"/>
      <c r="DLH333" s="27"/>
      <c r="DLI333" s="27"/>
      <c r="DLJ333" s="27"/>
      <c r="DLK333" s="27"/>
      <c r="DLL333" s="27"/>
      <c r="DLM333" s="27"/>
      <c r="DLN333" s="27"/>
      <c r="DLO333" s="27"/>
      <c r="DLP333" s="27"/>
      <c r="DLQ333" s="27"/>
      <c r="DLR333" s="27"/>
      <c r="DLS333" s="27"/>
      <c r="DLT333" s="27"/>
      <c r="DLU333" s="27"/>
      <c r="DLV333" s="27"/>
      <c r="DLW333" s="27"/>
      <c r="DLX333" s="27"/>
      <c r="DLY333" s="27"/>
      <c r="DLZ333" s="27"/>
      <c r="DMA333" s="27"/>
      <c r="DMB333" s="27"/>
      <c r="DMC333" s="27"/>
      <c r="DMD333" s="27"/>
      <c r="DME333" s="27"/>
      <c r="DMF333" s="27"/>
      <c r="DMG333" s="27"/>
      <c r="DMH333" s="27"/>
      <c r="DMI333" s="27"/>
      <c r="DMJ333" s="27"/>
      <c r="DMK333" s="27"/>
      <c r="DML333" s="27"/>
      <c r="DMM333" s="27"/>
      <c r="DMN333" s="27"/>
      <c r="DMO333" s="27"/>
      <c r="DMP333" s="27"/>
      <c r="DMQ333" s="27"/>
      <c r="DMR333" s="27"/>
      <c r="DMS333" s="27"/>
      <c r="DMT333" s="27"/>
      <c r="DMU333" s="27"/>
      <c r="DMV333" s="27"/>
      <c r="DMW333" s="27"/>
      <c r="DMX333" s="27"/>
      <c r="DMY333" s="27"/>
      <c r="DMZ333" s="27"/>
      <c r="DNA333" s="27"/>
      <c r="DNB333" s="27"/>
      <c r="DNC333" s="27"/>
      <c r="DND333" s="27"/>
      <c r="DNE333" s="27"/>
      <c r="DNF333" s="27"/>
      <c r="DNG333" s="27"/>
      <c r="DNH333" s="27"/>
      <c r="DNI333" s="27"/>
      <c r="DNJ333" s="27"/>
      <c r="DNK333" s="27"/>
      <c r="DNL333" s="27"/>
      <c r="DNM333" s="27"/>
      <c r="DNN333" s="27"/>
      <c r="DNO333" s="27"/>
      <c r="DNP333" s="27"/>
      <c r="DNQ333" s="27"/>
      <c r="DNR333" s="27"/>
      <c r="DNS333" s="27"/>
      <c r="DNT333" s="27"/>
      <c r="DNU333" s="27"/>
      <c r="DNV333" s="27"/>
      <c r="DNW333" s="27"/>
      <c r="DNX333" s="27"/>
      <c r="DNY333" s="27"/>
      <c r="DNZ333" s="27"/>
      <c r="DOA333" s="27"/>
      <c r="DOB333" s="27"/>
      <c r="DOC333" s="27"/>
      <c r="DOD333" s="27"/>
      <c r="DOE333" s="27"/>
      <c r="DOF333" s="27"/>
      <c r="DOG333" s="27"/>
      <c r="DOH333" s="27"/>
      <c r="DOI333" s="27"/>
      <c r="DOJ333" s="27"/>
      <c r="DOK333" s="27"/>
      <c r="DOL333" s="27"/>
      <c r="DOM333" s="27"/>
      <c r="DON333" s="27"/>
      <c r="DOO333" s="27"/>
      <c r="DOP333" s="27"/>
      <c r="DOQ333" s="27"/>
      <c r="DOR333" s="27"/>
      <c r="DOS333" s="27"/>
      <c r="DOT333" s="27"/>
      <c r="DOU333" s="27"/>
      <c r="DOV333" s="27"/>
      <c r="DOW333" s="27"/>
      <c r="DOX333" s="27"/>
      <c r="DOY333" s="27"/>
      <c r="DOZ333" s="27"/>
      <c r="DPA333" s="27"/>
      <c r="DPB333" s="27"/>
      <c r="DPC333" s="27"/>
      <c r="DPD333" s="27"/>
      <c r="DPE333" s="27"/>
      <c r="DPF333" s="27"/>
      <c r="DPG333" s="27"/>
      <c r="DPH333" s="27"/>
      <c r="DPI333" s="27"/>
      <c r="DPJ333" s="27"/>
      <c r="DPK333" s="27"/>
      <c r="DPL333" s="27"/>
      <c r="DPM333" s="27"/>
      <c r="DPN333" s="27"/>
      <c r="DPO333" s="27"/>
      <c r="DPP333" s="27"/>
      <c r="DPQ333" s="27"/>
      <c r="DPR333" s="27"/>
      <c r="DPS333" s="27"/>
      <c r="DPT333" s="27"/>
      <c r="DPU333" s="27"/>
      <c r="DPV333" s="27"/>
      <c r="DPW333" s="27"/>
      <c r="DPX333" s="27"/>
      <c r="DPY333" s="27"/>
      <c r="DPZ333" s="27"/>
      <c r="DQA333" s="27"/>
      <c r="DQB333" s="27"/>
      <c r="DQC333" s="27"/>
      <c r="DQD333" s="27"/>
      <c r="DQE333" s="27"/>
      <c r="DQF333" s="27"/>
      <c r="DQG333" s="27"/>
      <c r="DQH333" s="27"/>
      <c r="DQI333" s="27"/>
      <c r="DQJ333" s="27"/>
      <c r="DQK333" s="27"/>
      <c r="DQL333" s="27"/>
      <c r="DQM333" s="27"/>
      <c r="DQN333" s="27"/>
      <c r="DQO333" s="27"/>
      <c r="DQP333" s="27"/>
      <c r="DQQ333" s="27"/>
      <c r="DQR333" s="27"/>
      <c r="DQS333" s="27"/>
      <c r="DQT333" s="27"/>
      <c r="DQU333" s="27"/>
      <c r="DQV333" s="27"/>
      <c r="DQW333" s="27"/>
      <c r="DQX333" s="27"/>
      <c r="DQY333" s="27"/>
      <c r="DQZ333" s="27"/>
      <c r="DRA333" s="27"/>
      <c r="DRB333" s="27"/>
      <c r="DRC333" s="27"/>
      <c r="DRD333" s="27"/>
      <c r="DRE333" s="27"/>
      <c r="DRF333" s="27"/>
      <c r="DRG333" s="27"/>
      <c r="DRH333" s="27"/>
      <c r="DRI333" s="27"/>
      <c r="DRJ333" s="27"/>
      <c r="DRK333" s="27"/>
      <c r="DRL333" s="27"/>
      <c r="DRM333" s="27"/>
      <c r="DRN333" s="27"/>
      <c r="DRO333" s="27"/>
      <c r="DRP333" s="27"/>
      <c r="DRQ333" s="27"/>
      <c r="DRR333" s="27"/>
      <c r="DRS333" s="27"/>
      <c r="DRT333" s="27"/>
      <c r="DRU333" s="27"/>
      <c r="DRV333" s="27"/>
      <c r="DRW333" s="27"/>
      <c r="DRX333" s="27"/>
      <c r="DRY333" s="27"/>
      <c r="DRZ333" s="27"/>
      <c r="DSA333" s="27"/>
      <c r="DSB333" s="27"/>
      <c r="DSC333" s="27"/>
      <c r="DSD333" s="27"/>
      <c r="DSE333" s="27"/>
      <c r="DSF333" s="27"/>
      <c r="DSG333" s="27"/>
      <c r="DSH333" s="27"/>
      <c r="DSI333" s="27"/>
      <c r="DSJ333" s="27"/>
      <c r="DSK333" s="27"/>
      <c r="DSL333" s="27"/>
      <c r="DSM333" s="27"/>
      <c r="DSN333" s="27"/>
      <c r="DSO333" s="27"/>
      <c r="DSP333" s="27"/>
      <c r="DSQ333" s="27"/>
      <c r="DSR333" s="27"/>
      <c r="DSS333" s="27"/>
      <c r="DST333" s="27"/>
      <c r="DSU333" s="27"/>
      <c r="DSV333" s="27"/>
      <c r="DSW333" s="27"/>
      <c r="DSX333" s="27"/>
      <c r="DSY333" s="27"/>
      <c r="DSZ333" s="27"/>
      <c r="DTA333" s="27"/>
      <c r="DTB333" s="27"/>
      <c r="DTC333" s="27"/>
      <c r="DTD333" s="27"/>
      <c r="DTE333" s="27"/>
      <c r="DTF333" s="27"/>
      <c r="DTG333" s="27"/>
      <c r="DTH333" s="27"/>
      <c r="DTI333" s="27"/>
      <c r="DTJ333" s="27"/>
      <c r="DTK333" s="27"/>
      <c r="DTL333" s="27"/>
      <c r="DTM333" s="27"/>
      <c r="DTN333" s="27"/>
      <c r="DTO333" s="27"/>
      <c r="DTP333" s="27"/>
      <c r="DTQ333" s="27"/>
      <c r="DTR333" s="27"/>
      <c r="DTS333" s="27"/>
      <c r="DTT333" s="27"/>
      <c r="DTU333" s="27"/>
      <c r="DTV333" s="27"/>
      <c r="DTW333" s="27"/>
      <c r="DTX333" s="27"/>
      <c r="DTY333" s="27"/>
      <c r="DTZ333" s="27"/>
      <c r="DUA333" s="27"/>
      <c r="DUB333" s="27"/>
      <c r="DUC333" s="27"/>
      <c r="DUD333" s="27"/>
      <c r="DUE333" s="27"/>
      <c r="DUF333" s="27"/>
      <c r="DUG333" s="27"/>
      <c r="DUH333" s="27"/>
      <c r="DUI333" s="27"/>
      <c r="DUJ333" s="27"/>
      <c r="DUK333" s="27"/>
      <c r="DUL333" s="27"/>
      <c r="DUM333" s="27"/>
      <c r="DUN333" s="27"/>
      <c r="DUO333" s="27"/>
      <c r="DUP333" s="27"/>
      <c r="DUQ333" s="27"/>
      <c r="DUR333" s="27"/>
      <c r="DUS333" s="27"/>
      <c r="DUT333" s="27"/>
      <c r="DUU333" s="27"/>
      <c r="DUV333" s="27"/>
      <c r="DUW333" s="27"/>
      <c r="DUX333" s="27"/>
      <c r="DUY333" s="27"/>
      <c r="DUZ333" s="27"/>
      <c r="DVA333" s="27"/>
      <c r="DVB333" s="27"/>
      <c r="DVC333" s="27"/>
      <c r="DVD333" s="27"/>
      <c r="DVE333" s="27"/>
      <c r="DVF333" s="27"/>
      <c r="DVG333" s="27"/>
      <c r="DVH333" s="27"/>
      <c r="DVI333" s="27"/>
      <c r="DVJ333" s="27"/>
      <c r="DVK333" s="27"/>
      <c r="DVL333" s="27"/>
      <c r="DVM333" s="27"/>
      <c r="DVN333" s="27"/>
      <c r="DVO333" s="27"/>
      <c r="DVP333" s="27"/>
      <c r="DVQ333" s="27"/>
      <c r="DVR333" s="27"/>
      <c r="DVS333" s="27"/>
      <c r="DVT333" s="27"/>
      <c r="DVU333" s="27"/>
      <c r="DVV333" s="27"/>
      <c r="DVW333" s="27"/>
      <c r="DVX333" s="27"/>
      <c r="DVY333" s="27"/>
      <c r="DVZ333" s="27"/>
      <c r="DWA333" s="27"/>
      <c r="DWB333" s="27"/>
      <c r="DWC333" s="27"/>
      <c r="DWD333" s="27"/>
      <c r="DWE333" s="27"/>
      <c r="DWF333" s="27"/>
      <c r="DWG333" s="27"/>
      <c r="DWH333" s="27"/>
      <c r="DWI333" s="27"/>
      <c r="DWJ333" s="27"/>
      <c r="DWK333" s="27"/>
      <c r="DWL333" s="27"/>
      <c r="DWM333" s="27"/>
      <c r="DWN333" s="27"/>
      <c r="DWO333" s="27"/>
      <c r="DWP333" s="27"/>
      <c r="DWQ333" s="27"/>
      <c r="DWR333" s="27"/>
      <c r="DWS333" s="27"/>
      <c r="DWT333" s="27"/>
      <c r="DWU333" s="27"/>
      <c r="DWV333" s="27"/>
      <c r="DWW333" s="27"/>
      <c r="DWX333" s="27"/>
      <c r="DWY333" s="27"/>
      <c r="DWZ333" s="27"/>
      <c r="DXA333" s="27"/>
      <c r="DXB333" s="27"/>
      <c r="DXC333" s="27"/>
      <c r="DXD333" s="27"/>
      <c r="DXE333" s="27"/>
      <c r="DXF333" s="27"/>
      <c r="DXG333" s="27"/>
      <c r="DXH333" s="27"/>
      <c r="DXI333" s="27"/>
      <c r="DXJ333" s="27"/>
      <c r="DXK333" s="27"/>
      <c r="DXL333" s="27"/>
      <c r="DXM333" s="27"/>
      <c r="DXN333" s="27"/>
      <c r="DXO333" s="27"/>
      <c r="DXP333" s="27"/>
      <c r="DXQ333" s="27"/>
      <c r="DXR333" s="27"/>
      <c r="DXS333" s="27"/>
      <c r="DXT333" s="27"/>
      <c r="DXU333" s="27"/>
      <c r="DXV333" s="27"/>
      <c r="DXW333" s="27"/>
      <c r="DXX333" s="27"/>
      <c r="DXY333" s="27"/>
      <c r="DXZ333" s="27"/>
      <c r="DYA333" s="27"/>
      <c r="DYB333" s="27"/>
      <c r="DYC333" s="27"/>
      <c r="DYD333" s="27"/>
      <c r="DYE333" s="27"/>
      <c r="DYF333" s="27"/>
      <c r="DYG333" s="27"/>
      <c r="DYH333" s="27"/>
      <c r="DYI333" s="27"/>
      <c r="DYJ333" s="27"/>
      <c r="DYK333" s="27"/>
      <c r="DYL333" s="27"/>
      <c r="DYM333" s="27"/>
      <c r="DYN333" s="27"/>
      <c r="DYO333" s="27"/>
      <c r="DYP333" s="27"/>
      <c r="DYQ333" s="27"/>
      <c r="DYR333" s="27"/>
      <c r="DYS333" s="27"/>
      <c r="DYT333" s="27"/>
      <c r="DYU333" s="27"/>
      <c r="DYV333" s="27"/>
      <c r="DYW333" s="27"/>
      <c r="DYX333" s="27"/>
      <c r="DYY333" s="27"/>
      <c r="DYZ333" s="27"/>
      <c r="DZA333" s="27"/>
      <c r="DZB333" s="27"/>
      <c r="DZC333" s="27"/>
      <c r="DZD333" s="27"/>
      <c r="DZE333" s="27"/>
      <c r="DZF333" s="27"/>
      <c r="DZG333" s="27"/>
      <c r="DZH333" s="27"/>
      <c r="DZI333" s="27"/>
      <c r="DZJ333" s="27"/>
      <c r="DZK333" s="27"/>
      <c r="DZL333" s="27"/>
      <c r="DZM333" s="27"/>
      <c r="DZN333" s="27"/>
      <c r="DZO333" s="27"/>
      <c r="DZP333" s="27"/>
      <c r="DZQ333" s="27"/>
      <c r="DZR333" s="27"/>
      <c r="DZS333" s="27"/>
      <c r="DZT333" s="27"/>
      <c r="DZU333" s="27"/>
      <c r="DZV333" s="27"/>
      <c r="DZW333" s="27"/>
      <c r="DZX333" s="27"/>
      <c r="DZY333" s="27"/>
      <c r="DZZ333" s="27"/>
      <c r="EAA333" s="27"/>
      <c r="EAB333" s="27"/>
      <c r="EAC333" s="27"/>
      <c r="EAD333" s="27"/>
      <c r="EAE333" s="27"/>
      <c r="EAF333" s="27"/>
      <c r="EAG333" s="27"/>
      <c r="EAH333" s="27"/>
      <c r="EAI333" s="27"/>
      <c r="EAJ333" s="27"/>
      <c r="EAK333" s="27"/>
      <c r="EAL333" s="27"/>
      <c r="EAM333" s="27"/>
      <c r="EAN333" s="27"/>
      <c r="EAO333" s="27"/>
      <c r="EAP333" s="27"/>
      <c r="EAQ333" s="27"/>
      <c r="EAR333" s="27"/>
      <c r="EAS333" s="27"/>
      <c r="EAT333" s="27"/>
      <c r="EAU333" s="27"/>
      <c r="EAV333" s="27"/>
      <c r="EAW333" s="27"/>
      <c r="EAX333" s="27"/>
      <c r="EAY333" s="27"/>
      <c r="EAZ333" s="27"/>
      <c r="EBA333" s="27"/>
      <c r="EBB333" s="27"/>
      <c r="EBC333" s="27"/>
      <c r="EBD333" s="27"/>
      <c r="EBE333" s="27"/>
      <c r="EBF333" s="27"/>
      <c r="EBG333" s="27"/>
      <c r="EBH333" s="27"/>
      <c r="EBI333" s="27"/>
      <c r="EBJ333" s="27"/>
      <c r="EBK333" s="27"/>
      <c r="EBL333" s="27"/>
      <c r="EBM333" s="27"/>
      <c r="EBN333" s="27"/>
      <c r="EBO333" s="27"/>
      <c r="EBP333" s="27"/>
      <c r="EBQ333" s="27"/>
      <c r="EBR333" s="27"/>
      <c r="EBS333" s="27"/>
      <c r="EBT333" s="27"/>
      <c r="EBU333" s="27"/>
      <c r="EBV333" s="27"/>
      <c r="EBW333" s="27"/>
      <c r="EBX333" s="27"/>
      <c r="EBY333" s="27"/>
      <c r="EBZ333" s="27"/>
      <c r="ECA333" s="27"/>
      <c r="ECB333" s="27"/>
      <c r="ECC333" s="27"/>
      <c r="ECD333" s="27"/>
      <c r="ECE333" s="27"/>
      <c r="ECF333" s="27"/>
      <c r="ECG333" s="27"/>
      <c r="ECH333" s="27"/>
      <c r="ECI333" s="27"/>
      <c r="ECJ333" s="27"/>
      <c r="ECK333" s="27"/>
      <c r="ECL333" s="27"/>
      <c r="ECM333" s="27"/>
      <c r="ECN333" s="27"/>
      <c r="ECO333" s="27"/>
      <c r="ECP333" s="27"/>
      <c r="ECQ333" s="27"/>
      <c r="ECR333" s="27"/>
      <c r="ECS333" s="27"/>
      <c r="ECT333" s="27"/>
      <c r="ECU333" s="27"/>
      <c r="ECV333" s="27"/>
      <c r="ECW333" s="27"/>
      <c r="ECX333" s="27"/>
      <c r="ECY333" s="27"/>
      <c r="ECZ333" s="27"/>
      <c r="EDA333" s="27"/>
      <c r="EDB333" s="27"/>
      <c r="EDC333" s="27"/>
      <c r="EDD333" s="27"/>
      <c r="EDE333" s="27"/>
      <c r="EDF333" s="27"/>
      <c r="EDG333" s="27"/>
      <c r="EDH333" s="27"/>
      <c r="EDI333" s="27"/>
      <c r="EDJ333" s="27"/>
      <c r="EDK333" s="27"/>
      <c r="EDL333" s="27"/>
      <c r="EDM333" s="27"/>
      <c r="EDN333" s="27"/>
      <c r="EDO333" s="27"/>
      <c r="EDP333" s="27"/>
      <c r="EDQ333" s="27"/>
      <c r="EDR333" s="27"/>
      <c r="EDS333" s="27"/>
      <c r="EDT333" s="27"/>
      <c r="EDU333" s="27"/>
      <c r="EDV333" s="27"/>
      <c r="EDW333" s="27"/>
      <c r="EDX333" s="27"/>
      <c r="EDY333" s="27"/>
      <c r="EDZ333" s="27"/>
      <c r="EEA333" s="27"/>
      <c r="EEB333" s="27"/>
      <c r="EEC333" s="27"/>
      <c r="EED333" s="27"/>
      <c r="EEE333" s="27"/>
      <c r="EEF333" s="27"/>
      <c r="EEG333" s="27"/>
      <c r="EEH333" s="27"/>
      <c r="EEI333" s="27"/>
      <c r="EEJ333" s="27"/>
      <c r="EEK333" s="27"/>
      <c r="EEL333" s="27"/>
      <c r="EEM333" s="27"/>
      <c r="EEN333" s="27"/>
      <c r="EEO333" s="27"/>
      <c r="EEP333" s="27"/>
      <c r="EEQ333" s="27"/>
      <c r="EER333" s="27"/>
      <c r="EES333" s="27"/>
      <c r="EET333" s="27"/>
      <c r="EEU333" s="27"/>
      <c r="EEV333" s="27"/>
      <c r="EEW333" s="27"/>
      <c r="EEX333" s="27"/>
      <c r="EEY333" s="27"/>
      <c r="EEZ333" s="27"/>
      <c r="EFA333" s="27"/>
      <c r="EFB333" s="27"/>
      <c r="EFC333" s="27"/>
      <c r="EFD333" s="27"/>
      <c r="EFE333" s="27"/>
      <c r="EFF333" s="27"/>
      <c r="EFG333" s="27"/>
      <c r="EFH333" s="27"/>
      <c r="EFI333" s="27"/>
      <c r="EFJ333" s="27"/>
      <c r="EFK333" s="27"/>
      <c r="EFL333" s="27"/>
      <c r="EFM333" s="27"/>
      <c r="EFN333" s="27"/>
      <c r="EFO333" s="27"/>
      <c r="EFP333" s="27"/>
      <c r="EFQ333" s="27"/>
      <c r="EFR333" s="27"/>
      <c r="EFS333" s="27"/>
      <c r="EFT333" s="27"/>
      <c r="EFU333" s="27"/>
      <c r="EFV333" s="27"/>
      <c r="EFW333" s="27"/>
      <c r="EFX333" s="27"/>
      <c r="EFY333" s="27"/>
      <c r="EFZ333" s="27"/>
      <c r="EGA333" s="27"/>
      <c r="EGB333" s="27"/>
      <c r="EGC333" s="27"/>
      <c r="EGD333" s="27"/>
      <c r="EGE333" s="27"/>
      <c r="EGF333" s="27"/>
      <c r="EGG333" s="27"/>
      <c r="EGH333" s="27"/>
      <c r="EGI333" s="27"/>
      <c r="EGJ333" s="27"/>
      <c r="EGK333" s="27"/>
      <c r="EGL333" s="27"/>
      <c r="EGM333" s="27"/>
      <c r="EGN333" s="27"/>
      <c r="EGO333" s="27"/>
      <c r="EGP333" s="27"/>
      <c r="EGQ333" s="27"/>
      <c r="EGR333" s="27"/>
      <c r="EGS333" s="27"/>
      <c r="EGT333" s="27"/>
      <c r="EGU333" s="27"/>
      <c r="EGV333" s="27"/>
      <c r="EGW333" s="27"/>
      <c r="EGX333" s="27"/>
      <c r="EGY333" s="27"/>
      <c r="EGZ333" s="27"/>
      <c r="EHA333" s="27"/>
      <c r="EHB333" s="27"/>
      <c r="EHC333" s="27"/>
      <c r="EHD333" s="27"/>
      <c r="EHE333" s="27"/>
      <c r="EHF333" s="27"/>
      <c r="EHG333" s="27"/>
      <c r="EHH333" s="27"/>
      <c r="EHI333" s="27"/>
      <c r="EHJ333" s="27"/>
      <c r="EHK333" s="27"/>
      <c r="EHL333" s="27"/>
      <c r="EHM333" s="27"/>
      <c r="EHN333" s="27"/>
      <c r="EHO333" s="27"/>
      <c r="EHP333" s="27"/>
      <c r="EHQ333" s="27"/>
      <c r="EHR333" s="27"/>
      <c r="EHS333" s="27"/>
      <c r="EHT333" s="27"/>
      <c r="EHU333" s="27"/>
      <c r="EHV333" s="27"/>
      <c r="EHW333" s="27"/>
      <c r="EHX333" s="27"/>
      <c r="EHY333" s="27"/>
      <c r="EHZ333" s="27"/>
      <c r="EIA333" s="27"/>
      <c r="EIB333" s="27"/>
      <c r="EIC333" s="27"/>
      <c r="EID333" s="27"/>
      <c r="EIE333" s="27"/>
      <c r="EIF333" s="27"/>
      <c r="EIG333" s="27"/>
      <c r="EIH333" s="27"/>
      <c r="EII333" s="27"/>
      <c r="EIJ333" s="27"/>
      <c r="EIK333" s="27"/>
      <c r="EIL333" s="27"/>
      <c r="EIM333" s="27"/>
      <c r="EIN333" s="27"/>
      <c r="EIO333" s="27"/>
      <c r="EIP333" s="27"/>
      <c r="EIQ333" s="27"/>
      <c r="EIR333" s="27"/>
      <c r="EIS333" s="27"/>
      <c r="EIT333" s="27"/>
      <c r="EIU333" s="27"/>
      <c r="EIV333" s="27"/>
      <c r="EIW333" s="27"/>
      <c r="EIX333" s="27"/>
      <c r="EIY333" s="27"/>
      <c r="EIZ333" s="27"/>
      <c r="EJA333" s="27"/>
      <c r="EJB333" s="27"/>
      <c r="EJC333" s="27"/>
      <c r="EJD333" s="27"/>
      <c r="EJE333" s="27"/>
      <c r="EJF333" s="27"/>
      <c r="EJG333" s="27"/>
      <c r="EJH333" s="27"/>
      <c r="EJI333" s="27"/>
      <c r="EJJ333" s="27"/>
      <c r="EJK333" s="27"/>
      <c r="EJL333" s="27"/>
      <c r="EJM333" s="27"/>
      <c r="EJN333" s="27"/>
      <c r="EJO333" s="27"/>
      <c r="EJP333" s="27"/>
      <c r="EJQ333" s="27"/>
      <c r="EJR333" s="27"/>
      <c r="EJS333" s="27"/>
      <c r="EJT333" s="27"/>
      <c r="EJU333" s="27"/>
      <c r="EJV333" s="27"/>
      <c r="EJW333" s="27"/>
      <c r="EJX333" s="27"/>
      <c r="EJY333" s="27"/>
      <c r="EJZ333" s="27"/>
      <c r="EKA333" s="27"/>
      <c r="EKB333" s="27"/>
      <c r="EKC333" s="27"/>
      <c r="EKD333" s="27"/>
      <c r="EKE333" s="27"/>
      <c r="EKF333" s="27"/>
      <c r="EKG333" s="27"/>
      <c r="EKH333" s="27"/>
      <c r="EKI333" s="27"/>
      <c r="EKJ333" s="27"/>
      <c r="EKK333" s="27"/>
      <c r="EKL333" s="27"/>
      <c r="EKM333" s="27"/>
      <c r="EKN333" s="27"/>
      <c r="EKO333" s="27"/>
      <c r="EKP333" s="27"/>
      <c r="EKQ333" s="27"/>
      <c r="EKR333" s="27"/>
      <c r="EKS333" s="27"/>
      <c r="EKT333" s="27"/>
      <c r="EKU333" s="27"/>
      <c r="EKV333" s="27"/>
      <c r="EKW333" s="27"/>
      <c r="EKX333" s="27"/>
      <c r="EKY333" s="27"/>
      <c r="EKZ333" s="27"/>
      <c r="ELA333" s="27"/>
      <c r="ELB333" s="27"/>
      <c r="ELC333" s="27"/>
      <c r="ELD333" s="27"/>
      <c r="ELE333" s="27"/>
      <c r="ELF333" s="27"/>
      <c r="ELG333" s="27"/>
      <c r="ELH333" s="27"/>
      <c r="ELI333" s="27"/>
      <c r="ELJ333" s="27"/>
      <c r="ELK333" s="27"/>
      <c r="ELL333" s="27"/>
      <c r="ELM333" s="27"/>
      <c r="ELN333" s="27"/>
      <c r="ELO333" s="27"/>
      <c r="ELP333" s="27"/>
      <c r="ELQ333" s="27"/>
      <c r="ELR333" s="27"/>
      <c r="ELS333" s="27"/>
      <c r="ELT333" s="27"/>
      <c r="ELU333" s="27"/>
      <c r="ELV333" s="27"/>
      <c r="ELW333" s="27"/>
      <c r="ELX333" s="27"/>
      <c r="ELY333" s="27"/>
      <c r="ELZ333" s="27"/>
      <c r="EMA333" s="27"/>
      <c r="EMB333" s="27"/>
      <c r="EMC333" s="27"/>
      <c r="EMD333" s="27"/>
      <c r="EME333" s="27"/>
      <c r="EMF333" s="27"/>
      <c r="EMG333" s="27"/>
      <c r="EMH333" s="27"/>
      <c r="EMI333" s="27"/>
      <c r="EMJ333" s="27"/>
      <c r="EMK333" s="27"/>
      <c r="EML333" s="27"/>
      <c r="EMM333" s="27"/>
      <c r="EMN333" s="27"/>
      <c r="EMO333" s="27"/>
      <c r="EMP333" s="27"/>
      <c r="EMQ333" s="27"/>
      <c r="EMR333" s="27"/>
      <c r="EMS333" s="27"/>
      <c r="EMT333" s="27"/>
      <c r="EMU333" s="27"/>
      <c r="EMV333" s="27"/>
      <c r="EMW333" s="27"/>
      <c r="EMX333" s="27"/>
      <c r="EMY333" s="27"/>
      <c r="EMZ333" s="27"/>
      <c r="ENA333" s="27"/>
      <c r="ENB333" s="27"/>
      <c r="ENC333" s="27"/>
      <c r="END333" s="27"/>
      <c r="ENE333" s="27"/>
      <c r="ENF333" s="27"/>
      <c r="ENG333" s="27"/>
      <c r="ENH333" s="27"/>
      <c r="ENI333" s="27"/>
      <c r="ENJ333" s="27"/>
      <c r="ENK333" s="27"/>
      <c r="ENL333" s="27"/>
      <c r="ENM333" s="27"/>
      <c r="ENN333" s="27"/>
      <c r="ENO333" s="27"/>
      <c r="ENP333" s="27"/>
      <c r="ENQ333" s="27"/>
      <c r="ENR333" s="27"/>
      <c r="ENS333" s="27"/>
      <c r="ENT333" s="27"/>
      <c r="ENU333" s="27"/>
      <c r="ENV333" s="27"/>
      <c r="ENW333" s="27"/>
      <c r="ENX333" s="27"/>
      <c r="ENY333" s="27"/>
      <c r="ENZ333" s="27"/>
      <c r="EOA333" s="27"/>
      <c r="EOB333" s="27"/>
      <c r="EOC333" s="27"/>
      <c r="EOD333" s="27"/>
      <c r="EOE333" s="27"/>
      <c r="EOF333" s="27"/>
      <c r="EOG333" s="27"/>
      <c r="EOH333" s="27"/>
      <c r="EOI333" s="27"/>
      <c r="EOJ333" s="27"/>
      <c r="EOK333" s="27"/>
      <c r="EOL333" s="27"/>
      <c r="EOM333" s="27"/>
      <c r="EON333" s="27"/>
      <c r="EOO333" s="27"/>
      <c r="EOP333" s="27"/>
      <c r="EOQ333" s="27"/>
      <c r="EOR333" s="27"/>
      <c r="EOS333" s="27"/>
      <c r="EOT333" s="27"/>
      <c r="EOU333" s="27"/>
      <c r="EOV333" s="27"/>
      <c r="EOW333" s="27"/>
      <c r="EOX333" s="27"/>
      <c r="EOY333" s="27"/>
      <c r="EOZ333" s="27"/>
      <c r="EPA333" s="27"/>
      <c r="EPB333" s="27"/>
      <c r="EPC333" s="27"/>
      <c r="EPD333" s="27"/>
      <c r="EPE333" s="27"/>
      <c r="EPF333" s="27"/>
      <c r="EPG333" s="27"/>
      <c r="EPH333" s="27"/>
      <c r="EPI333" s="27"/>
      <c r="EPJ333" s="27"/>
      <c r="EPK333" s="27"/>
      <c r="EPL333" s="27"/>
      <c r="EPM333" s="27"/>
      <c r="EPN333" s="27"/>
      <c r="EPO333" s="27"/>
      <c r="EPP333" s="27"/>
      <c r="EPQ333" s="27"/>
      <c r="EPR333" s="27"/>
      <c r="EPS333" s="27"/>
      <c r="EPT333" s="27"/>
      <c r="EPU333" s="27"/>
      <c r="EPV333" s="27"/>
      <c r="EPW333" s="27"/>
      <c r="EPX333" s="27"/>
      <c r="EPY333" s="27"/>
      <c r="EPZ333" s="27"/>
      <c r="EQA333" s="27"/>
      <c r="EQB333" s="27"/>
      <c r="EQC333" s="27"/>
      <c r="EQD333" s="27"/>
      <c r="EQE333" s="27"/>
      <c r="EQF333" s="27"/>
      <c r="EQG333" s="27"/>
      <c r="EQH333" s="27"/>
      <c r="EQI333" s="27"/>
      <c r="EQJ333" s="27"/>
      <c r="EQK333" s="27"/>
      <c r="EQL333" s="27"/>
      <c r="EQM333" s="27"/>
      <c r="EQN333" s="27"/>
      <c r="EQO333" s="27"/>
      <c r="EQP333" s="27"/>
      <c r="EQQ333" s="27"/>
      <c r="EQR333" s="27"/>
      <c r="EQS333" s="27"/>
      <c r="EQT333" s="27"/>
      <c r="EQU333" s="27"/>
      <c r="EQV333" s="27"/>
      <c r="EQW333" s="27"/>
      <c r="EQX333" s="27"/>
      <c r="EQY333" s="27"/>
      <c r="EQZ333" s="27"/>
      <c r="ERA333" s="27"/>
      <c r="ERB333" s="27"/>
      <c r="ERC333" s="27"/>
      <c r="ERD333" s="27"/>
      <c r="ERE333" s="27"/>
      <c r="ERF333" s="27"/>
      <c r="ERG333" s="27"/>
      <c r="ERH333" s="27"/>
      <c r="ERI333" s="27"/>
      <c r="ERJ333" s="27"/>
      <c r="ERK333" s="27"/>
      <c r="ERL333" s="27"/>
      <c r="ERM333" s="27"/>
      <c r="ERN333" s="27"/>
      <c r="ERO333" s="27"/>
      <c r="ERP333" s="27"/>
      <c r="ERQ333" s="27"/>
      <c r="ERR333" s="27"/>
      <c r="ERS333" s="27"/>
      <c r="ERT333" s="27"/>
      <c r="ERU333" s="27"/>
      <c r="ERV333" s="27"/>
      <c r="ERW333" s="27"/>
      <c r="ERX333" s="27"/>
      <c r="ERY333" s="27"/>
      <c r="ERZ333" s="27"/>
      <c r="ESA333" s="27"/>
      <c r="ESB333" s="27"/>
      <c r="ESC333" s="27"/>
      <c r="ESD333" s="27"/>
      <c r="ESE333" s="27"/>
      <c r="ESF333" s="27"/>
      <c r="ESG333" s="27"/>
      <c r="ESH333" s="27"/>
      <c r="ESI333" s="27"/>
      <c r="ESJ333" s="27"/>
      <c r="ESK333" s="27"/>
      <c r="ESL333" s="27"/>
      <c r="ESM333" s="27"/>
      <c r="ESN333" s="27"/>
      <c r="ESO333" s="27"/>
      <c r="ESP333" s="27"/>
      <c r="ESQ333" s="27"/>
      <c r="ESR333" s="27"/>
      <c r="ESS333" s="27"/>
      <c r="EST333" s="27"/>
      <c r="ESU333" s="27"/>
      <c r="ESV333" s="27"/>
      <c r="ESW333" s="27"/>
      <c r="ESX333" s="27"/>
      <c r="ESY333" s="27"/>
      <c r="ESZ333" s="27"/>
      <c r="ETA333" s="27"/>
      <c r="ETB333" s="27"/>
      <c r="ETC333" s="27"/>
      <c r="ETD333" s="27"/>
      <c r="ETE333" s="27"/>
      <c r="ETF333" s="27"/>
      <c r="ETG333" s="27"/>
      <c r="ETH333" s="27"/>
      <c r="ETI333" s="27"/>
      <c r="ETJ333" s="27"/>
      <c r="ETK333" s="27"/>
      <c r="ETL333" s="27"/>
      <c r="ETM333" s="27"/>
      <c r="ETN333" s="27"/>
      <c r="ETO333" s="27"/>
      <c r="ETP333" s="27"/>
      <c r="ETQ333" s="27"/>
      <c r="ETR333" s="27"/>
      <c r="ETS333" s="27"/>
      <c r="ETT333" s="27"/>
      <c r="ETU333" s="27"/>
      <c r="ETV333" s="27"/>
      <c r="ETW333" s="27"/>
      <c r="ETX333" s="27"/>
      <c r="ETY333" s="27"/>
      <c r="ETZ333" s="27"/>
      <c r="EUA333" s="27"/>
      <c r="EUB333" s="27"/>
      <c r="EUC333" s="27"/>
      <c r="EUD333" s="27"/>
      <c r="EUE333" s="27"/>
      <c r="EUF333" s="27"/>
      <c r="EUG333" s="27"/>
      <c r="EUH333" s="27"/>
      <c r="EUI333" s="27"/>
      <c r="EUJ333" s="27"/>
      <c r="EUK333" s="27"/>
      <c r="EUL333" s="27"/>
      <c r="EUM333" s="27"/>
      <c r="EUN333" s="27"/>
      <c r="EUO333" s="27"/>
      <c r="EUP333" s="27"/>
      <c r="EUQ333" s="27"/>
      <c r="EUR333" s="27"/>
      <c r="EUS333" s="27"/>
      <c r="EUT333" s="27"/>
      <c r="EUU333" s="27"/>
      <c r="EUV333" s="27"/>
      <c r="EUW333" s="27"/>
      <c r="EUX333" s="27"/>
      <c r="EUY333" s="27"/>
      <c r="EUZ333" s="27"/>
      <c r="EVA333" s="27"/>
      <c r="EVB333" s="27"/>
      <c r="EVC333" s="27"/>
      <c r="EVD333" s="27"/>
      <c r="EVE333" s="27"/>
      <c r="EVF333" s="27"/>
      <c r="EVG333" s="27"/>
      <c r="EVH333" s="27"/>
      <c r="EVI333" s="27"/>
      <c r="EVJ333" s="27"/>
      <c r="EVK333" s="27"/>
      <c r="EVL333" s="27"/>
      <c r="EVM333" s="27"/>
      <c r="EVN333" s="27"/>
      <c r="EVO333" s="27"/>
      <c r="EVP333" s="27"/>
      <c r="EVQ333" s="27"/>
      <c r="EVR333" s="27"/>
      <c r="EVS333" s="27"/>
      <c r="EVT333" s="27"/>
      <c r="EVU333" s="27"/>
      <c r="EVV333" s="27"/>
      <c r="EVW333" s="27"/>
      <c r="EVX333" s="27"/>
      <c r="EVY333" s="27"/>
      <c r="EVZ333" s="27"/>
      <c r="EWA333" s="27"/>
      <c r="EWB333" s="27"/>
      <c r="EWC333" s="27"/>
      <c r="EWD333" s="27"/>
      <c r="EWE333" s="27"/>
      <c r="EWF333" s="27"/>
      <c r="EWG333" s="27"/>
      <c r="EWH333" s="27"/>
      <c r="EWI333" s="27"/>
      <c r="EWJ333" s="27"/>
      <c r="EWK333" s="27"/>
      <c r="EWL333" s="27"/>
      <c r="EWM333" s="27"/>
      <c r="EWN333" s="27"/>
      <c r="EWO333" s="27"/>
      <c r="EWP333" s="27"/>
      <c r="EWQ333" s="27"/>
      <c r="EWR333" s="27"/>
      <c r="EWS333" s="27"/>
      <c r="EWT333" s="27"/>
      <c r="EWU333" s="27"/>
      <c r="EWV333" s="27"/>
      <c r="EWW333" s="27"/>
      <c r="EWX333" s="27"/>
      <c r="EWY333" s="27"/>
      <c r="EWZ333" s="27"/>
      <c r="EXA333" s="27"/>
      <c r="EXB333" s="27"/>
      <c r="EXC333" s="27"/>
      <c r="EXD333" s="27"/>
      <c r="EXE333" s="27"/>
      <c r="EXF333" s="27"/>
      <c r="EXG333" s="27"/>
      <c r="EXH333" s="27"/>
      <c r="EXI333" s="27"/>
      <c r="EXJ333" s="27"/>
      <c r="EXK333" s="27"/>
      <c r="EXL333" s="27"/>
      <c r="EXM333" s="27"/>
      <c r="EXN333" s="27"/>
      <c r="EXO333" s="27"/>
      <c r="EXP333" s="27"/>
      <c r="EXQ333" s="27"/>
      <c r="EXR333" s="27"/>
      <c r="EXS333" s="27"/>
      <c r="EXT333" s="27"/>
      <c r="EXU333" s="27"/>
      <c r="EXV333" s="27"/>
      <c r="EXW333" s="27"/>
      <c r="EXX333" s="27"/>
      <c r="EXY333" s="27"/>
      <c r="EXZ333" s="27"/>
      <c r="EYA333" s="27"/>
      <c r="EYB333" s="27"/>
      <c r="EYC333" s="27"/>
      <c r="EYD333" s="27"/>
      <c r="EYE333" s="27"/>
      <c r="EYF333" s="27"/>
      <c r="EYG333" s="27"/>
      <c r="EYH333" s="27"/>
      <c r="EYI333" s="27"/>
      <c r="EYJ333" s="27"/>
      <c r="EYK333" s="27"/>
      <c r="EYL333" s="27"/>
      <c r="EYM333" s="27"/>
      <c r="EYN333" s="27"/>
      <c r="EYO333" s="27"/>
      <c r="EYP333" s="27"/>
      <c r="EYQ333" s="27"/>
      <c r="EYR333" s="27"/>
      <c r="EYS333" s="27"/>
      <c r="EYT333" s="27"/>
      <c r="EYU333" s="27"/>
      <c r="EYV333" s="27"/>
      <c r="EYW333" s="27"/>
      <c r="EYX333" s="27"/>
      <c r="EYY333" s="27"/>
      <c r="EYZ333" s="27"/>
      <c r="EZA333" s="27"/>
      <c r="EZB333" s="27"/>
      <c r="EZC333" s="27"/>
      <c r="EZD333" s="27"/>
      <c r="EZE333" s="27"/>
      <c r="EZF333" s="27"/>
      <c r="EZG333" s="27"/>
      <c r="EZH333" s="27"/>
      <c r="EZI333" s="27"/>
      <c r="EZJ333" s="27"/>
      <c r="EZK333" s="27"/>
      <c r="EZL333" s="27"/>
      <c r="EZM333" s="27"/>
      <c r="EZN333" s="27"/>
      <c r="EZO333" s="27"/>
      <c r="EZP333" s="27"/>
      <c r="EZQ333" s="27"/>
      <c r="EZR333" s="27"/>
      <c r="EZS333" s="27"/>
      <c r="EZT333" s="27"/>
      <c r="EZU333" s="27"/>
      <c r="EZV333" s="27"/>
      <c r="EZW333" s="27"/>
      <c r="EZX333" s="27"/>
      <c r="EZY333" s="27"/>
      <c r="EZZ333" s="27"/>
      <c r="FAA333" s="27"/>
      <c r="FAB333" s="27"/>
      <c r="FAC333" s="27"/>
      <c r="FAD333" s="27"/>
      <c r="FAE333" s="27"/>
      <c r="FAF333" s="27"/>
      <c r="FAG333" s="27"/>
      <c r="FAH333" s="27"/>
      <c r="FAI333" s="27"/>
      <c r="FAJ333" s="27"/>
      <c r="FAK333" s="27"/>
      <c r="FAL333" s="27"/>
      <c r="FAM333" s="27"/>
      <c r="FAN333" s="27"/>
      <c r="FAO333" s="27"/>
      <c r="FAP333" s="27"/>
      <c r="FAQ333" s="27"/>
      <c r="FAR333" s="27"/>
      <c r="FAS333" s="27"/>
      <c r="FAT333" s="27"/>
      <c r="FAU333" s="27"/>
      <c r="FAV333" s="27"/>
      <c r="FAW333" s="27"/>
      <c r="FAX333" s="27"/>
      <c r="FAY333" s="27"/>
      <c r="FAZ333" s="27"/>
      <c r="FBA333" s="27"/>
      <c r="FBB333" s="27"/>
      <c r="FBC333" s="27"/>
      <c r="FBD333" s="27"/>
      <c r="FBE333" s="27"/>
      <c r="FBF333" s="27"/>
      <c r="FBG333" s="27"/>
      <c r="FBH333" s="27"/>
      <c r="FBI333" s="27"/>
      <c r="FBJ333" s="27"/>
      <c r="FBK333" s="27"/>
      <c r="FBL333" s="27"/>
      <c r="FBM333" s="27"/>
      <c r="FBN333" s="27"/>
      <c r="FBO333" s="27"/>
      <c r="FBP333" s="27"/>
      <c r="FBQ333" s="27"/>
      <c r="FBR333" s="27"/>
      <c r="FBS333" s="27"/>
      <c r="FBT333" s="27"/>
      <c r="FBU333" s="27"/>
      <c r="FBV333" s="27"/>
      <c r="FBW333" s="27"/>
      <c r="FBX333" s="27"/>
      <c r="FBY333" s="27"/>
      <c r="FBZ333" s="27"/>
      <c r="FCA333" s="27"/>
      <c r="FCB333" s="27"/>
      <c r="FCC333" s="27"/>
      <c r="FCD333" s="27"/>
      <c r="FCE333" s="27"/>
      <c r="FCF333" s="27"/>
      <c r="FCG333" s="27"/>
      <c r="FCH333" s="27"/>
      <c r="FCI333" s="27"/>
      <c r="FCJ333" s="27"/>
      <c r="FCK333" s="27"/>
      <c r="FCL333" s="27"/>
      <c r="FCM333" s="27"/>
      <c r="FCN333" s="27"/>
      <c r="FCO333" s="27"/>
      <c r="FCP333" s="27"/>
      <c r="FCQ333" s="27"/>
      <c r="FCR333" s="27"/>
      <c r="FCS333" s="27"/>
      <c r="FCT333" s="27"/>
      <c r="FCU333" s="27"/>
      <c r="FCV333" s="27"/>
      <c r="FCW333" s="27"/>
      <c r="FCX333" s="27"/>
      <c r="FCY333" s="27"/>
      <c r="FCZ333" s="27"/>
      <c r="FDA333" s="27"/>
      <c r="FDB333" s="27"/>
      <c r="FDC333" s="27"/>
      <c r="FDD333" s="27"/>
      <c r="FDE333" s="27"/>
      <c r="FDF333" s="27"/>
      <c r="FDG333" s="27"/>
      <c r="FDH333" s="27"/>
      <c r="FDI333" s="27"/>
      <c r="FDJ333" s="27"/>
      <c r="FDK333" s="27"/>
      <c r="FDL333" s="27"/>
      <c r="FDM333" s="27"/>
      <c r="FDN333" s="27"/>
      <c r="FDO333" s="27"/>
      <c r="FDP333" s="27"/>
      <c r="FDQ333" s="27"/>
      <c r="FDR333" s="27"/>
      <c r="FDS333" s="27"/>
      <c r="FDT333" s="27"/>
      <c r="FDU333" s="27"/>
      <c r="FDV333" s="27"/>
      <c r="FDW333" s="27"/>
      <c r="FDX333" s="27"/>
      <c r="FDY333" s="27"/>
      <c r="FDZ333" s="27"/>
      <c r="FEA333" s="27"/>
      <c r="FEB333" s="27"/>
      <c r="FEC333" s="27"/>
      <c r="FED333" s="27"/>
      <c r="FEE333" s="27"/>
      <c r="FEF333" s="27"/>
      <c r="FEG333" s="27"/>
      <c r="FEH333" s="27"/>
      <c r="FEI333" s="27"/>
      <c r="FEJ333" s="27"/>
      <c r="FEK333" s="27"/>
      <c r="FEL333" s="27"/>
      <c r="FEM333" s="27"/>
      <c r="FEN333" s="27"/>
      <c r="FEO333" s="27"/>
      <c r="FEP333" s="27"/>
      <c r="FEQ333" s="27"/>
      <c r="FER333" s="27"/>
      <c r="FES333" s="27"/>
      <c r="FET333" s="27"/>
      <c r="FEU333" s="27"/>
      <c r="FEV333" s="27"/>
      <c r="FEW333" s="27"/>
      <c r="FEX333" s="27"/>
      <c r="FEY333" s="27"/>
      <c r="FEZ333" s="27"/>
      <c r="FFA333" s="27"/>
      <c r="FFB333" s="27"/>
      <c r="FFC333" s="27"/>
      <c r="FFD333" s="27"/>
      <c r="FFE333" s="27"/>
      <c r="FFF333" s="27"/>
      <c r="FFG333" s="27"/>
      <c r="FFH333" s="27"/>
      <c r="FFI333" s="27"/>
      <c r="FFJ333" s="27"/>
      <c r="FFK333" s="27"/>
      <c r="FFL333" s="27"/>
      <c r="FFM333" s="27"/>
      <c r="FFN333" s="27"/>
      <c r="FFO333" s="27"/>
      <c r="FFP333" s="27"/>
      <c r="FFQ333" s="27"/>
      <c r="FFR333" s="27"/>
      <c r="FFS333" s="27"/>
      <c r="FFT333" s="27"/>
      <c r="FFU333" s="27"/>
      <c r="FFV333" s="27"/>
      <c r="FFW333" s="27"/>
      <c r="FFX333" s="27"/>
      <c r="FFY333" s="27"/>
      <c r="FFZ333" s="27"/>
      <c r="FGA333" s="27"/>
      <c r="FGB333" s="27"/>
      <c r="FGC333" s="27"/>
      <c r="FGD333" s="27"/>
      <c r="FGE333" s="27"/>
      <c r="FGF333" s="27"/>
      <c r="FGG333" s="27"/>
      <c r="FGH333" s="27"/>
      <c r="FGI333" s="27"/>
      <c r="FGJ333" s="27"/>
      <c r="FGK333" s="27"/>
      <c r="FGL333" s="27"/>
      <c r="FGM333" s="27"/>
      <c r="FGN333" s="27"/>
      <c r="FGO333" s="27"/>
      <c r="FGP333" s="27"/>
      <c r="FGQ333" s="27"/>
      <c r="FGR333" s="27"/>
      <c r="FGS333" s="27"/>
      <c r="FGT333" s="27"/>
      <c r="FGU333" s="27"/>
      <c r="FGV333" s="27"/>
      <c r="FGW333" s="27"/>
      <c r="FGX333" s="27"/>
      <c r="FGY333" s="27"/>
      <c r="FGZ333" s="27"/>
      <c r="FHA333" s="27"/>
      <c r="FHB333" s="27"/>
      <c r="FHC333" s="27"/>
      <c r="FHD333" s="27"/>
      <c r="FHE333" s="27"/>
      <c r="FHF333" s="27"/>
      <c r="FHG333" s="27"/>
      <c r="FHH333" s="27"/>
      <c r="FHI333" s="27"/>
      <c r="FHJ333" s="27"/>
      <c r="FHK333" s="27"/>
      <c r="FHL333" s="27"/>
      <c r="FHM333" s="27"/>
      <c r="FHN333" s="27"/>
      <c r="FHO333" s="27"/>
      <c r="FHP333" s="27"/>
      <c r="FHQ333" s="27"/>
      <c r="FHR333" s="27"/>
      <c r="FHS333" s="27"/>
      <c r="FHT333" s="27"/>
      <c r="FHU333" s="27"/>
      <c r="FHV333" s="27"/>
      <c r="FHW333" s="27"/>
      <c r="FHX333" s="27"/>
      <c r="FHY333" s="27"/>
      <c r="FHZ333" s="27"/>
      <c r="FIA333" s="27"/>
      <c r="FIB333" s="27"/>
      <c r="FIC333" s="27"/>
      <c r="FID333" s="27"/>
      <c r="FIE333" s="27"/>
      <c r="FIF333" s="27"/>
      <c r="FIG333" s="27"/>
      <c r="FIH333" s="27"/>
      <c r="FII333" s="27"/>
      <c r="FIJ333" s="27"/>
      <c r="FIK333" s="27"/>
      <c r="FIL333" s="27"/>
      <c r="FIM333" s="27"/>
      <c r="FIN333" s="27"/>
      <c r="FIO333" s="27"/>
      <c r="FIP333" s="27"/>
      <c r="FIQ333" s="27"/>
      <c r="FIR333" s="27"/>
      <c r="FIS333" s="27"/>
      <c r="FIT333" s="27"/>
      <c r="FIU333" s="27"/>
      <c r="FIV333" s="27"/>
      <c r="FIW333" s="27"/>
      <c r="FIX333" s="27"/>
      <c r="FIY333" s="27"/>
      <c r="FIZ333" s="27"/>
      <c r="FJA333" s="27"/>
      <c r="FJB333" s="27"/>
      <c r="FJC333" s="27"/>
      <c r="FJD333" s="27"/>
      <c r="FJE333" s="27"/>
      <c r="FJF333" s="27"/>
      <c r="FJG333" s="27"/>
      <c r="FJH333" s="27"/>
      <c r="FJI333" s="27"/>
      <c r="FJJ333" s="27"/>
      <c r="FJK333" s="27"/>
      <c r="FJL333" s="27"/>
      <c r="FJM333" s="27"/>
      <c r="FJN333" s="27"/>
      <c r="FJO333" s="27"/>
      <c r="FJP333" s="27"/>
      <c r="FJQ333" s="27"/>
      <c r="FJR333" s="27"/>
      <c r="FJS333" s="27"/>
      <c r="FJT333" s="27"/>
      <c r="FJU333" s="27"/>
      <c r="FJV333" s="27"/>
      <c r="FJW333" s="27"/>
      <c r="FJX333" s="27"/>
      <c r="FJY333" s="27"/>
      <c r="FJZ333" s="27"/>
      <c r="FKA333" s="27"/>
      <c r="FKB333" s="27"/>
      <c r="FKC333" s="27"/>
      <c r="FKD333" s="27"/>
      <c r="FKE333" s="27"/>
      <c r="FKF333" s="27"/>
      <c r="FKG333" s="27"/>
      <c r="FKH333" s="27"/>
      <c r="FKI333" s="27"/>
      <c r="FKJ333" s="27"/>
      <c r="FKK333" s="27"/>
      <c r="FKL333" s="27"/>
      <c r="FKM333" s="27"/>
      <c r="FKN333" s="27"/>
      <c r="FKO333" s="27"/>
      <c r="FKP333" s="27"/>
      <c r="FKQ333" s="27"/>
      <c r="FKR333" s="27"/>
      <c r="FKS333" s="27"/>
      <c r="FKT333" s="27"/>
      <c r="FKU333" s="27"/>
      <c r="FKV333" s="27"/>
      <c r="FKW333" s="27"/>
      <c r="FKX333" s="27"/>
      <c r="FKY333" s="27"/>
      <c r="FKZ333" s="27"/>
      <c r="FLA333" s="27"/>
      <c r="FLB333" s="27"/>
      <c r="FLC333" s="27"/>
      <c r="FLD333" s="27"/>
      <c r="FLE333" s="27"/>
      <c r="FLF333" s="27"/>
      <c r="FLG333" s="27"/>
      <c r="FLH333" s="27"/>
      <c r="FLI333" s="27"/>
      <c r="FLJ333" s="27"/>
      <c r="FLK333" s="27"/>
      <c r="FLL333" s="27"/>
      <c r="FLM333" s="27"/>
      <c r="FLN333" s="27"/>
      <c r="FLO333" s="27"/>
      <c r="FLP333" s="27"/>
      <c r="FLQ333" s="27"/>
      <c r="FLR333" s="27"/>
      <c r="FLS333" s="27"/>
      <c r="FLT333" s="27"/>
      <c r="FLU333" s="27"/>
      <c r="FLV333" s="27"/>
      <c r="FLW333" s="27"/>
      <c r="FLX333" s="27"/>
      <c r="FLY333" s="27"/>
      <c r="FLZ333" s="27"/>
      <c r="FMA333" s="27"/>
      <c r="FMB333" s="27"/>
      <c r="FMC333" s="27"/>
      <c r="FMD333" s="27"/>
      <c r="FME333" s="27"/>
      <c r="FMF333" s="27"/>
      <c r="FMG333" s="27"/>
      <c r="FMH333" s="27"/>
      <c r="FMI333" s="27"/>
      <c r="FMJ333" s="27"/>
      <c r="FMK333" s="27"/>
      <c r="FML333" s="27"/>
      <c r="FMM333" s="27"/>
      <c r="FMN333" s="27"/>
      <c r="FMO333" s="27"/>
      <c r="FMP333" s="27"/>
      <c r="FMQ333" s="27"/>
      <c r="FMR333" s="27"/>
      <c r="FMS333" s="27"/>
      <c r="FMT333" s="27"/>
      <c r="FMU333" s="27"/>
      <c r="FMV333" s="27"/>
      <c r="FMW333" s="27"/>
      <c r="FMX333" s="27"/>
      <c r="FMY333" s="27"/>
      <c r="FMZ333" s="27"/>
      <c r="FNA333" s="27"/>
      <c r="FNB333" s="27"/>
      <c r="FNC333" s="27"/>
      <c r="FND333" s="27"/>
      <c r="FNE333" s="27"/>
      <c r="FNF333" s="27"/>
      <c r="FNG333" s="27"/>
      <c r="FNH333" s="27"/>
      <c r="FNI333" s="27"/>
      <c r="FNJ333" s="27"/>
      <c r="FNK333" s="27"/>
      <c r="FNL333" s="27"/>
      <c r="FNM333" s="27"/>
      <c r="FNN333" s="27"/>
      <c r="FNO333" s="27"/>
      <c r="FNP333" s="27"/>
      <c r="FNQ333" s="27"/>
      <c r="FNR333" s="27"/>
      <c r="FNS333" s="27"/>
      <c r="FNT333" s="27"/>
      <c r="FNU333" s="27"/>
      <c r="FNV333" s="27"/>
      <c r="FNW333" s="27"/>
      <c r="FNX333" s="27"/>
      <c r="FNY333" s="27"/>
      <c r="FNZ333" s="27"/>
      <c r="FOA333" s="27"/>
      <c r="FOB333" s="27"/>
      <c r="FOC333" s="27"/>
      <c r="FOD333" s="27"/>
      <c r="FOE333" s="27"/>
      <c r="FOF333" s="27"/>
      <c r="FOG333" s="27"/>
      <c r="FOH333" s="27"/>
      <c r="FOI333" s="27"/>
      <c r="FOJ333" s="27"/>
      <c r="FOK333" s="27"/>
      <c r="FOL333" s="27"/>
      <c r="FOM333" s="27"/>
      <c r="FON333" s="27"/>
      <c r="FOO333" s="27"/>
      <c r="FOP333" s="27"/>
      <c r="FOQ333" s="27"/>
      <c r="FOR333" s="27"/>
      <c r="FOS333" s="27"/>
      <c r="FOT333" s="27"/>
      <c r="FOU333" s="27"/>
      <c r="FOV333" s="27"/>
      <c r="FOW333" s="27"/>
      <c r="FOX333" s="27"/>
      <c r="FOY333" s="27"/>
      <c r="FOZ333" s="27"/>
      <c r="FPA333" s="27"/>
      <c r="FPB333" s="27"/>
      <c r="FPC333" s="27"/>
      <c r="FPD333" s="27"/>
      <c r="FPE333" s="27"/>
      <c r="FPF333" s="27"/>
      <c r="FPG333" s="27"/>
      <c r="FPH333" s="27"/>
      <c r="FPI333" s="27"/>
      <c r="FPJ333" s="27"/>
      <c r="FPK333" s="27"/>
      <c r="FPL333" s="27"/>
      <c r="FPM333" s="27"/>
      <c r="FPN333" s="27"/>
      <c r="FPO333" s="27"/>
      <c r="FPP333" s="27"/>
      <c r="FPQ333" s="27"/>
      <c r="FPR333" s="27"/>
      <c r="FPS333" s="27"/>
      <c r="FPT333" s="27"/>
      <c r="FPU333" s="27"/>
      <c r="FPV333" s="27"/>
      <c r="FPW333" s="27"/>
      <c r="FPX333" s="27"/>
      <c r="FPY333" s="27"/>
      <c r="FPZ333" s="27"/>
      <c r="FQA333" s="27"/>
      <c r="FQB333" s="27"/>
      <c r="FQC333" s="27"/>
      <c r="FQD333" s="27"/>
      <c r="FQE333" s="27"/>
      <c r="FQF333" s="27"/>
      <c r="FQG333" s="27"/>
      <c r="FQH333" s="27"/>
      <c r="FQI333" s="27"/>
      <c r="FQJ333" s="27"/>
      <c r="FQK333" s="27"/>
      <c r="FQL333" s="27"/>
      <c r="FQM333" s="27"/>
      <c r="FQN333" s="27"/>
      <c r="FQO333" s="27"/>
      <c r="FQP333" s="27"/>
      <c r="FQQ333" s="27"/>
      <c r="FQR333" s="27"/>
      <c r="FQS333" s="27"/>
      <c r="FQT333" s="27"/>
      <c r="FQU333" s="27"/>
      <c r="FQV333" s="27"/>
      <c r="FQW333" s="27"/>
      <c r="FQX333" s="27"/>
      <c r="FQY333" s="27"/>
      <c r="FQZ333" s="27"/>
      <c r="FRA333" s="27"/>
      <c r="FRB333" s="27"/>
      <c r="FRC333" s="27"/>
      <c r="FRD333" s="27"/>
      <c r="FRE333" s="27"/>
      <c r="FRF333" s="27"/>
      <c r="FRG333" s="27"/>
      <c r="FRH333" s="27"/>
      <c r="FRI333" s="27"/>
      <c r="FRJ333" s="27"/>
      <c r="FRK333" s="27"/>
      <c r="FRL333" s="27"/>
      <c r="FRM333" s="27"/>
      <c r="FRN333" s="27"/>
      <c r="FRO333" s="27"/>
      <c r="FRP333" s="27"/>
      <c r="FRQ333" s="27"/>
      <c r="FRR333" s="27"/>
      <c r="FRS333" s="27"/>
      <c r="FRT333" s="27"/>
      <c r="FRU333" s="27"/>
      <c r="FRV333" s="27"/>
      <c r="FRW333" s="27"/>
      <c r="FRX333" s="27"/>
      <c r="FRY333" s="27"/>
      <c r="FRZ333" s="27"/>
      <c r="FSA333" s="27"/>
      <c r="FSB333" s="27"/>
      <c r="FSC333" s="27"/>
      <c r="FSD333" s="27"/>
      <c r="FSE333" s="27"/>
      <c r="FSF333" s="27"/>
      <c r="FSG333" s="27"/>
      <c r="FSH333" s="27"/>
      <c r="FSI333" s="27"/>
      <c r="FSJ333" s="27"/>
      <c r="FSK333" s="27"/>
      <c r="FSL333" s="27"/>
      <c r="FSM333" s="27"/>
      <c r="FSN333" s="27"/>
      <c r="FSO333" s="27"/>
      <c r="FSP333" s="27"/>
      <c r="FSQ333" s="27"/>
      <c r="FSR333" s="27"/>
      <c r="FSS333" s="27"/>
      <c r="FST333" s="27"/>
      <c r="FSU333" s="27"/>
      <c r="FSV333" s="27"/>
      <c r="FSW333" s="27"/>
      <c r="FSX333" s="27"/>
      <c r="FSY333" s="27"/>
      <c r="FSZ333" s="27"/>
      <c r="FTA333" s="27"/>
      <c r="FTB333" s="27"/>
      <c r="FTC333" s="27"/>
      <c r="FTD333" s="27"/>
      <c r="FTE333" s="27"/>
      <c r="FTF333" s="27"/>
      <c r="FTG333" s="27"/>
      <c r="FTH333" s="27"/>
      <c r="FTI333" s="27"/>
      <c r="FTJ333" s="27"/>
      <c r="FTK333" s="27"/>
      <c r="FTL333" s="27"/>
      <c r="FTM333" s="27"/>
      <c r="FTN333" s="27"/>
      <c r="FTO333" s="27"/>
      <c r="FTP333" s="27"/>
      <c r="FTQ333" s="27"/>
      <c r="FTR333" s="27"/>
      <c r="FTS333" s="27"/>
      <c r="FTT333" s="27"/>
      <c r="FTU333" s="27"/>
      <c r="FTV333" s="27"/>
      <c r="FTW333" s="27"/>
      <c r="FTX333" s="27"/>
      <c r="FTY333" s="27"/>
      <c r="FTZ333" s="27"/>
      <c r="FUA333" s="27"/>
      <c r="FUB333" s="27"/>
      <c r="FUC333" s="27"/>
      <c r="FUD333" s="27"/>
      <c r="FUE333" s="27"/>
      <c r="FUF333" s="27"/>
      <c r="FUG333" s="27"/>
      <c r="FUH333" s="27"/>
      <c r="FUI333" s="27"/>
      <c r="FUJ333" s="27"/>
      <c r="FUK333" s="27"/>
      <c r="FUL333" s="27"/>
      <c r="FUM333" s="27"/>
      <c r="FUN333" s="27"/>
      <c r="FUO333" s="27"/>
      <c r="FUP333" s="27"/>
      <c r="FUQ333" s="27"/>
      <c r="FUR333" s="27"/>
      <c r="FUS333" s="27"/>
      <c r="FUT333" s="27"/>
      <c r="FUU333" s="27"/>
      <c r="FUV333" s="27"/>
      <c r="FUW333" s="27"/>
      <c r="FUX333" s="27"/>
      <c r="FUY333" s="27"/>
      <c r="FUZ333" s="27"/>
      <c r="FVA333" s="27"/>
      <c r="FVB333" s="27"/>
      <c r="FVC333" s="27"/>
      <c r="FVD333" s="27"/>
      <c r="FVE333" s="27"/>
      <c r="FVF333" s="27"/>
      <c r="FVG333" s="27"/>
      <c r="FVH333" s="27"/>
      <c r="FVI333" s="27"/>
      <c r="FVJ333" s="27"/>
      <c r="FVK333" s="27"/>
      <c r="FVL333" s="27"/>
      <c r="FVM333" s="27"/>
      <c r="FVN333" s="27"/>
      <c r="FVO333" s="27"/>
      <c r="FVP333" s="27"/>
      <c r="FVQ333" s="27"/>
      <c r="FVR333" s="27"/>
      <c r="FVS333" s="27"/>
      <c r="FVT333" s="27"/>
      <c r="FVU333" s="27"/>
      <c r="FVV333" s="27"/>
      <c r="FVW333" s="27"/>
      <c r="FVX333" s="27"/>
      <c r="FVY333" s="27"/>
      <c r="FVZ333" s="27"/>
      <c r="FWA333" s="27"/>
      <c r="FWB333" s="27"/>
      <c r="FWC333" s="27"/>
      <c r="FWD333" s="27"/>
      <c r="FWE333" s="27"/>
      <c r="FWF333" s="27"/>
      <c r="FWG333" s="27"/>
      <c r="FWH333" s="27"/>
      <c r="FWI333" s="27"/>
      <c r="FWJ333" s="27"/>
      <c r="FWK333" s="27"/>
      <c r="FWL333" s="27"/>
      <c r="FWM333" s="27"/>
      <c r="FWN333" s="27"/>
      <c r="FWO333" s="27"/>
      <c r="FWP333" s="27"/>
      <c r="FWQ333" s="27"/>
      <c r="FWR333" s="27"/>
      <c r="FWS333" s="27"/>
      <c r="FWT333" s="27"/>
      <c r="FWU333" s="27"/>
      <c r="FWV333" s="27"/>
      <c r="FWW333" s="27"/>
      <c r="FWX333" s="27"/>
      <c r="FWY333" s="27"/>
      <c r="FWZ333" s="27"/>
      <c r="FXA333" s="27"/>
      <c r="FXB333" s="27"/>
      <c r="FXC333" s="27"/>
      <c r="FXD333" s="27"/>
      <c r="FXE333" s="27"/>
      <c r="FXF333" s="27"/>
      <c r="FXG333" s="27"/>
      <c r="FXH333" s="27"/>
      <c r="FXI333" s="27"/>
      <c r="FXJ333" s="27"/>
      <c r="FXK333" s="27"/>
      <c r="FXL333" s="27"/>
      <c r="FXM333" s="27"/>
      <c r="FXN333" s="27"/>
      <c r="FXO333" s="27"/>
      <c r="FXP333" s="27"/>
      <c r="FXQ333" s="27"/>
      <c r="FXR333" s="27"/>
      <c r="FXS333" s="27"/>
      <c r="FXT333" s="27"/>
      <c r="FXU333" s="27"/>
      <c r="FXV333" s="27"/>
      <c r="FXW333" s="27"/>
      <c r="FXX333" s="27"/>
      <c r="FXY333" s="27"/>
      <c r="FXZ333" s="27"/>
      <c r="FYA333" s="27"/>
      <c r="FYB333" s="27"/>
      <c r="FYC333" s="27"/>
      <c r="FYD333" s="27"/>
      <c r="FYE333" s="27"/>
      <c r="FYF333" s="27"/>
      <c r="FYG333" s="27"/>
      <c r="FYH333" s="27"/>
      <c r="FYI333" s="27"/>
      <c r="FYJ333" s="27"/>
      <c r="FYK333" s="27"/>
      <c r="FYL333" s="27"/>
      <c r="FYM333" s="27"/>
      <c r="FYN333" s="27"/>
      <c r="FYO333" s="27"/>
      <c r="FYP333" s="27"/>
      <c r="FYQ333" s="27"/>
      <c r="FYR333" s="27"/>
      <c r="FYS333" s="27"/>
      <c r="FYT333" s="27"/>
      <c r="FYU333" s="27"/>
      <c r="FYV333" s="27"/>
      <c r="FYW333" s="27"/>
      <c r="FYX333" s="27"/>
      <c r="FYY333" s="27"/>
      <c r="FYZ333" s="27"/>
      <c r="FZA333" s="27"/>
      <c r="FZB333" s="27"/>
      <c r="FZC333" s="27"/>
      <c r="FZD333" s="27"/>
      <c r="FZE333" s="27"/>
      <c r="FZF333" s="27"/>
      <c r="FZG333" s="27"/>
      <c r="FZH333" s="27"/>
      <c r="FZI333" s="27"/>
      <c r="FZJ333" s="27"/>
      <c r="FZK333" s="27"/>
      <c r="FZL333" s="27"/>
      <c r="FZM333" s="27"/>
      <c r="FZN333" s="27"/>
      <c r="FZO333" s="27"/>
      <c r="FZP333" s="27"/>
      <c r="FZQ333" s="27"/>
      <c r="FZR333" s="27"/>
      <c r="FZS333" s="27"/>
      <c r="FZT333" s="27"/>
      <c r="FZU333" s="27"/>
      <c r="FZV333" s="27"/>
      <c r="FZW333" s="27"/>
      <c r="FZX333" s="27"/>
      <c r="FZY333" s="27"/>
      <c r="FZZ333" s="27"/>
      <c r="GAA333" s="27"/>
      <c r="GAB333" s="27"/>
      <c r="GAC333" s="27"/>
      <c r="GAD333" s="27"/>
      <c r="GAE333" s="27"/>
      <c r="GAF333" s="27"/>
      <c r="GAG333" s="27"/>
      <c r="GAH333" s="27"/>
      <c r="GAI333" s="27"/>
      <c r="GAJ333" s="27"/>
      <c r="GAK333" s="27"/>
      <c r="GAL333" s="27"/>
      <c r="GAM333" s="27"/>
      <c r="GAN333" s="27"/>
      <c r="GAO333" s="27"/>
      <c r="GAP333" s="27"/>
      <c r="GAQ333" s="27"/>
      <c r="GAR333" s="27"/>
      <c r="GAS333" s="27"/>
      <c r="GAT333" s="27"/>
      <c r="GAU333" s="27"/>
      <c r="GAV333" s="27"/>
      <c r="GAW333" s="27"/>
      <c r="GAX333" s="27"/>
      <c r="GAY333" s="27"/>
      <c r="GAZ333" s="27"/>
      <c r="GBA333" s="27"/>
      <c r="GBB333" s="27"/>
      <c r="GBC333" s="27"/>
      <c r="GBD333" s="27"/>
      <c r="GBE333" s="27"/>
      <c r="GBF333" s="27"/>
      <c r="GBG333" s="27"/>
      <c r="GBH333" s="27"/>
      <c r="GBI333" s="27"/>
      <c r="GBJ333" s="27"/>
      <c r="GBK333" s="27"/>
      <c r="GBL333" s="27"/>
      <c r="GBM333" s="27"/>
      <c r="GBN333" s="27"/>
      <c r="GBO333" s="27"/>
      <c r="GBP333" s="27"/>
      <c r="GBQ333" s="27"/>
      <c r="GBR333" s="27"/>
      <c r="GBS333" s="27"/>
      <c r="GBT333" s="27"/>
      <c r="GBU333" s="27"/>
      <c r="GBV333" s="27"/>
      <c r="GBW333" s="27"/>
      <c r="GBX333" s="27"/>
      <c r="GBY333" s="27"/>
      <c r="GBZ333" s="27"/>
      <c r="GCA333" s="27"/>
      <c r="GCB333" s="27"/>
      <c r="GCC333" s="27"/>
      <c r="GCD333" s="27"/>
      <c r="GCE333" s="27"/>
      <c r="GCF333" s="27"/>
      <c r="GCG333" s="27"/>
      <c r="GCH333" s="27"/>
      <c r="GCI333" s="27"/>
      <c r="GCJ333" s="27"/>
      <c r="GCK333" s="27"/>
      <c r="GCL333" s="27"/>
      <c r="GCM333" s="27"/>
      <c r="GCN333" s="27"/>
      <c r="GCO333" s="27"/>
      <c r="GCP333" s="27"/>
      <c r="GCQ333" s="27"/>
      <c r="GCR333" s="27"/>
      <c r="GCS333" s="27"/>
      <c r="GCT333" s="27"/>
      <c r="GCU333" s="27"/>
      <c r="GCV333" s="27"/>
      <c r="GCW333" s="27"/>
      <c r="GCX333" s="27"/>
      <c r="GCY333" s="27"/>
      <c r="GCZ333" s="27"/>
      <c r="GDA333" s="27"/>
      <c r="GDB333" s="27"/>
      <c r="GDC333" s="27"/>
      <c r="GDD333" s="27"/>
      <c r="GDE333" s="27"/>
      <c r="GDF333" s="27"/>
      <c r="GDG333" s="27"/>
      <c r="GDH333" s="27"/>
      <c r="GDI333" s="27"/>
      <c r="GDJ333" s="27"/>
      <c r="GDK333" s="27"/>
      <c r="GDL333" s="27"/>
      <c r="GDM333" s="27"/>
      <c r="GDN333" s="27"/>
      <c r="GDO333" s="27"/>
      <c r="GDP333" s="27"/>
      <c r="GDQ333" s="27"/>
      <c r="GDR333" s="27"/>
      <c r="GDS333" s="27"/>
      <c r="GDT333" s="27"/>
      <c r="GDU333" s="27"/>
      <c r="GDV333" s="27"/>
      <c r="GDW333" s="27"/>
      <c r="GDX333" s="27"/>
      <c r="GDY333" s="27"/>
      <c r="GDZ333" s="27"/>
      <c r="GEA333" s="27"/>
      <c r="GEB333" s="27"/>
      <c r="GEC333" s="27"/>
      <c r="GED333" s="27"/>
      <c r="GEE333" s="27"/>
      <c r="GEF333" s="27"/>
      <c r="GEG333" s="27"/>
      <c r="GEH333" s="27"/>
      <c r="GEI333" s="27"/>
      <c r="GEJ333" s="27"/>
      <c r="GEK333" s="27"/>
      <c r="GEL333" s="27"/>
      <c r="GEM333" s="27"/>
      <c r="GEN333" s="27"/>
      <c r="GEO333" s="27"/>
      <c r="GEP333" s="27"/>
      <c r="GEQ333" s="27"/>
      <c r="GER333" s="27"/>
      <c r="GES333" s="27"/>
      <c r="GET333" s="27"/>
      <c r="GEU333" s="27"/>
      <c r="GEV333" s="27"/>
      <c r="GEW333" s="27"/>
      <c r="GEX333" s="27"/>
      <c r="GEY333" s="27"/>
      <c r="GEZ333" s="27"/>
      <c r="GFA333" s="27"/>
      <c r="GFB333" s="27"/>
      <c r="GFC333" s="27"/>
      <c r="GFD333" s="27"/>
      <c r="GFE333" s="27"/>
      <c r="GFF333" s="27"/>
      <c r="GFG333" s="27"/>
      <c r="GFH333" s="27"/>
      <c r="GFI333" s="27"/>
      <c r="GFJ333" s="27"/>
      <c r="GFK333" s="27"/>
      <c r="GFL333" s="27"/>
      <c r="GFM333" s="27"/>
      <c r="GFN333" s="27"/>
      <c r="GFO333" s="27"/>
      <c r="GFP333" s="27"/>
      <c r="GFQ333" s="27"/>
      <c r="GFR333" s="27"/>
      <c r="GFS333" s="27"/>
      <c r="GFT333" s="27"/>
      <c r="GFU333" s="27"/>
      <c r="GFV333" s="27"/>
      <c r="GFW333" s="27"/>
      <c r="GFX333" s="27"/>
      <c r="GFY333" s="27"/>
      <c r="GFZ333" s="27"/>
      <c r="GGA333" s="27"/>
      <c r="GGB333" s="27"/>
      <c r="GGC333" s="27"/>
      <c r="GGD333" s="27"/>
      <c r="GGE333" s="27"/>
      <c r="GGF333" s="27"/>
      <c r="GGG333" s="27"/>
      <c r="GGH333" s="27"/>
      <c r="GGI333" s="27"/>
      <c r="GGJ333" s="27"/>
      <c r="GGK333" s="27"/>
      <c r="GGL333" s="27"/>
      <c r="GGM333" s="27"/>
      <c r="GGN333" s="27"/>
      <c r="GGO333" s="27"/>
      <c r="GGP333" s="27"/>
      <c r="GGQ333" s="27"/>
      <c r="GGR333" s="27"/>
      <c r="GGS333" s="27"/>
      <c r="GGT333" s="27"/>
      <c r="GGU333" s="27"/>
      <c r="GGV333" s="27"/>
      <c r="GGW333" s="27"/>
      <c r="GGX333" s="27"/>
      <c r="GGY333" s="27"/>
      <c r="GGZ333" s="27"/>
      <c r="GHA333" s="27"/>
      <c r="GHB333" s="27"/>
      <c r="GHC333" s="27"/>
      <c r="GHD333" s="27"/>
      <c r="GHE333" s="27"/>
      <c r="GHF333" s="27"/>
      <c r="GHG333" s="27"/>
      <c r="GHH333" s="27"/>
      <c r="GHI333" s="27"/>
      <c r="GHJ333" s="27"/>
      <c r="GHK333" s="27"/>
      <c r="GHL333" s="27"/>
      <c r="GHM333" s="27"/>
      <c r="GHN333" s="27"/>
      <c r="GHO333" s="27"/>
      <c r="GHP333" s="27"/>
      <c r="GHQ333" s="27"/>
      <c r="GHR333" s="27"/>
      <c r="GHS333" s="27"/>
      <c r="GHT333" s="27"/>
      <c r="GHU333" s="27"/>
      <c r="GHV333" s="27"/>
      <c r="GHW333" s="27"/>
      <c r="GHX333" s="27"/>
      <c r="GHY333" s="27"/>
      <c r="GHZ333" s="27"/>
      <c r="GIA333" s="27"/>
      <c r="GIB333" s="27"/>
      <c r="GIC333" s="27"/>
      <c r="GID333" s="27"/>
      <c r="GIE333" s="27"/>
      <c r="GIF333" s="27"/>
      <c r="GIG333" s="27"/>
      <c r="GIH333" s="27"/>
      <c r="GII333" s="27"/>
      <c r="GIJ333" s="27"/>
      <c r="GIK333" s="27"/>
      <c r="GIL333" s="27"/>
      <c r="GIM333" s="27"/>
      <c r="GIN333" s="27"/>
      <c r="GIO333" s="27"/>
      <c r="GIP333" s="27"/>
      <c r="GIQ333" s="27"/>
      <c r="GIR333" s="27"/>
      <c r="GIS333" s="27"/>
      <c r="GIT333" s="27"/>
      <c r="GIU333" s="27"/>
      <c r="GIV333" s="27"/>
      <c r="GIW333" s="27"/>
      <c r="GIX333" s="27"/>
      <c r="GIY333" s="27"/>
      <c r="GIZ333" s="27"/>
      <c r="GJA333" s="27"/>
      <c r="GJB333" s="27"/>
      <c r="GJC333" s="27"/>
      <c r="GJD333" s="27"/>
      <c r="GJE333" s="27"/>
      <c r="GJF333" s="27"/>
      <c r="GJG333" s="27"/>
      <c r="GJH333" s="27"/>
      <c r="GJI333" s="27"/>
      <c r="GJJ333" s="27"/>
      <c r="GJK333" s="27"/>
      <c r="GJL333" s="27"/>
      <c r="GJM333" s="27"/>
      <c r="GJN333" s="27"/>
      <c r="GJO333" s="27"/>
      <c r="GJP333" s="27"/>
      <c r="GJQ333" s="27"/>
      <c r="GJR333" s="27"/>
      <c r="GJS333" s="27"/>
      <c r="GJT333" s="27"/>
      <c r="GJU333" s="27"/>
      <c r="GJV333" s="27"/>
      <c r="GJW333" s="27"/>
      <c r="GJX333" s="27"/>
      <c r="GJY333" s="27"/>
      <c r="GJZ333" s="27"/>
      <c r="GKA333" s="27"/>
      <c r="GKB333" s="27"/>
      <c r="GKC333" s="27"/>
      <c r="GKD333" s="27"/>
      <c r="GKE333" s="27"/>
      <c r="GKF333" s="27"/>
      <c r="GKG333" s="27"/>
      <c r="GKH333" s="27"/>
      <c r="GKI333" s="27"/>
      <c r="GKJ333" s="27"/>
      <c r="GKK333" s="27"/>
      <c r="GKL333" s="27"/>
      <c r="GKM333" s="27"/>
      <c r="GKN333" s="27"/>
      <c r="GKO333" s="27"/>
      <c r="GKP333" s="27"/>
      <c r="GKQ333" s="27"/>
      <c r="GKR333" s="27"/>
      <c r="GKS333" s="27"/>
      <c r="GKT333" s="27"/>
      <c r="GKU333" s="27"/>
      <c r="GKV333" s="27"/>
      <c r="GKW333" s="27"/>
      <c r="GKX333" s="27"/>
      <c r="GKY333" s="27"/>
      <c r="GKZ333" s="27"/>
      <c r="GLA333" s="27"/>
      <c r="GLB333" s="27"/>
      <c r="GLC333" s="27"/>
      <c r="GLD333" s="27"/>
      <c r="GLE333" s="27"/>
      <c r="GLF333" s="27"/>
      <c r="GLG333" s="27"/>
      <c r="GLH333" s="27"/>
      <c r="GLI333" s="27"/>
      <c r="GLJ333" s="27"/>
      <c r="GLK333" s="27"/>
      <c r="GLL333" s="27"/>
      <c r="GLM333" s="27"/>
      <c r="GLN333" s="27"/>
      <c r="GLO333" s="27"/>
      <c r="GLP333" s="27"/>
      <c r="GLQ333" s="27"/>
      <c r="GLR333" s="27"/>
      <c r="GLS333" s="27"/>
      <c r="GLT333" s="27"/>
      <c r="GLU333" s="27"/>
      <c r="GLV333" s="27"/>
      <c r="GLW333" s="27"/>
      <c r="GLX333" s="27"/>
      <c r="GLY333" s="27"/>
      <c r="GLZ333" s="27"/>
      <c r="GMA333" s="27"/>
      <c r="GMB333" s="27"/>
      <c r="GMC333" s="27"/>
      <c r="GMD333" s="27"/>
      <c r="GME333" s="27"/>
      <c r="GMF333" s="27"/>
      <c r="GMG333" s="27"/>
      <c r="GMH333" s="27"/>
      <c r="GMI333" s="27"/>
      <c r="GMJ333" s="27"/>
      <c r="GMK333" s="27"/>
      <c r="GML333" s="27"/>
      <c r="GMM333" s="27"/>
      <c r="GMN333" s="27"/>
      <c r="GMO333" s="27"/>
      <c r="GMP333" s="27"/>
      <c r="GMQ333" s="27"/>
      <c r="GMR333" s="27"/>
      <c r="GMS333" s="27"/>
      <c r="GMT333" s="27"/>
      <c r="GMU333" s="27"/>
      <c r="GMV333" s="27"/>
      <c r="GMW333" s="27"/>
      <c r="GMX333" s="27"/>
      <c r="GMY333" s="27"/>
      <c r="GMZ333" s="27"/>
      <c r="GNA333" s="27"/>
      <c r="GNB333" s="27"/>
      <c r="GNC333" s="27"/>
      <c r="GND333" s="27"/>
      <c r="GNE333" s="27"/>
      <c r="GNF333" s="27"/>
      <c r="GNG333" s="27"/>
      <c r="GNH333" s="27"/>
      <c r="GNI333" s="27"/>
      <c r="GNJ333" s="27"/>
      <c r="GNK333" s="27"/>
      <c r="GNL333" s="27"/>
      <c r="GNM333" s="27"/>
      <c r="GNN333" s="27"/>
      <c r="GNO333" s="27"/>
      <c r="GNP333" s="27"/>
      <c r="GNQ333" s="27"/>
      <c r="GNR333" s="27"/>
      <c r="GNS333" s="27"/>
      <c r="GNT333" s="27"/>
      <c r="GNU333" s="27"/>
      <c r="GNV333" s="27"/>
      <c r="GNW333" s="27"/>
      <c r="GNX333" s="27"/>
      <c r="GNY333" s="27"/>
      <c r="GNZ333" s="27"/>
      <c r="GOA333" s="27"/>
      <c r="GOB333" s="27"/>
      <c r="GOC333" s="27"/>
      <c r="GOD333" s="27"/>
      <c r="GOE333" s="27"/>
      <c r="GOF333" s="27"/>
      <c r="GOG333" s="27"/>
      <c r="GOH333" s="27"/>
      <c r="GOI333" s="27"/>
      <c r="GOJ333" s="27"/>
      <c r="GOK333" s="27"/>
      <c r="GOL333" s="27"/>
      <c r="GOM333" s="27"/>
      <c r="GON333" s="27"/>
      <c r="GOO333" s="27"/>
      <c r="GOP333" s="27"/>
      <c r="GOQ333" s="27"/>
      <c r="GOR333" s="27"/>
      <c r="GOS333" s="27"/>
      <c r="GOT333" s="27"/>
      <c r="GOU333" s="27"/>
      <c r="GOV333" s="27"/>
      <c r="GOW333" s="27"/>
      <c r="GOX333" s="27"/>
      <c r="GOY333" s="27"/>
      <c r="GOZ333" s="27"/>
      <c r="GPA333" s="27"/>
      <c r="GPB333" s="27"/>
      <c r="GPC333" s="27"/>
      <c r="GPD333" s="27"/>
      <c r="GPE333" s="27"/>
      <c r="GPF333" s="27"/>
      <c r="GPG333" s="27"/>
      <c r="GPH333" s="27"/>
      <c r="GPI333" s="27"/>
      <c r="GPJ333" s="27"/>
      <c r="GPK333" s="27"/>
      <c r="GPL333" s="27"/>
      <c r="GPM333" s="27"/>
      <c r="GPN333" s="27"/>
      <c r="GPO333" s="27"/>
      <c r="GPP333" s="27"/>
      <c r="GPQ333" s="27"/>
      <c r="GPR333" s="27"/>
      <c r="GPS333" s="27"/>
      <c r="GPT333" s="27"/>
      <c r="GPU333" s="27"/>
      <c r="GPV333" s="27"/>
      <c r="GPW333" s="27"/>
      <c r="GPX333" s="27"/>
      <c r="GPY333" s="27"/>
      <c r="GPZ333" s="27"/>
      <c r="GQA333" s="27"/>
      <c r="GQB333" s="27"/>
      <c r="GQC333" s="27"/>
      <c r="GQD333" s="27"/>
      <c r="GQE333" s="27"/>
      <c r="GQF333" s="27"/>
      <c r="GQG333" s="27"/>
      <c r="GQH333" s="27"/>
      <c r="GQI333" s="27"/>
      <c r="GQJ333" s="27"/>
      <c r="GQK333" s="27"/>
      <c r="GQL333" s="27"/>
      <c r="GQM333" s="27"/>
      <c r="GQN333" s="27"/>
      <c r="GQO333" s="27"/>
      <c r="GQP333" s="27"/>
      <c r="GQQ333" s="27"/>
      <c r="GQR333" s="27"/>
      <c r="GQS333" s="27"/>
      <c r="GQT333" s="27"/>
      <c r="GQU333" s="27"/>
      <c r="GQV333" s="27"/>
      <c r="GQW333" s="27"/>
      <c r="GQX333" s="27"/>
      <c r="GQY333" s="27"/>
      <c r="GQZ333" s="27"/>
      <c r="GRA333" s="27"/>
      <c r="GRB333" s="27"/>
      <c r="GRC333" s="27"/>
      <c r="GRD333" s="27"/>
      <c r="GRE333" s="27"/>
      <c r="GRF333" s="27"/>
      <c r="GRG333" s="27"/>
      <c r="GRH333" s="27"/>
      <c r="GRI333" s="27"/>
      <c r="GRJ333" s="27"/>
      <c r="GRK333" s="27"/>
      <c r="GRL333" s="27"/>
      <c r="GRM333" s="27"/>
      <c r="GRN333" s="27"/>
      <c r="GRO333" s="27"/>
      <c r="GRP333" s="27"/>
      <c r="GRQ333" s="27"/>
      <c r="GRR333" s="27"/>
      <c r="GRS333" s="27"/>
      <c r="GRT333" s="27"/>
      <c r="GRU333" s="27"/>
      <c r="GRV333" s="27"/>
      <c r="GRW333" s="27"/>
      <c r="GRX333" s="27"/>
      <c r="GRY333" s="27"/>
      <c r="GRZ333" s="27"/>
      <c r="GSA333" s="27"/>
      <c r="GSB333" s="27"/>
      <c r="GSC333" s="27"/>
      <c r="GSD333" s="27"/>
      <c r="GSE333" s="27"/>
      <c r="GSF333" s="27"/>
      <c r="GSG333" s="27"/>
      <c r="GSH333" s="27"/>
      <c r="GSI333" s="27"/>
      <c r="GSJ333" s="27"/>
      <c r="GSK333" s="27"/>
      <c r="GSL333" s="27"/>
      <c r="GSM333" s="27"/>
      <c r="GSN333" s="27"/>
      <c r="GSO333" s="27"/>
      <c r="GSP333" s="27"/>
      <c r="GSQ333" s="27"/>
      <c r="GSR333" s="27"/>
      <c r="GSS333" s="27"/>
      <c r="GST333" s="27"/>
      <c r="GSU333" s="27"/>
      <c r="GSV333" s="27"/>
      <c r="GSW333" s="27"/>
      <c r="GSX333" s="27"/>
      <c r="GSY333" s="27"/>
      <c r="GSZ333" s="27"/>
      <c r="GTA333" s="27"/>
      <c r="GTB333" s="27"/>
      <c r="GTC333" s="27"/>
      <c r="GTD333" s="27"/>
      <c r="GTE333" s="27"/>
      <c r="GTF333" s="27"/>
      <c r="GTG333" s="27"/>
      <c r="GTH333" s="27"/>
      <c r="GTI333" s="27"/>
      <c r="GTJ333" s="27"/>
      <c r="GTK333" s="27"/>
      <c r="GTL333" s="27"/>
      <c r="GTM333" s="27"/>
      <c r="GTN333" s="27"/>
      <c r="GTO333" s="27"/>
      <c r="GTP333" s="27"/>
      <c r="GTQ333" s="27"/>
      <c r="GTR333" s="27"/>
      <c r="GTS333" s="27"/>
      <c r="GTT333" s="27"/>
      <c r="GTU333" s="27"/>
      <c r="GTV333" s="27"/>
      <c r="GTW333" s="27"/>
      <c r="GTX333" s="27"/>
      <c r="GTY333" s="27"/>
      <c r="GTZ333" s="27"/>
      <c r="GUA333" s="27"/>
      <c r="GUB333" s="27"/>
      <c r="GUC333" s="27"/>
      <c r="GUD333" s="27"/>
      <c r="GUE333" s="27"/>
      <c r="GUF333" s="27"/>
      <c r="GUG333" s="27"/>
      <c r="GUH333" s="27"/>
      <c r="GUI333" s="27"/>
      <c r="GUJ333" s="27"/>
      <c r="GUK333" s="27"/>
      <c r="GUL333" s="27"/>
      <c r="GUM333" s="27"/>
      <c r="GUN333" s="27"/>
      <c r="GUO333" s="27"/>
      <c r="GUP333" s="27"/>
      <c r="GUQ333" s="27"/>
      <c r="GUR333" s="27"/>
      <c r="GUS333" s="27"/>
      <c r="GUT333" s="27"/>
      <c r="GUU333" s="27"/>
      <c r="GUV333" s="27"/>
      <c r="GUW333" s="27"/>
      <c r="GUX333" s="27"/>
      <c r="GUY333" s="27"/>
      <c r="GUZ333" s="27"/>
      <c r="GVA333" s="27"/>
      <c r="GVB333" s="27"/>
      <c r="GVC333" s="27"/>
      <c r="GVD333" s="27"/>
      <c r="GVE333" s="27"/>
      <c r="GVF333" s="27"/>
      <c r="GVG333" s="27"/>
      <c r="GVH333" s="27"/>
      <c r="GVI333" s="27"/>
      <c r="GVJ333" s="27"/>
      <c r="GVK333" s="27"/>
      <c r="GVL333" s="27"/>
      <c r="GVM333" s="27"/>
      <c r="GVN333" s="27"/>
      <c r="GVO333" s="27"/>
      <c r="GVP333" s="27"/>
      <c r="GVQ333" s="27"/>
      <c r="GVR333" s="27"/>
      <c r="GVS333" s="27"/>
      <c r="GVT333" s="27"/>
      <c r="GVU333" s="27"/>
      <c r="GVV333" s="27"/>
      <c r="GVW333" s="27"/>
      <c r="GVX333" s="27"/>
      <c r="GVY333" s="27"/>
      <c r="GVZ333" s="27"/>
      <c r="GWA333" s="27"/>
      <c r="GWB333" s="27"/>
      <c r="GWC333" s="27"/>
      <c r="GWD333" s="27"/>
      <c r="GWE333" s="27"/>
      <c r="GWF333" s="27"/>
      <c r="GWG333" s="27"/>
      <c r="GWH333" s="27"/>
      <c r="GWI333" s="27"/>
      <c r="GWJ333" s="27"/>
      <c r="GWK333" s="27"/>
      <c r="GWL333" s="27"/>
      <c r="GWM333" s="27"/>
      <c r="GWN333" s="27"/>
      <c r="GWO333" s="27"/>
      <c r="GWP333" s="27"/>
      <c r="GWQ333" s="27"/>
      <c r="GWR333" s="27"/>
      <c r="GWS333" s="27"/>
      <c r="GWT333" s="27"/>
      <c r="GWU333" s="27"/>
      <c r="GWV333" s="27"/>
      <c r="GWW333" s="27"/>
      <c r="GWX333" s="27"/>
      <c r="GWY333" s="27"/>
      <c r="GWZ333" s="27"/>
      <c r="GXA333" s="27"/>
      <c r="GXB333" s="27"/>
      <c r="GXC333" s="27"/>
      <c r="GXD333" s="27"/>
      <c r="GXE333" s="27"/>
      <c r="GXF333" s="27"/>
      <c r="GXG333" s="27"/>
      <c r="GXH333" s="27"/>
      <c r="GXI333" s="27"/>
      <c r="GXJ333" s="27"/>
      <c r="GXK333" s="27"/>
      <c r="GXL333" s="27"/>
      <c r="GXM333" s="27"/>
      <c r="GXN333" s="27"/>
      <c r="GXO333" s="27"/>
      <c r="GXP333" s="27"/>
      <c r="GXQ333" s="27"/>
      <c r="GXR333" s="27"/>
      <c r="GXS333" s="27"/>
      <c r="GXT333" s="27"/>
      <c r="GXU333" s="27"/>
      <c r="GXV333" s="27"/>
      <c r="GXW333" s="27"/>
      <c r="GXX333" s="27"/>
      <c r="GXY333" s="27"/>
      <c r="GXZ333" s="27"/>
      <c r="GYA333" s="27"/>
      <c r="GYB333" s="27"/>
      <c r="GYC333" s="27"/>
      <c r="GYD333" s="27"/>
      <c r="GYE333" s="27"/>
      <c r="GYF333" s="27"/>
      <c r="GYG333" s="27"/>
      <c r="GYH333" s="27"/>
      <c r="GYI333" s="27"/>
      <c r="GYJ333" s="27"/>
      <c r="GYK333" s="27"/>
      <c r="GYL333" s="27"/>
      <c r="GYM333" s="27"/>
      <c r="GYN333" s="27"/>
      <c r="GYO333" s="27"/>
      <c r="GYP333" s="27"/>
      <c r="GYQ333" s="27"/>
      <c r="GYR333" s="27"/>
      <c r="GYS333" s="27"/>
      <c r="GYT333" s="27"/>
      <c r="GYU333" s="27"/>
      <c r="GYV333" s="27"/>
      <c r="GYW333" s="27"/>
      <c r="GYX333" s="27"/>
      <c r="GYY333" s="27"/>
      <c r="GYZ333" s="27"/>
      <c r="GZA333" s="27"/>
      <c r="GZB333" s="27"/>
      <c r="GZC333" s="27"/>
      <c r="GZD333" s="27"/>
      <c r="GZE333" s="27"/>
      <c r="GZF333" s="27"/>
      <c r="GZG333" s="27"/>
      <c r="GZH333" s="27"/>
      <c r="GZI333" s="27"/>
      <c r="GZJ333" s="27"/>
      <c r="GZK333" s="27"/>
      <c r="GZL333" s="27"/>
      <c r="GZM333" s="27"/>
      <c r="GZN333" s="27"/>
      <c r="GZO333" s="27"/>
      <c r="GZP333" s="27"/>
      <c r="GZQ333" s="27"/>
      <c r="GZR333" s="27"/>
      <c r="GZS333" s="27"/>
      <c r="GZT333" s="27"/>
      <c r="GZU333" s="27"/>
      <c r="GZV333" s="27"/>
      <c r="GZW333" s="27"/>
      <c r="GZX333" s="27"/>
      <c r="GZY333" s="27"/>
      <c r="GZZ333" s="27"/>
      <c r="HAA333" s="27"/>
      <c r="HAB333" s="27"/>
      <c r="HAC333" s="27"/>
      <c r="HAD333" s="27"/>
      <c r="HAE333" s="27"/>
      <c r="HAF333" s="27"/>
      <c r="HAG333" s="27"/>
      <c r="HAH333" s="27"/>
      <c r="HAI333" s="27"/>
      <c r="HAJ333" s="27"/>
      <c r="HAK333" s="27"/>
      <c r="HAL333" s="27"/>
      <c r="HAM333" s="27"/>
      <c r="HAN333" s="27"/>
      <c r="HAO333" s="27"/>
      <c r="HAP333" s="27"/>
      <c r="HAQ333" s="27"/>
      <c r="HAR333" s="27"/>
      <c r="HAS333" s="27"/>
      <c r="HAT333" s="27"/>
      <c r="HAU333" s="27"/>
      <c r="HAV333" s="27"/>
      <c r="HAW333" s="27"/>
      <c r="HAX333" s="27"/>
      <c r="HAY333" s="27"/>
      <c r="HAZ333" s="27"/>
      <c r="HBA333" s="27"/>
      <c r="HBB333" s="27"/>
      <c r="HBC333" s="27"/>
      <c r="HBD333" s="27"/>
      <c r="HBE333" s="27"/>
      <c r="HBF333" s="27"/>
      <c r="HBG333" s="27"/>
      <c r="HBH333" s="27"/>
      <c r="HBI333" s="27"/>
      <c r="HBJ333" s="27"/>
      <c r="HBK333" s="27"/>
      <c r="HBL333" s="27"/>
      <c r="HBM333" s="27"/>
      <c r="HBN333" s="27"/>
      <c r="HBO333" s="27"/>
      <c r="HBP333" s="27"/>
      <c r="HBQ333" s="27"/>
      <c r="HBR333" s="27"/>
      <c r="HBS333" s="27"/>
      <c r="HBT333" s="27"/>
      <c r="HBU333" s="27"/>
      <c r="HBV333" s="27"/>
      <c r="HBW333" s="27"/>
      <c r="HBX333" s="27"/>
      <c r="HBY333" s="27"/>
      <c r="HBZ333" s="27"/>
      <c r="HCA333" s="27"/>
      <c r="HCB333" s="27"/>
      <c r="HCC333" s="27"/>
      <c r="HCD333" s="27"/>
      <c r="HCE333" s="27"/>
      <c r="HCF333" s="27"/>
      <c r="HCG333" s="27"/>
      <c r="HCH333" s="27"/>
      <c r="HCI333" s="27"/>
      <c r="HCJ333" s="27"/>
      <c r="HCK333" s="27"/>
      <c r="HCL333" s="27"/>
      <c r="HCM333" s="27"/>
      <c r="HCN333" s="27"/>
      <c r="HCO333" s="27"/>
      <c r="HCP333" s="27"/>
      <c r="HCQ333" s="27"/>
      <c r="HCR333" s="27"/>
      <c r="HCS333" s="27"/>
      <c r="HCT333" s="27"/>
      <c r="HCU333" s="27"/>
      <c r="HCV333" s="27"/>
      <c r="HCW333" s="27"/>
      <c r="HCX333" s="27"/>
      <c r="HCY333" s="27"/>
      <c r="HCZ333" s="27"/>
      <c r="HDA333" s="27"/>
      <c r="HDB333" s="27"/>
      <c r="HDC333" s="27"/>
      <c r="HDD333" s="27"/>
      <c r="HDE333" s="27"/>
      <c r="HDF333" s="27"/>
      <c r="HDG333" s="27"/>
      <c r="HDH333" s="27"/>
      <c r="HDI333" s="27"/>
      <c r="HDJ333" s="27"/>
      <c r="HDK333" s="27"/>
      <c r="HDL333" s="27"/>
      <c r="HDM333" s="27"/>
      <c r="HDN333" s="27"/>
      <c r="HDO333" s="27"/>
      <c r="HDP333" s="27"/>
      <c r="HDQ333" s="27"/>
      <c r="HDR333" s="27"/>
      <c r="HDS333" s="27"/>
      <c r="HDT333" s="27"/>
      <c r="HDU333" s="27"/>
      <c r="HDV333" s="27"/>
      <c r="HDW333" s="27"/>
      <c r="HDX333" s="27"/>
      <c r="HDY333" s="27"/>
      <c r="HDZ333" s="27"/>
      <c r="HEA333" s="27"/>
      <c r="HEB333" s="27"/>
      <c r="HEC333" s="27"/>
      <c r="HED333" s="27"/>
      <c r="HEE333" s="27"/>
      <c r="HEF333" s="27"/>
      <c r="HEG333" s="27"/>
      <c r="HEH333" s="27"/>
      <c r="HEI333" s="27"/>
      <c r="HEJ333" s="27"/>
      <c r="HEK333" s="27"/>
      <c r="HEL333" s="27"/>
      <c r="HEM333" s="27"/>
      <c r="HEN333" s="27"/>
      <c r="HEO333" s="27"/>
      <c r="HEP333" s="27"/>
      <c r="HEQ333" s="27"/>
      <c r="HER333" s="27"/>
      <c r="HES333" s="27"/>
      <c r="HET333" s="27"/>
      <c r="HEU333" s="27"/>
      <c r="HEV333" s="27"/>
      <c r="HEW333" s="27"/>
      <c r="HEX333" s="27"/>
      <c r="HEY333" s="27"/>
      <c r="HEZ333" s="27"/>
      <c r="HFA333" s="27"/>
      <c r="HFB333" s="27"/>
      <c r="HFC333" s="27"/>
      <c r="HFD333" s="27"/>
      <c r="HFE333" s="27"/>
      <c r="HFF333" s="27"/>
      <c r="HFG333" s="27"/>
      <c r="HFH333" s="27"/>
      <c r="HFI333" s="27"/>
      <c r="HFJ333" s="27"/>
      <c r="HFK333" s="27"/>
      <c r="HFL333" s="27"/>
      <c r="HFM333" s="27"/>
      <c r="HFN333" s="27"/>
      <c r="HFO333" s="27"/>
      <c r="HFP333" s="27"/>
      <c r="HFQ333" s="27"/>
      <c r="HFR333" s="27"/>
      <c r="HFS333" s="27"/>
      <c r="HFT333" s="27"/>
      <c r="HFU333" s="27"/>
      <c r="HFV333" s="27"/>
      <c r="HFW333" s="27"/>
      <c r="HFX333" s="27"/>
      <c r="HFY333" s="27"/>
      <c r="HFZ333" s="27"/>
      <c r="HGA333" s="27"/>
      <c r="HGB333" s="27"/>
      <c r="HGC333" s="27"/>
      <c r="HGD333" s="27"/>
      <c r="HGE333" s="27"/>
      <c r="HGF333" s="27"/>
      <c r="HGG333" s="27"/>
      <c r="HGH333" s="27"/>
      <c r="HGI333" s="27"/>
      <c r="HGJ333" s="27"/>
      <c r="HGK333" s="27"/>
      <c r="HGL333" s="27"/>
      <c r="HGM333" s="27"/>
      <c r="HGN333" s="27"/>
      <c r="HGO333" s="27"/>
      <c r="HGP333" s="27"/>
      <c r="HGQ333" s="27"/>
      <c r="HGR333" s="27"/>
      <c r="HGS333" s="27"/>
      <c r="HGT333" s="27"/>
      <c r="HGU333" s="27"/>
      <c r="HGV333" s="27"/>
      <c r="HGW333" s="27"/>
      <c r="HGX333" s="27"/>
      <c r="HGY333" s="27"/>
      <c r="HGZ333" s="27"/>
      <c r="HHA333" s="27"/>
      <c r="HHB333" s="27"/>
      <c r="HHC333" s="27"/>
      <c r="HHD333" s="27"/>
      <c r="HHE333" s="27"/>
      <c r="HHF333" s="27"/>
      <c r="HHG333" s="27"/>
      <c r="HHH333" s="27"/>
      <c r="HHI333" s="27"/>
      <c r="HHJ333" s="27"/>
      <c r="HHK333" s="27"/>
      <c r="HHL333" s="27"/>
      <c r="HHM333" s="27"/>
      <c r="HHN333" s="27"/>
      <c r="HHO333" s="27"/>
      <c r="HHP333" s="27"/>
      <c r="HHQ333" s="27"/>
      <c r="HHR333" s="27"/>
      <c r="HHS333" s="27"/>
      <c r="HHT333" s="27"/>
      <c r="HHU333" s="27"/>
      <c r="HHV333" s="27"/>
      <c r="HHW333" s="27"/>
      <c r="HHX333" s="27"/>
      <c r="HHY333" s="27"/>
      <c r="HHZ333" s="27"/>
      <c r="HIA333" s="27"/>
      <c r="HIB333" s="27"/>
      <c r="HIC333" s="27"/>
      <c r="HID333" s="27"/>
      <c r="HIE333" s="27"/>
      <c r="HIF333" s="27"/>
      <c r="HIG333" s="27"/>
      <c r="HIH333" s="27"/>
      <c r="HII333" s="27"/>
      <c r="HIJ333" s="27"/>
      <c r="HIK333" s="27"/>
      <c r="HIL333" s="27"/>
      <c r="HIM333" s="27"/>
      <c r="HIN333" s="27"/>
      <c r="HIO333" s="27"/>
      <c r="HIP333" s="27"/>
      <c r="HIQ333" s="27"/>
      <c r="HIR333" s="27"/>
      <c r="HIS333" s="27"/>
      <c r="HIT333" s="27"/>
      <c r="HIU333" s="27"/>
      <c r="HIV333" s="27"/>
      <c r="HIW333" s="27"/>
      <c r="HIX333" s="27"/>
      <c r="HIY333" s="27"/>
      <c r="HIZ333" s="27"/>
      <c r="HJA333" s="27"/>
      <c r="HJB333" s="27"/>
      <c r="HJC333" s="27"/>
      <c r="HJD333" s="27"/>
      <c r="HJE333" s="27"/>
      <c r="HJF333" s="27"/>
      <c r="HJG333" s="27"/>
      <c r="HJH333" s="27"/>
      <c r="HJI333" s="27"/>
      <c r="HJJ333" s="27"/>
      <c r="HJK333" s="27"/>
      <c r="HJL333" s="27"/>
      <c r="HJM333" s="27"/>
      <c r="HJN333" s="27"/>
      <c r="HJO333" s="27"/>
      <c r="HJP333" s="27"/>
      <c r="HJQ333" s="27"/>
      <c r="HJR333" s="27"/>
      <c r="HJS333" s="27"/>
      <c r="HJT333" s="27"/>
      <c r="HJU333" s="27"/>
      <c r="HJV333" s="27"/>
      <c r="HJW333" s="27"/>
      <c r="HJX333" s="27"/>
      <c r="HJY333" s="27"/>
      <c r="HJZ333" s="27"/>
      <c r="HKA333" s="27"/>
      <c r="HKB333" s="27"/>
      <c r="HKC333" s="27"/>
      <c r="HKD333" s="27"/>
      <c r="HKE333" s="27"/>
      <c r="HKF333" s="27"/>
      <c r="HKG333" s="27"/>
      <c r="HKH333" s="27"/>
      <c r="HKI333" s="27"/>
      <c r="HKJ333" s="27"/>
      <c r="HKK333" s="27"/>
      <c r="HKL333" s="27"/>
      <c r="HKM333" s="27"/>
      <c r="HKN333" s="27"/>
      <c r="HKO333" s="27"/>
      <c r="HKP333" s="27"/>
      <c r="HKQ333" s="27"/>
      <c r="HKR333" s="27"/>
      <c r="HKS333" s="27"/>
      <c r="HKT333" s="27"/>
      <c r="HKU333" s="27"/>
      <c r="HKV333" s="27"/>
      <c r="HKW333" s="27"/>
      <c r="HKX333" s="27"/>
      <c r="HKY333" s="27"/>
      <c r="HKZ333" s="27"/>
      <c r="HLA333" s="27"/>
      <c r="HLB333" s="27"/>
      <c r="HLC333" s="27"/>
      <c r="HLD333" s="27"/>
      <c r="HLE333" s="27"/>
      <c r="HLF333" s="27"/>
      <c r="HLG333" s="27"/>
      <c r="HLH333" s="27"/>
      <c r="HLI333" s="27"/>
      <c r="HLJ333" s="27"/>
      <c r="HLK333" s="27"/>
      <c r="HLL333" s="27"/>
      <c r="HLM333" s="27"/>
      <c r="HLN333" s="27"/>
      <c r="HLO333" s="27"/>
      <c r="HLP333" s="27"/>
      <c r="HLQ333" s="27"/>
      <c r="HLR333" s="27"/>
      <c r="HLS333" s="27"/>
      <c r="HLT333" s="27"/>
      <c r="HLU333" s="27"/>
      <c r="HLV333" s="27"/>
      <c r="HLW333" s="27"/>
      <c r="HLX333" s="27"/>
      <c r="HLY333" s="27"/>
      <c r="HLZ333" s="27"/>
      <c r="HMA333" s="27"/>
      <c r="HMB333" s="27"/>
      <c r="HMC333" s="27"/>
      <c r="HMD333" s="27"/>
      <c r="HME333" s="27"/>
      <c r="HMF333" s="27"/>
      <c r="HMG333" s="27"/>
      <c r="HMH333" s="27"/>
      <c r="HMI333" s="27"/>
      <c r="HMJ333" s="27"/>
      <c r="HMK333" s="27"/>
      <c r="HML333" s="27"/>
      <c r="HMM333" s="27"/>
      <c r="HMN333" s="27"/>
      <c r="HMO333" s="27"/>
      <c r="HMP333" s="27"/>
      <c r="HMQ333" s="27"/>
      <c r="HMR333" s="27"/>
      <c r="HMS333" s="27"/>
      <c r="HMT333" s="27"/>
      <c r="HMU333" s="27"/>
      <c r="HMV333" s="27"/>
      <c r="HMW333" s="27"/>
      <c r="HMX333" s="27"/>
      <c r="HMY333" s="27"/>
      <c r="HMZ333" s="27"/>
      <c r="HNA333" s="27"/>
      <c r="HNB333" s="27"/>
      <c r="HNC333" s="27"/>
      <c r="HND333" s="27"/>
      <c r="HNE333" s="27"/>
      <c r="HNF333" s="27"/>
      <c r="HNG333" s="27"/>
      <c r="HNH333" s="27"/>
      <c r="HNI333" s="27"/>
      <c r="HNJ333" s="27"/>
      <c r="HNK333" s="27"/>
      <c r="HNL333" s="27"/>
      <c r="HNM333" s="27"/>
      <c r="HNN333" s="27"/>
      <c r="HNO333" s="27"/>
      <c r="HNP333" s="27"/>
      <c r="HNQ333" s="27"/>
      <c r="HNR333" s="27"/>
      <c r="HNS333" s="27"/>
      <c r="HNT333" s="27"/>
      <c r="HNU333" s="27"/>
      <c r="HNV333" s="27"/>
      <c r="HNW333" s="27"/>
      <c r="HNX333" s="27"/>
      <c r="HNY333" s="27"/>
      <c r="HNZ333" s="27"/>
      <c r="HOA333" s="27"/>
      <c r="HOB333" s="27"/>
      <c r="HOC333" s="27"/>
      <c r="HOD333" s="27"/>
      <c r="HOE333" s="27"/>
      <c r="HOF333" s="27"/>
      <c r="HOG333" s="27"/>
      <c r="HOH333" s="27"/>
      <c r="HOI333" s="27"/>
      <c r="HOJ333" s="27"/>
      <c r="HOK333" s="27"/>
      <c r="HOL333" s="27"/>
      <c r="HOM333" s="27"/>
      <c r="HON333" s="27"/>
      <c r="HOO333" s="27"/>
      <c r="HOP333" s="27"/>
      <c r="HOQ333" s="27"/>
      <c r="HOR333" s="27"/>
      <c r="HOS333" s="27"/>
      <c r="HOT333" s="27"/>
      <c r="HOU333" s="27"/>
      <c r="HOV333" s="27"/>
      <c r="HOW333" s="27"/>
      <c r="HOX333" s="27"/>
      <c r="HOY333" s="27"/>
      <c r="HOZ333" s="27"/>
      <c r="HPA333" s="27"/>
      <c r="HPB333" s="27"/>
      <c r="HPC333" s="27"/>
      <c r="HPD333" s="27"/>
      <c r="HPE333" s="27"/>
      <c r="HPF333" s="27"/>
      <c r="HPG333" s="27"/>
      <c r="HPH333" s="27"/>
      <c r="HPI333" s="27"/>
      <c r="HPJ333" s="27"/>
      <c r="HPK333" s="27"/>
      <c r="HPL333" s="27"/>
      <c r="HPM333" s="27"/>
      <c r="HPN333" s="27"/>
      <c r="HPO333" s="27"/>
      <c r="HPP333" s="27"/>
      <c r="HPQ333" s="27"/>
      <c r="HPR333" s="27"/>
      <c r="HPS333" s="27"/>
      <c r="HPT333" s="27"/>
      <c r="HPU333" s="27"/>
      <c r="HPV333" s="27"/>
      <c r="HPW333" s="27"/>
      <c r="HPX333" s="27"/>
      <c r="HPY333" s="27"/>
      <c r="HPZ333" s="27"/>
      <c r="HQA333" s="27"/>
      <c r="HQB333" s="27"/>
      <c r="HQC333" s="27"/>
      <c r="HQD333" s="27"/>
      <c r="HQE333" s="27"/>
      <c r="HQF333" s="27"/>
      <c r="HQG333" s="27"/>
      <c r="HQH333" s="27"/>
      <c r="HQI333" s="27"/>
      <c r="HQJ333" s="27"/>
      <c r="HQK333" s="27"/>
      <c r="HQL333" s="27"/>
      <c r="HQM333" s="27"/>
      <c r="HQN333" s="27"/>
      <c r="HQO333" s="27"/>
      <c r="HQP333" s="27"/>
      <c r="HQQ333" s="27"/>
      <c r="HQR333" s="27"/>
      <c r="HQS333" s="27"/>
      <c r="HQT333" s="27"/>
      <c r="HQU333" s="27"/>
      <c r="HQV333" s="27"/>
      <c r="HQW333" s="27"/>
      <c r="HQX333" s="27"/>
      <c r="HQY333" s="27"/>
      <c r="HQZ333" s="27"/>
      <c r="HRA333" s="27"/>
      <c r="HRB333" s="27"/>
      <c r="HRC333" s="27"/>
      <c r="HRD333" s="27"/>
      <c r="HRE333" s="27"/>
      <c r="HRF333" s="27"/>
      <c r="HRG333" s="27"/>
      <c r="HRH333" s="27"/>
      <c r="HRI333" s="27"/>
      <c r="HRJ333" s="27"/>
      <c r="HRK333" s="27"/>
      <c r="HRL333" s="27"/>
      <c r="HRM333" s="27"/>
      <c r="HRN333" s="27"/>
      <c r="HRO333" s="27"/>
      <c r="HRP333" s="27"/>
      <c r="HRQ333" s="27"/>
      <c r="HRR333" s="27"/>
      <c r="HRS333" s="27"/>
      <c r="HRT333" s="27"/>
      <c r="HRU333" s="27"/>
      <c r="HRV333" s="27"/>
      <c r="HRW333" s="27"/>
      <c r="HRX333" s="27"/>
      <c r="HRY333" s="27"/>
      <c r="HRZ333" s="27"/>
      <c r="HSA333" s="27"/>
      <c r="HSB333" s="27"/>
      <c r="HSC333" s="27"/>
      <c r="HSD333" s="27"/>
      <c r="HSE333" s="27"/>
      <c r="HSF333" s="27"/>
      <c r="HSG333" s="27"/>
      <c r="HSH333" s="27"/>
      <c r="HSI333" s="27"/>
      <c r="HSJ333" s="27"/>
      <c r="HSK333" s="27"/>
      <c r="HSL333" s="27"/>
      <c r="HSM333" s="27"/>
      <c r="HSN333" s="27"/>
      <c r="HSO333" s="27"/>
      <c r="HSP333" s="27"/>
      <c r="HSQ333" s="27"/>
      <c r="HSR333" s="27"/>
      <c r="HSS333" s="27"/>
      <c r="HST333" s="27"/>
      <c r="HSU333" s="27"/>
      <c r="HSV333" s="27"/>
      <c r="HSW333" s="27"/>
      <c r="HSX333" s="27"/>
      <c r="HSY333" s="27"/>
      <c r="HSZ333" s="27"/>
      <c r="HTA333" s="27"/>
      <c r="HTB333" s="27"/>
      <c r="HTC333" s="27"/>
      <c r="HTD333" s="27"/>
      <c r="HTE333" s="27"/>
      <c r="HTF333" s="27"/>
      <c r="HTG333" s="27"/>
      <c r="HTH333" s="27"/>
      <c r="HTI333" s="27"/>
      <c r="HTJ333" s="27"/>
      <c r="HTK333" s="27"/>
      <c r="HTL333" s="27"/>
      <c r="HTM333" s="27"/>
      <c r="HTN333" s="27"/>
      <c r="HTO333" s="27"/>
      <c r="HTP333" s="27"/>
      <c r="HTQ333" s="27"/>
      <c r="HTR333" s="27"/>
      <c r="HTS333" s="27"/>
      <c r="HTT333" s="27"/>
      <c r="HTU333" s="27"/>
      <c r="HTV333" s="27"/>
      <c r="HTW333" s="27"/>
      <c r="HTX333" s="27"/>
      <c r="HTY333" s="27"/>
      <c r="HTZ333" s="27"/>
      <c r="HUA333" s="27"/>
      <c r="HUB333" s="27"/>
      <c r="HUC333" s="27"/>
      <c r="HUD333" s="27"/>
      <c r="HUE333" s="27"/>
      <c r="HUF333" s="27"/>
      <c r="HUG333" s="27"/>
      <c r="HUH333" s="27"/>
      <c r="HUI333" s="27"/>
      <c r="HUJ333" s="27"/>
      <c r="HUK333" s="27"/>
      <c r="HUL333" s="27"/>
      <c r="HUM333" s="27"/>
      <c r="HUN333" s="27"/>
      <c r="HUO333" s="27"/>
      <c r="HUP333" s="27"/>
      <c r="HUQ333" s="27"/>
      <c r="HUR333" s="27"/>
      <c r="HUS333" s="27"/>
      <c r="HUT333" s="27"/>
      <c r="HUU333" s="27"/>
      <c r="HUV333" s="27"/>
      <c r="HUW333" s="27"/>
      <c r="HUX333" s="27"/>
      <c r="HUY333" s="27"/>
      <c r="HUZ333" s="27"/>
      <c r="HVA333" s="27"/>
      <c r="HVB333" s="27"/>
      <c r="HVC333" s="27"/>
      <c r="HVD333" s="27"/>
      <c r="HVE333" s="27"/>
      <c r="HVF333" s="27"/>
      <c r="HVG333" s="27"/>
      <c r="HVH333" s="27"/>
      <c r="HVI333" s="27"/>
      <c r="HVJ333" s="27"/>
      <c r="HVK333" s="27"/>
      <c r="HVL333" s="27"/>
      <c r="HVM333" s="27"/>
      <c r="HVN333" s="27"/>
      <c r="HVO333" s="27"/>
      <c r="HVP333" s="27"/>
      <c r="HVQ333" s="27"/>
      <c r="HVR333" s="27"/>
      <c r="HVS333" s="27"/>
      <c r="HVT333" s="27"/>
      <c r="HVU333" s="27"/>
      <c r="HVV333" s="27"/>
      <c r="HVW333" s="27"/>
      <c r="HVX333" s="27"/>
      <c r="HVY333" s="27"/>
      <c r="HVZ333" s="27"/>
      <c r="HWA333" s="27"/>
      <c r="HWB333" s="27"/>
      <c r="HWC333" s="27"/>
      <c r="HWD333" s="27"/>
      <c r="HWE333" s="27"/>
      <c r="HWF333" s="27"/>
      <c r="HWG333" s="27"/>
      <c r="HWH333" s="27"/>
      <c r="HWI333" s="27"/>
      <c r="HWJ333" s="27"/>
      <c r="HWK333" s="27"/>
      <c r="HWL333" s="27"/>
      <c r="HWM333" s="27"/>
      <c r="HWN333" s="27"/>
      <c r="HWO333" s="27"/>
      <c r="HWP333" s="27"/>
      <c r="HWQ333" s="27"/>
      <c r="HWR333" s="27"/>
      <c r="HWS333" s="27"/>
      <c r="HWT333" s="27"/>
      <c r="HWU333" s="27"/>
      <c r="HWV333" s="27"/>
      <c r="HWW333" s="27"/>
      <c r="HWX333" s="27"/>
      <c r="HWY333" s="27"/>
      <c r="HWZ333" s="27"/>
      <c r="HXA333" s="27"/>
      <c r="HXB333" s="27"/>
      <c r="HXC333" s="27"/>
      <c r="HXD333" s="27"/>
      <c r="HXE333" s="27"/>
      <c r="HXF333" s="27"/>
      <c r="HXG333" s="27"/>
      <c r="HXH333" s="27"/>
      <c r="HXI333" s="27"/>
      <c r="HXJ333" s="27"/>
      <c r="HXK333" s="27"/>
      <c r="HXL333" s="27"/>
      <c r="HXM333" s="27"/>
      <c r="HXN333" s="27"/>
      <c r="HXO333" s="27"/>
      <c r="HXP333" s="27"/>
      <c r="HXQ333" s="27"/>
      <c r="HXR333" s="27"/>
      <c r="HXS333" s="27"/>
      <c r="HXT333" s="27"/>
      <c r="HXU333" s="27"/>
      <c r="HXV333" s="27"/>
      <c r="HXW333" s="27"/>
      <c r="HXX333" s="27"/>
      <c r="HXY333" s="27"/>
      <c r="HXZ333" s="27"/>
      <c r="HYA333" s="27"/>
      <c r="HYB333" s="27"/>
      <c r="HYC333" s="27"/>
      <c r="HYD333" s="27"/>
      <c r="HYE333" s="27"/>
      <c r="HYF333" s="27"/>
      <c r="HYG333" s="27"/>
      <c r="HYH333" s="27"/>
      <c r="HYI333" s="27"/>
      <c r="HYJ333" s="27"/>
      <c r="HYK333" s="27"/>
      <c r="HYL333" s="27"/>
      <c r="HYM333" s="27"/>
      <c r="HYN333" s="27"/>
      <c r="HYO333" s="27"/>
      <c r="HYP333" s="27"/>
      <c r="HYQ333" s="27"/>
      <c r="HYR333" s="27"/>
      <c r="HYS333" s="27"/>
      <c r="HYT333" s="27"/>
      <c r="HYU333" s="27"/>
      <c r="HYV333" s="27"/>
      <c r="HYW333" s="27"/>
      <c r="HYX333" s="27"/>
      <c r="HYY333" s="27"/>
      <c r="HYZ333" s="27"/>
      <c r="HZA333" s="27"/>
      <c r="HZB333" s="27"/>
      <c r="HZC333" s="27"/>
      <c r="HZD333" s="27"/>
      <c r="HZE333" s="27"/>
      <c r="HZF333" s="27"/>
      <c r="HZG333" s="27"/>
      <c r="HZH333" s="27"/>
      <c r="HZI333" s="27"/>
      <c r="HZJ333" s="27"/>
      <c r="HZK333" s="27"/>
      <c r="HZL333" s="27"/>
      <c r="HZM333" s="27"/>
      <c r="HZN333" s="27"/>
      <c r="HZO333" s="27"/>
      <c r="HZP333" s="27"/>
      <c r="HZQ333" s="27"/>
      <c r="HZR333" s="27"/>
      <c r="HZS333" s="27"/>
      <c r="HZT333" s="27"/>
      <c r="HZU333" s="27"/>
      <c r="HZV333" s="27"/>
      <c r="HZW333" s="27"/>
      <c r="HZX333" s="27"/>
      <c r="HZY333" s="27"/>
      <c r="HZZ333" s="27"/>
      <c r="IAA333" s="27"/>
      <c r="IAB333" s="27"/>
      <c r="IAC333" s="27"/>
      <c r="IAD333" s="27"/>
      <c r="IAE333" s="27"/>
      <c r="IAF333" s="27"/>
      <c r="IAG333" s="27"/>
      <c r="IAH333" s="27"/>
      <c r="IAI333" s="27"/>
      <c r="IAJ333" s="27"/>
      <c r="IAK333" s="27"/>
      <c r="IAL333" s="27"/>
      <c r="IAM333" s="27"/>
      <c r="IAN333" s="27"/>
      <c r="IAO333" s="27"/>
      <c r="IAP333" s="27"/>
      <c r="IAQ333" s="27"/>
      <c r="IAR333" s="27"/>
      <c r="IAS333" s="27"/>
      <c r="IAT333" s="27"/>
      <c r="IAU333" s="27"/>
      <c r="IAV333" s="27"/>
      <c r="IAW333" s="27"/>
      <c r="IAX333" s="27"/>
      <c r="IAY333" s="27"/>
      <c r="IAZ333" s="27"/>
      <c r="IBA333" s="27"/>
      <c r="IBB333" s="27"/>
      <c r="IBC333" s="27"/>
      <c r="IBD333" s="27"/>
      <c r="IBE333" s="27"/>
      <c r="IBF333" s="27"/>
      <c r="IBG333" s="27"/>
      <c r="IBH333" s="27"/>
      <c r="IBI333" s="27"/>
      <c r="IBJ333" s="27"/>
      <c r="IBK333" s="27"/>
      <c r="IBL333" s="27"/>
      <c r="IBM333" s="27"/>
      <c r="IBN333" s="27"/>
      <c r="IBO333" s="27"/>
      <c r="IBP333" s="27"/>
      <c r="IBQ333" s="27"/>
      <c r="IBR333" s="27"/>
      <c r="IBS333" s="27"/>
      <c r="IBT333" s="27"/>
      <c r="IBU333" s="27"/>
      <c r="IBV333" s="27"/>
      <c r="IBW333" s="27"/>
      <c r="IBX333" s="27"/>
      <c r="IBY333" s="27"/>
      <c r="IBZ333" s="27"/>
      <c r="ICA333" s="27"/>
      <c r="ICB333" s="27"/>
      <c r="ICC333" s="27"/>
      <c r="ICD333" s="27"/>
      <c r="ICE333" s="27"/>
      <c r="ICF333" s="27"/>
      <c r="ICG333" s="27"/>
      <c r="ICH333" s="27"/>
      <c r="ICI333" s="27"/>
      <c r="ICJ333" s="27"/>
      <c r="ICK333" s="27"/>
      <c r="ICL333" s="27"/>
      <c r="ICM333" s="27"/>
      <c r="ICN333" s="27"/>
      <c r="ICO333" s="27"/>
      <c r="ICP333" s="27"/>
      <c r="ICQ333" s="27"/>
      <c r="ICR333" s="27"/>
      <c r="ICS333" s="27"/>
      <c r="ICT333" s="27"/>
      <c r="ICU333" s="27"/>
      <c r="ICV333" s="27"/>
      <c r="ICW333" s="27"/>
      <c r="ICX333" s="27"/>
      <c r="ICY333" s="27"/>
      <c r="ICZ333" s="27"/>
      <c r="IDA333" s="27"/>
      <c r="IDB333" s="27"/>
      <c r="IDC333" s="27"/>
      <c r="IDD333" s="27"/>
      <c r="IDE333" s="27"/>
      <c r="IDF333" s="27"/>
      <c r="IDG333" s="27"/>
      <c r="IDH333" s="27"/>
      <c r="IDI333" s="27"/>
      <c r="IDJ333" s="27"/>
      <c r="IDK333" s="27"/>
      <c r="IDL333" s="27"/>
      <c r="IDM333" s="27"/>
      <c r="IDN333" s="27"/>
      <c r="IDO333" s="27"/>
      <c r="IDP333" s="27"/>
      <c r="IDQ333" s="27"/>
      <c r="IDR333" s="27"/>
      <c r="IDS333" s="27"/>
      <c r="IDT333" s="27"/>
      <c r="IDU333" s="27"/>
      <c r="IDV333" s="27"/>
      <c r="IDW333" s="27"/>
      <c r="IDX333" s="27"/>
      <c r="IDY333" s="27"/>
      <c r="IDZ333" s="27"/>
      <c r="IEA333" s="27"/>
      <c r="IEB333" s="27"/>
      <c r="IEC333" s="27"/>
      <c r="IED333" s="27"/>
      <c r="IEE333" s="27"/>
      <c r="IEF333" s="27"/>
      <c r="IEG333" s="27"/>
      <c r="IEH333" s="27"/>
      <c r="IEI333" s="27"/>
      <c r="IEJ333" s="27"/>
      <c r="IEK333" s="27"/>
      <c r="IEL333" s="27"/>
      <c r="IEM333" s="27"/>
      <c r="IEN333" s="27"/>
      <c r="IEO333" s="27"/>
      <c r="IEP333" s="27"/>
      <c r="IEQ333" s="27"/>
      <c r="IER333" s="27"/>
      <c r="IES333" s="27"/>
      <c r="IET333" s="27"/>
      <c r="IEU333" s="27"/>
      <c r="IEV333" s="27"/>
      <c r="IEW333" s="27"/>
      <c r="IEX333" s="27"/>
      <c r="IEY333" s="27"/>
      <c r="IEZ333" s="27"/>
      <c r="IFA333" s="27"/>
      <c r="IFB333" s="27"/>
      <c r="IFC333" s="27"/>
      <c r="IFD333" s="27"/>
      <c r="IFE333" s="27"/>
      <c r="IFF333" s="27"/>
      <c r="IFG333" s="27"/>
      <c r="IFH333" s="27"/>
      <c r="IFI333" s="27"/>
      <c r="IFJ333" s="27"/>
      <c r="IFK333" s="27"/>
      <c r="IFL333" s="27"/>
      <c r="IFM333" s="27"/>
      <c r="IFN333" s="27"/>
      <c r="IFO333" s="27"/>
      <c r="IFP333" s="27"/>
      <c r="IFQ333" s="27"/>
      <c r="IFR333" s="27"/>
      <c r="IFS333" s="27"/>
      <c r="IFT333" s="27"/>
      <c r="IFU333" s="27"/>
      <c r="IFV333" s="27"/>
      <c r="IFW333" s="27"/>
      <c r="IFX333" s="27"/>
      <c r="IFY333" s="27"/>
      <c r="IFZ333" s="27"/>
      <c r="IGA333" s="27"/>
      <c r="IGB333" s="27"/>
      <c r="IGC333" s="27"/>
      <c r="IGD333" s="27"/>
      <c r="IGE333" s="27"/>
      <c r="IGF333" s="27"/>
      <c r="IGG333" s="27"/>
      <c r="IGH333" s="27"/>
      <c r="IGI333" s="27"/>
      <c r="IGJ333" s="27"/>
      <c r="IGK333" s="27"/>
      <c r="IGL333" s="27"/>
      <c r="IGM333" s="27"/>
      <c r="IGN333" s="27"/>
      <c r="IGO333" s="27"/>
      <c r="IGP333" s="27"/>
      <c r="IGQ333" s="27"/>
      <c r="IGR333" s="27"/>
      <c r="IGS333" s="27"/>
      <c r="IGT333" s="27"/>
      <c r="IGU333" s="27"/>
      <c r="IGV333" s="27"/>
      <c r="IGW333" s="27"/>
      <c r="IGX333" s="27"/>
      <c r="IGY333" s="27"/>
      <c r="IGZ333" s="27"/>
      <c r="IHA333" s="27"/>
      <c r="IHB333" s="27"/>
      <c r="IHC333" s="27"/>
      <c r="IHD333" s="27"/>
      <c r="IHE333" s="27"/>
      <c r="IHF333" s="27"/>
      <c r="IHG333" s="27"/>
      <c r="IHH333" s="27"/>
      <c r="IHI333" s="27"/>
      <c r="IHJ333" s="27"/>
      <c r="IHK333" s="27"/>
      <c r="IHL333" s="27"/>
      <c r="IHM333" s="27"/>
      <c r="IHN333" s="27"/>
      <c r="IHO333" s="27"/>
      <c r="IHP333" s="27"/>
      <c r="IHQ333" s="27"/>
      <c r="IHR333" s="27"/>
      <c r="IHS333" s="27"/>
      <c r="IHT333" s="27"/>
      <c r="IHU333" s="27"/>
      <c r="IHV333" s="27"/>
      <c r="IHW333" s="27"/>
      <c r="IHX333" s="27"/>
      <c r="IHY333" s="27"/>
      <c r="IHZ333" s="27"/>
      <c r="IIA333" s="27"/>
      <c r="IIB333" s="27"/>
      <c r="IIC333" s="27"/>
      <c r="IID333" s="27"/>
      <c r="IIE333" s="27"/>
      <c r="IIF333" s="27"/>
      <c r="IIG333" s="27"/>
      <c r="IIH333" s="27"/>
      <c r="III333" s="27"/>
      <c r="IIJ333" s="27"/>
      <c r="IIK333" s="27"/>
      <c r="IIL333" s="27"/>
      <c r="IIM333" s="27"/>
      <c r="IIN333" s="27"/>
      <c r="IIO333" s="27"/>
      <c r="IIP333" s="27"/>
      <c r="IIQ333" s="27"/>
      <c r="IIR333" s="27"/>
      <c r="IIS333" s="27"/>
      <c r="IIT333" s="27"/>
      <c r="IIU333" s="27"/>
      <c r="IIV333" s="27"/>
      <c r="IIW333" s="27"/>
      <c r="IIX333" s="27"/>
      <c r="IIY333" s="27"/>
      <c r="IIZ333" s="27"/>
      <c r="IJA333" s="27"/>
      <c r="IJB333" s="27"/>
      <c r="IJC333" s="27"/>
      <c r="IJD333" s="27"/>
      <c r="IJE333" s="27"/>
      <c r="IJF333" s="27"/>
      <c r="IJG333" s="27"/>
      <c r="IJH333" s="27"/>
      <c r="IJI333" s="27"/>
      <c r="IJJ333" s="27"/>
      <c r="IJK333" s="27"/>
      <c r="IJL333" s="27"/>
      <c r="IJM333" s="27"/>
      <c r="IJN333" s="27"/>
      <c r="IJO333" s="27"/>
      <c r="IJP333" s="27"/>
      <c r="IJQ333" s="27"/>
      <c r="IJR333" s="27"/>
      <c r="IJS333" s="27"/>
      <c r="IJT333" s="27"/>
      <c r="IJU333" s="27"/>
      <c r="IJV333" s="27"/>
      <c r="IJW333" s="27"/>
      <c r="IJX333" s="27"/>
      <c r="IJY333" s="27"/>
      <c r="IJZ333" s="27"/>
      <c r="IKA333" s="27"/>
      <c r="IKB333" s="27"/>
      <c r="IKC333" s="27"/>
      <c r="IKD333" s="27"/>
      <c r="IKE333" s="27"/>
      <c r="IKF333" s="27"/>
      <c r="IKG333" s="27"/>
      <c r="IKH333" s="27"/>
      <c r="IKI333" s="27"/>
      <c r="IKJ333" s="27"/>
      <c r="IKK333" s="27"/>
      <c r="IKL333" s="27"/>
      <c r="IKM333" s="27"/>
      <c r="IKN333" s="27"/>
      <c r="IKO333" s="27"/>
      <c r="IKP333" s="27"/>
      <c r="IKQ333" s="27"/>
      <c r="IKR333" s="27"/>
      <c r="IKS333" s="27"/>
      <c r="IKT333" s="27"/>
      <c r="IKU333" s="27"/>
      <c r="IKV333" s="27"/>
      <c r="IKW333" s="27"/>
      <c r="IKX333" s="27"/>
      <c r="IKY333" s="27"/>
      <c r="IKZ333" s="27"/>
      <c r="ILA333" s="27"/>
      <c r="ILB333" s="27"/>
      <c r="ILC333" s="27"/>
      <c r="ILD333" s="27"/>
      <c r="ILE333" s="27"/>
      <c r="ILF333" s="27"/>
      <c r="ILG333" s="27"/>
      <c r="ILH333" s="27"/>
      <c r="ILI333" s="27"/>
      <c r="ILJ333" s="27"/>
      <c r="ILK333" s="27"/>
      <c r="ILL333" s="27"/>
      <c r="ILM333" s="27"/>
      <c r="ILN333" s="27"/>
      <c r="ILO333" s="27"/>
      <c r="ILP333" s="27"/>
      <c r="ILQ333" s="27"/>
      <c r="ILR333" s="27"/>
      <c r="ILS333" s="27"/>
      <c r="ILT333" s="27"/>
      <c r="ILU333" s="27"/>
      <c r="ILV333" s="27"/>
      <c r="ILW333" s="27"/>
      <c r="ILX333" s="27"/>
      <c r="ILY333" s="27"/>
      <c r="ILZ333" s="27"/>
      <c r="IMA333" s="27"/>
      <c r="IMB333" s="27"/>
      <c r="IMC333" s="27"/>
      <c r="IMD333" s="27"/>
      <c r="IME333" s="27"/>
      <c r="IMF333" s="27"/>
      <c r="IMG333" s="27"/>
      <c r="IMH333" s="27"/>
      <c r="IMI333" s="27"/>
      <c r="IMJ333" s="27"/>
      <c r="IMK333" s="27"/>
      <c r="IML333" s="27"/>
      <c r="IMM333" s="27"/>
      <c r="IMN333" s="27"/>
      <c r="IMO333" s="27"/>
      <c r="IMP333" s="27"/>
      <c r="IMQ333" s="27"/>
      <c r="IMR333" s="27"/>
      <c r="IMS333" s="27"/>
      <c r="IMT333" s="27"/>
      <c r="IMU333" s="27"/>
      <c r="IMV333" s="27"/>
      <c r="IMW333" s="27"/>
      <c r="IMX333" s="27"/>
      <c r="IMY333" s="27"/>
      <c r="IMZ333" s="27"/>
      <c r="INA333" s="27"/>
      <c r="INB333" s="27"/>
      <c r="INC333" s="27"/>
      <c r="IND333" s="27"/>
      <c r="INE333" s="27"/>
      <c r="INF333" s="27"/>
      <c r="ING333" s="27"/>
      <c r="INH333" s="27"/>
      <c r="INI333" s="27"/>
      <c r="INJ333" s="27"/>
      <c r="INK333" s="27"/>
      <c r="INL333" s="27"/>
      <c r="INM333" s="27"/>
      <c r="INN333" s="27"/>
      <c r="INO333" s="27"/>
      <c r="INP333" s="27"/>
      <c r="INQ333" s="27"/>
      <c r="INR333" s="27"/>
      <c r="INS333" s="27"/>
      <c r="INT333" s="27"/>
      <c r="INU333" s="27"/>
      <c r="INV333" s="27"/>
      <c r="INW333" s="27"/>
      <c r="INX333" s="27"/>
      <c r="INY333" s="27"/>
      <c r="INZ333" s="27"/>
      <c r="IOA333" s="27"/>
      <c r="IOB333" s="27"/>
      <c r="IOC333" s="27"/>
      <c r="IOD333" s="27"/>
      <c r="IOE333" s="27"/>
      <c r="IOF333" s="27"/>
      <c r="IOG333" s="27"/>
      <c r="IOH333" s="27"/>
      <c r="IOI333" s="27"/>
      <c r="IOJ333" s="27"/>
      <c r="IOK333" s="27"/>
      <c r="IOL333" s="27"/>
      <c r="IOM333" s="27"/>
      <c r="ION333" s="27"/>
      <c r="IOO333" s="27"/>
      <c r="IOP333" s="27"/>
      <c r="IOQ333" s="27"/>
      <c r="IOR333" s="27"/>
      <c r="IOS333" s="27"/>
      <c r="IOT333" s="27"/>
      <c r="IOU333" s="27"/>
      <c r="IOV333" s="27"/>
      <c r="IOW333" s="27"/>
      <c r="IOX333" s="27"/>
      <c r="IOY333" s="27"/>
      <c r="IOZ333" s="27"/>
      <c r="IPA333" s="27"/>
      <c r="IPB333" s="27"/>
      <c r="IPC333" s="27"/>
      <c r="IPD333" s="27"/>
      <c r="IPE333" s="27"/>
      <c r="IPF333" s="27"/>
      <c r="IPG333" s="27"/>
      <c r="IPH333" s="27"/>
      <c r="IPI333" s="27"/>
      <c r="IPJ333" s="27"/>
      <c r="IPK333" s="27"/>
      <c r="IPL333" s="27"/>
      <c r="IPM333" s="27"/>
      <c r="IPN333" s="27"/>
      <c r="IPO333" s="27"/>
      <c r="IPP333" s="27"/>
      <c r="IPQ333" s="27"/>
      <c r="IPR333" s="27"/>
      <c r="IPS333" s="27"/>
      <c r="IPT333" s="27"/>
      <c r="IPU333" s="27"/>
      <c r="IPV333" s="27"/>
      <c r="IPW333" s="27"/>
      <c r="IPX333" s="27"/>
      <c r="IPY333" s="27"/>
      <c r="IPZ333" s="27"/>
      <c r="IQA333" s="27"/>
      <c r="IQB333" s="27"/>
      <c r="IQC333" s="27"/>
      <c r="IQD333" s="27"/>
      <c r="IQE333" s="27"/>
      <c r="IQF333" s="27"/>
      <c r="IQG333" s="27"/>
      <c r="IQH333" s="27"/>
      <c r="IQI333" s="27"/>
      <c r="IQJ333" s="27"/>
      <c r="IQK333" s="27"/>
      <c r="IQL333" s="27"/>
      <c r="IQM333" s="27"/>
      <c r="IQN333" s="27"/>
      <c r="IQO333" s="27"/>
      <c r="IQP333" s="27"/>
      <c r="IQQ333" s="27"/>
      <c r="IQR333" s="27"/>
      <c r="IQS333" s="27"/>
      <c r="IQT333" s="27"/>
      <c r="IQU333" s="27"/>
      <c r="IQV333" s="27"/>
      <c r="IQW333" s="27"/>
      <c r="IQX333" s="27"/>
      <c r="IQY333" s="27"/>
      <c r="IQZ333" s="27"/>
      <c r="IRA333" s="27"/>
      <c r="IRB333" s="27"/>
      <c r="IRC333" s="27"/>
      <c r="IRD333" s="27"/>
      <c r="IRE333" s="27"/>
      <c r="IRF333" s="27"/>
      <c r="IRG333" s="27"/>
      <c r="IRH333" s="27"/>
      <c r="IRI333" s="27"/>
      <c r="IRJ333" s="27"/>
      <c r="IRK333" s="27"/>
      <c r="IRL333" s="27"/>
      <c r="IRM333" s="27"/>
      <c r="IRN333" s="27"/>
      <c r="IRO333" s="27"/>
      <c r="IRP333" s="27"/>
      <c r="IRQ333" s="27"/>
      <c r="IRR333" s="27"/>
      <c r="IRS333" s="27"/>
      <c r="IRT333" s="27"/>
      <c r="IRU333" s="27"/>
      <c r="IRV333" s="27"/>
      <c r="IRW333" s="27"/>
      <c r="IRX333" s="27"/>
      <c r="IRY333" s="27"/>
      <c r="IRZ333" s="27"/>
      <c r="ISA333" s="27"/>
      <c r="ISB333" s="27"/>
      <c r="ISC333" s="27"/>
      <c r="ISD333" s="27"/>
      <c r="ISE333" s="27"/>
      <c r="ISF333" s="27"/>
      <c r="ISG333" s="27"/>
      <c r="ISH333" s="27"/>
      <c r="ISI333" s="27"/>
      <c r="ISJ333" s="27"/>
      <c r="ISK333" s="27"/>
      <c r="ISL333" s="27"/>
      <c r="ISM333" s="27"/>
      <c r="ISN333" s="27"/>
      <c r="ISO333" s="27"/>
      <c r="ISP333" s="27"/>
      <c r="ISQ333" s="27"/>
      <c r="ISR333" s="27"/>
      <c r="ISS333" s="27"/>
      <c r="IST333" s="27"/>
      <c r="ISU333" s="27"/>
      <c r="ISV333" s="27"/>
      <c r="ISW333" s="27"/>
      <c r="ISX333" s="27"/>
      <c r="ISY333" s="27"/>
      <c r="ISZ333" s="27"/>
      <c r="ITA333" s="27"/>
      <c r="ITB333" s="27"/>
      <c r="ITC333" s="27"/>
      <c r="ITD333" s="27"/>
      <c r="ITE333" s="27"/>
      <c r="ITF333" s="27"/>
      <c r="ITG333" s="27"/>
      <c r="ITH333" s="27"/>
      <c r="ITI333" s="27"/>
      <c r="ITJ333" s="27"/>
      <c r="ITK333" s="27"/>
      <c r="ITL333" s="27"/>
      <c r="ITM333" s="27"/>
      <c r="ITN333" s="27"/>
      <c r="ITO333" s="27"/>
      <c r="ITP333" s="27"/>
      <c r="ITQ333" s="27"/>
      <c r="ITR333" s="27"/>
      <c r="ITS333" s="27"/>
      <c r="ITT333" s="27"/>
      <c r="ITU333" s="27"/>
      <c r="ITV333" s="27"/>
      <c r="ITW333" s="27"/>
      <c r="ITX333" s="27"/>
      <c r="ITY333" s="27"/>
      <c r="ITZ333" s="27"/>
      <c r="IUA333" s="27"/>
      <c r="IUB333" s="27"/>
      <c r="IUC333" s="27"/>
      <c r="IUD333" s="27"/>
      <c r="IUE333" s="27"/>
      <c r="IUF333" s="27"/>
      <c r="IUG333" s="27"/>
      <c r="IUH333" s="27"/>
      <c r="IUI333" s="27"/>
      <c r="IUJ333" s="27"/>
      <c r="IUK333" s="27"/>
      <c r="IUL333" s="27"/>
      <c r="IUM333" s="27"/>
      <c r="IUN333" s="27"/>
      <c r="IUO333" s="27"/>
      <c r="IUP333" s="27"/>
      <c r="IUQ333" s="27"/>
      <c r="IUR333" s="27"/>
      <c r="IUS333" s="27"/>
      <c r="IUT333" s="27"/>
      <c r="IUU333" s="27"/>
      <c r="IUV333" s="27"/>
      <c r="IUW333" s="27"/>
      <c r="IUX333" s="27"/>
      <c r="IUY333" s="27"/>
      <c r="IUZ333" s="27"/>
      <c r="IVA333" s="27"/>
      <c r="IVB333" s="27"/>
      <c r="IVC333" s="27"/>
      <c r="IVD333" s="27"/>
      <c r="IVE333" s="27"/>
      <c r="IVF333" s="27"/>
      <c r="IVG333" s="27"/>
      <c r="IVH333" s="27"/>
      <c r="IVI333" s="27"/>
      <c r="IVJ333" s="27"/>
      <c r="IVK333" s="27"/>
      <c r="IVL333" s="27"/>
      <c r="IVM333" s="27"/>
      <c r="IVN333" s="27"/>
      <c r="IVO333" s="27"/>
      <c r="IVP333" s="27"/>
      <c r="IVQ333" s="27"/>
      <c r="IVR333" s="27"/>
      <c r="IVS333" s="27"/>
      <c r="IVT333" s="27"/>
      <c r="IVU333" s="27"/>
      <c r="IVV333" s="27"/>
      <c r="IVW333" s="27"/>
      <c r="IVX333" s="27"/>
      <c r="IVY333" s="27"/>
      <c r="IVZ333" s="27"/>
      <c r="IWA333" s="27"/>
      <c r="IWB333" s="27"/>
      <c r="IWC333" s="27"/>
      <c r="IWD333" s="27"/>
      <c r="IWE333" s="27"/>
      <c r="IWF333" s="27"/>
      <c r="IWG333" s="27"/>
      <c r="IWH333" s="27"/>
      <c r="IWI333" s="27"/>
      <c r="IWJ333" s="27"/>
      <c r="IWK333" s="27"/>
      <c r="IWL333" s="27"/>
      <c r="IWM333" s="27"/>
      <c r="IWN333" s="27"/>
      <c r="IWO333" s="27"/>
      <c r="IWP333" s="27"/>
      <c r="IWQ333" s="27"/>
      <c r="IWR333" s="27"/>
      <c r="IWS333" s="27"/>
      <c r="IWT333" s="27"/>
      <c r="IWU333" s="27"/>
      <c r="IWV333" s="27"/>
      <c r="IWW333" s="27"/>
      <c r="IWX333" s="27"/>
      <c r="IWY333" s="27"/>
      <c r="IWZ333" s="27"/>
      <c r="IXA333" s="27"/>
      <c r="IXB333" s="27"/>
      <c r="IXC333" s="27"/>
      <c r="IXD333" s="27"/>
      <c r="IXE333" s="27"/>
      <c r="IXF333" s="27"/>
      <c r="IXG333" s="27"/>
      <c r="IXH333" s="27"/>
      <c r="IXI333" s="27"/>
      <c r="IXJ333" s="27"/>
      <c r="IXK333" s="27"/>
      <c r="IXL333" s="27"/>
      <c r="IXM333" s="27"/>
      <c r="IXN333" s="27"/>
      <c r="IXO333" s="27"/>
      <c r="IXP333" s="27"/>
      <c r="IXQ333" s="27"/>
      <c r="IXR333" s="27"/>
      <c r="IXS333" s="27"/>
      <c r="IXT333" s="27"/>
      <c r="IXU333" s="27"/>
      <c r="IXV333" s="27"/>
      <c r="IXW333" s="27"/>
      <c r="IXX333" s="27"/>
      <c r="IXY333" s="27"/>
      <c r="IXZ333" s="27"/>
      <c r="IYA333" s="27"/>
      <c r="IYB333" s="27"/>
      <c r="IYC333" s="27"/>
      <c r="IYD333" s="27"/>
      <c r="IYE333" s="27"/>
      <c r="IYF333" s="27"/>
      <c r="IYG333" s="27"/>
      <c r="IYH333" s="27"/>
      <c r="IYI333" s="27"/>
      <c r="IYJ333" s="27"/>
      <c r="IYK333" s="27"/>
      <c r="IYL333" s="27"/>
      <c r="IYM333" s="27"/>
      <c r="IYN333" s="27"/>
      <c r="IYO333" s="27"/>
      <c r="IYP333" s="27"/>
      <c r="IYQ333" s="27"/>
      <c r="IYR333" s="27"/>
      <c r="IYS333" s="27"/>
      <c r="IYT333" s="27"/>
      <c r="IYU333" s="27"/>
      <c r="IYV333" s="27"/>
      <c r="IYW333" s="27"/>
      <c r="IYX333" s="27"/>
      <c r="IYY333" s="27"/>
      <c r="IYZ333" s="27"/>
      <c r="IZA333" s="27"/>
      <c r="IZB333" s="27"/>
      <c r="IZC333" s="27"/>
      <c r="IZD333" s="27"/>
      <c r="IZE333" s="27"/>
      <c r="IZF333" s="27"/>
      <c r="IZG333" s="27"/>
      <c r="IZH333" s="27"/>
      <c r="IZI333" s="27"/>
      <c r="IZJ333" s="27"/>
      <c r="IZK333" s="27"/>
      <c r="IZL333" s="27"/>
      <c r="IZM333" s="27"/>
      <c r="IZN333" s="27"/>
      <c r="IZO333" s="27"/>
      <c r="IZP333" s="27"/>
      <c r="IZQ333" s="27"/>
      <c r="IZR333" s="27"/>
      <c r="IZS333" s="27"/>
      <c r="IZT333" s="27"/>
      <c r="IZU333" s="27"/>
      <c r="IZV333" s="27"/>
      <c r="IZW333" s="27"/>
      <c r="IZX333" s="27"/>
      <c r="IZY333" s="27"/>
      <c r="IZZ333" s="27"/>
      <c r="JAA333" s="27"/>
      <c r="JAB333" s="27"/>
      <c r="JAC333" s="27"/>
      <c r="JAD333" s="27"/>
      <c r="JAE333" s="27"/>
      <c r="JAF333" s="27"/>
      <c r="JAG333" s="27"/>
      <c r="JAH333" s="27"/>
      <c r="JAI333" s="27"/>
      <c r="JAJ333" s="27"/>
      <c r="JAK333" s="27"/>
      <c r="JAL333" s="27"/>
      <c r="JAM333" s="27"/>
      <c r="JAN333" s="27"/>
      <c r="JAO333" s="27"/>
      <c r="JAP333" s="27"/>
      <c r="JAQ333" s="27"/>
      <c r="JAR333" s="27"/>
      <c r="JAS333" s="27"/>
      <c r="JAT333" s="27"/>
      <c r="JAU333" s="27"/>
      <c r="JAV333" s="27"/>
      <c r="JAW333" s="27"/>
      <c r="JAX333" s="27"/>
      <c r="JAY333" s="27"/>
      <c r="JAZ333" s="27"/>
      <c r="JBA333" s="27"/>
      <c r="JBB333" s="27"/>
      <c r="JBC333" s="27"/>
      <c r="JBD333" s="27"/>
      <c r="JBE333" s="27"/>
      <c r="JBF333" s="27"/>
      <c r="JBG333" s="27"/>
      <c r="JBH333" s="27"/>
      <c r="JBI333" s="27"/>
      <c r="JBJ333" s="27"/>
      <c r="JBK333" s="27"/>
      <c r="JBL333" s="27"/>
      <c r="JBM333" s="27"/>
      <c r="JBN333" s="27"/>
      <c r="JBO333" s="27"/>
      <c r="JBP333" s="27"/>
      <c r="JBQ333" s="27"/>
      <c r="JBR333" s="27"/>
      <c r="JBS333" s="27"/>
      <c r="JBT333" s="27"/>
      <c r="JBU333" s="27"/>
      <c r="JBV333" s="27"/>
      <c r="JBW333" s="27"/>
      <c r="JBX333" s="27"/>
      <c r="JBY333" s="27"/>
      <c r="JBZ333" s="27"/>
      <c r="JCA333" s="27"/>
      <c r="JCB333" s="27"/>
      <c r="JCC333" s="27"/>
      <c r="JCD333" s="27"/>
      <c r="JCE333" s="27"/>
      <c r="JCF333" s="27"/>
      <c r="JCG333" s="27"/>
      <c r="JCH333" s="27"/>
      <c r="JCI333" s="27"/>
      <c r="JCJ333" s="27"/>
      <c r="JCK333" s="27"/>
      <c r="JCL333" s="27"/>
      <c r="JCM333" s="27"/>
      <c r="JCN333" s="27"/>
      <c r="JCO333" s="27"/>
      <c r="JCP333" s="27"/>
      <c r="JCQ333" s="27"/>
      <c r="JCR333" s="27"/>
      <c r="JCS333" s="27"/>
      <c r="JCT333" s="27"/>
      <c r="JCU333" s="27"/>
      <c r="JCV333" s="27"/>
      <c r="JCW333" s="27"/>
      <c r="JCX333" s="27"/>
      <c r="JCY333" s="27"/>
      <c r="JCZ333" s="27"/>
      <c r="JDA333" s="27"/>
      <c r="JDB333" s="27"/>
      <c r="JDC333" s="27"/>
      <c r="JDD333" s="27"/>
      <c r="JDE333" s="27"/>
      <c r="JDF333" s="27"/>
      <c r="JDG333" s="27"/>
      <c r="JDH333" s="27"/>
      <c r="JDI333" s="27"/>
      <c r="JDJ333" s="27"/>
      <c r="JDK333" s="27"/>
      <c r="JDL333" s="27"/>
      <c r="JDM333" s="27"/>
      <c r="JDN333" s="27"/>
      <c r="JDO333" s="27"/>
      <c r="JDP333" s="27"/>
      <c r="JDQ333" s="27"/>
      <c r="JDR333" s="27"/>
      <c r="JDS333" s="27"/>
      <c r="JDT333" s="27"/>
      <c r="JDU333" s="27"/>
      <c r="JDV333" s="27"/>
      <c r="JDW333" s="27"/>
      <c r="JDX333" s="27"/>
      <c r="JDY333" s="27"/>
      <c r="JDZ333" s="27"/>
      <c r="JEA333" s="27"/>
      <c r="JEB333" s="27"/>
      <c r="JEC333" s="27"/>
      <c r="JED333" s="27"/>
      <c r="JEE333" s="27"/>
      <c r="JEF333" s="27"/>
      <c r="JEG333" s="27"/>
      <c r="JEH333" s="27"/>
      <c r="JEI333" s="27"/>
      <c r="JEJ333" s="27"/>
      <c r="JEK333" s="27"/>
      <c r="JEL333" s="27"/>
      <c r="JEM333" s="27"/>
      <c r="JEN333" s="27"/>
      <c r="JEO333" s="27"/>
      <c r="JEP333" s="27"/>
      <c r="JEQ333" s="27"/>
      <c r="JER333" s="27"/>
      <c r="JES333" s="27"/>
      <c r="JET333" s="27"/>
      <c r="JEU333" s="27"/>
      <c r="JEV333" s="27"/>
      <c r="JEW333" s="27"/>
      <c r="JEX333" s="27"/>
      <c r="JEY333" s="27"/>
      <c r="JEZ333" s="27"/>
      <c r="JFA333" s="27"/>
      <c r="JFB333" s="27"/>
      <c r="JFC333" s="27"/>
      <c r="JFD333" s="27"/>
      <c r="JFE333" s="27"/>
      <c r="JFF333" s="27"/>
      <c r="JFG333" s="27"/>
      <c r="JFH333" s="27"/>
      <c r="JFI333" s="27"/>
      <c r="JFJ333" s="27"/>
      <c r="JFK333" s="27"/>
      <c r="JFL333" s="27"/>
      <c r="JFM333" s="27"/>
      <c r="JFN333" s="27"/>
      <c r="JFO333" s="27"/>
      <c r="JFP333" s="27"/>
      <c r="JFQ333" s="27"/>
      <c r="JFR333" s="27"/>
      <c r="JFS333" s="27"/>
      <c r="JFT333" s="27"/>
      <c r="JFU333" s="27"/>
      <c r="JFV333" s="27"/>
      <c r="JFW333" s="27"/>
      <c r="JFX333" s="27"/>
      <c r="JFY333" s="27"/>
      <c r="JFZ333" s="27"/>
      <c r="JGA333" s="27"/>
      <c r="JGB333" s="27"/>
      <c r="JGC333" s="27"/>
      <c r="JGD333" s="27"/>
      <c r="JGE333" s="27"/>
      <c r="JGF333" s="27"/>
      <c r="JGG333" s="27"/>
      <c r="JGH333" s="27"/>
      <c r="JGI333" s="27"/>
      <c r="JGJ333" s="27"/>
      <c r="JGK333" s="27"/>
      <c r="JGL333" s="27"/>
      <c r="JGM333" s="27"/>
      <c r="JGN333" s="27"/>
      <c r="JGO333" s="27"/>
      <c r="JGP333" s="27"/>
      <c r="JGQ333" s="27"/>
      <c r="JGR333" s="27"/>
      <c r="JGS333" s="27"/>
      <c r="JGT333" s="27"/>
      <c r="JGU333" s="27"/>
      <c r="JGV333" s="27"/>
      <c r="JGW333" s="27"/>
      <c r="JGX333" s="27"/>
      <c r="JGY333" s="27"/>
      <c r="JGZ333" s="27"/>
      <c r="JHA333" s="27"/>
      <c r="JHB333" s="27"/>
      <c r="JHC333" s="27"/>
      <c r="JHD333" s="27"/>
      <c r="JHE333" s="27"/>
      <c r="JHF333" s="27"/>
      <c r="JHG333" s="27"/>
      <c r="JHH333" s="27"/>
      <c r="JHI333" s="27"/>
      <c r="JHJ333" s="27"/>
      <c r="JHK333" s="27"/>
      <c r="JHL333" s="27"/>
      <c r="JHM333" s="27"/>
      <c r="JHN333" s="27"/>
      <c r="JHO333" s="27"/>
      <c r="JHP333" s="27"/>
      <c r="JHQ333" s="27"/>
      <c r="JHR333" s="27"/>
      <c r="JHS333" s="27"/>
      <c r="JHT333" s="27"/>
      <c r="JHU333" s="27"/>
      <c r="JHV333" s="27"/>
      <c r="JHW333" s="27"/>
      <c r="JHX333" s="27"/>
      <c r="JHY333" s="27"/>
      <c r="JHZ333" s="27"/>
      <c r="JIA333" s="27"/>
      <c r="JIB333" s="27"/>
      <c r="JIC333" s="27"/>
      <c r="JID333" s="27"/>
      <c r="JIE333" s="27"/>
      <c r="JIF333" s="27"/>
      <c r="JIG333" s="27"/>
      <c r="JIH333" s="27"/>
      <c r="JII333" s="27"/>
      <c r="JIJ333" s="27"/>
      <c r="JIK333" s="27"/>
      <c r="JIL333" s="27"/>
      <c r="JIM333" s="27"/>
      <c r="JIN333" s="27"/>
      <c r="JIO333" s="27"/>
      <c r="JIP333" s="27"/>
      <c r="JIQ333" s="27"/>
      <c r="JIR333" s="27"/>
      <c r="JIS333" s="27"/>
      <c r="JIT333" s="27"/>
      <c r="JIU333" s="27"/>
      <c r="JIV333" s="27"/>
      <c r="JIW333" s="27"/>
      <c r="JIX333" s="27"/>
      <c r="JIY333" s="27"/>
      <c r="JIZ333" s="27"/>
      <c r="JJA333" s="27"/>
      <c r="JJB333" s="27"/>
      <c r="JJC333" s="27"/>
      <c r="JJD333" s="27"/>
      <c r="JJE333" s="27"/>
      <c r="JJF333" s="27"/>
      <c r="JJG333" s="27"/>
      <c r="JJH333" s="27"/>
      <c r="JJI333" s="27"/>
      <c r="JJJ333" s="27"/>
      <c r="JJK333" s="27"/>
      <c r="JJL333" s="27"/>
      <c r="JJM333" s="27"/>
      <c r="JJN333" s="27"/>
      <c r="JJO333" s="27"/>
      <c r="JJP333" s="27"/>
      <c r="JJQ333" s="27"/>
      <c r="JJR333" s="27"/>
      <c r="JJS333" s="27"/>
      <c r="JJT333" s="27"/>
      <c r="JJU333" s="27"/>
      <c r="JJV333" s="27"/>
      <c r="JJW333" s="27"/>
      <c r="JJX333" s="27"/>
      <c r="JJY333" s="27"/>
      <c r="JJZ333" s="27"/>
      <c r="JKA333" s="27"/>
      <c r="JKB333" s="27"/>
      <c r="JKC333" s="27"/>
      <c r="JKD333" s="27"/>
      <c r="JKE333" s="27"/>
      <c r="JKF333" s="27"/>
      <c r="JKG333" s="27"/>
      <c r="JKH333" s="27"/>
      <c r="JKI333" s="27"/>
      <c r="JKJ333" s="27"/>
      <c r="JKK333" s="27"/>
      <c r="JKL333" s="27"/>
      <c r="JKM333" s="27"/>
      <c r="JKN333" s="27"/>
      <c r="JKO333" s="27"/>
      <c r="JKP333" s="27"/>
      <c r="JKQ333" s="27"/>
      <c r="JKR333" s="27"/>
      <c r="JKS333" s="27"/>
      <c r="JKT333" s="27"/>
      <c r="JKU333" s="27"/>
      <c r="JKV333" s="27"/>
      <c r="JKW333" s="27"/>
      <c r="JKX333" s="27"/>
      <c r="JKY333" s="27"/>
      <c r="JKZ333" s="27"/>
      <c r="JLA333" s="27"/>
      <c r="JLB333" s="27"/>
      <c r="JLC333" s="27"/>
      <c r="JLD333" s="27"/>
      <c r="JLE333" s="27"/>
      <c r="JLF333" s="27"/>
      <c r="JLG333" s="27"/>
      <c r="JLH333" s="27"/>
      <c r="JLI333" s="27"/>
      <c r="JLJ333" s="27"/>
      <c r="JLK333" s="27"/>
      <c r="JLL333" s="27"/>
      <c r="JLM333" s="27"/>
      <c r="JLN333" s="27"/>
      <c r="JLO333" s="27"/>
      <c r="JLP333" s="27"/>
      <c r="JLQ333" s="27"/>
      <c r="JLR333" s="27"/>
      <c r="JLS333" s="27"/>
      <c r="JLT333" s="27"/>
      <c r="JLU333" s="27"/>
      <c r="JLV333" s="27"/>
      <c r="JLW333" s="27"/>
      <c r="JLX333" s="27"/>
      <c r="JLY333" s="27"/>
      <c r="JLZ333" s="27"/>
      <c r="JMA333" s="27"/>
      <c r="JMB333" s="27"/>
      <c r="JMC333" s="27"/>
      <c r="JMD333" s="27"/>
      <c r="JME333" s="27"/>
      <c r="JMF333" s="27"/>
      <c r="JMG333" s="27"/>
      <c r="JMH333" s="27"/>
      <c r="JMI333" s="27"/>
      <c r="JMJ333" s="27"/>
      <c r="JMK333" s="27"/>
      <c r="JML333" s="27"/>
      <c r="JMM333" s="27"/>
      <c r="JMN333" s="27"/>
      <c r="JMO333" s="27"/>
      <c r="JMP333" s="27"/>
      <c r="JMQ333" s="27"/>
      <c r="JMR333" s="27"/>
      <c r="JMS333" s="27"/>
      <c r="JMT333" s="27"/>
      <c r="JMU333" s="27"/>
      <c r="JMV333" s="27"/>
      <c r="JMW333" s="27"/>
      <c r="JMX333" s="27"/>
      <c r="JMY333" s="27"/>
      <c r="JMZ333" s="27"/>
      <c r="JNA333" s="27"/>
      <c r="JNB333" s="27"/>
      <c r="JNC333" s="27"/>
      <c r="JND333" s="27"/>
      <c r="JNE333" s="27"/>
      <c r="JNF333" s="27"/>
      <c r="JNG333" s="27"/>
      <c r="JNH333" s="27"/>
      <c r="JNI333" s="27"/>
      <c r="JNJ333" s="27"/>
      <c r="JNK333" s="27"/>
      <c r="JNL333" s="27"/>
      <c r="JNM333" s="27"/>
      <c r="JNN333" s="27"/>
      <c r="JNO333" s="27"/>
      <c r="JNP333" s="27"/>
      <c r="JNQ333" s="27"/>
      <c r="JNR333" s="27"/>
      <c r="JNS333" s="27"/>
      <c r="JNT333" s="27"/>
      <c r="JNU333" s="27"/>
      <c r="JNV333" s="27"/>
      <c r="JNW333" s="27"/>
      <c r="JNX333" s="27"/>
      <c r="JNY333" s="27"/>
      <c r="JNZ333" s="27"/>
      <c r="JOA333" s="27"/>
      <c r="JOB333" s="27"/>
      <c r="JOC333" s="27"/>
      <c r="JOD333" s="27"/>
      <c r="JOE333" s="27"/>
      <c r="JOF333" s="27"/>
      <c r="JOG333" s="27"/>
      <c r="JOH333" s="27"/>
      <c r="JOI333" s="27"/>
      <c r="JOJ333" s="27"/>
      <c r="JOK333" s="27"/>
      <c r="JOL333" s="27"/>
      <c r="JOM333" s="27"/>
      <c r="JON333" s="27"/>
      <c r="JOO333" s="27"/>
      <c r="JOP333" s="27"/>
      <c r="JOQ333" s="27"/>
      <c r="JOR333" s="27"/>
      <c r="JOS333" s="27"/>
      <c r="JOT333" s="27"/>
      <c r="JOU333" s="27"/>
      <c r="JOV333" s="27"/>
      <c r="JOW333" s="27"/>
      <c r="JOX333" s="27"/>
      <c r="JOY333" s="27"/>
      <c r="JOZ333" s="27"/>
      <c r="JPA333" s="27"/>
      <c r="JPB333" s="27"/>
      <c r="JPC333" s="27"/>
      <c r="JPD333" s="27"/>
      <c r="JPE333" s="27"/>
      <c r="JPF333" s="27"/>
      <c r="JPG333" s="27"/>
      <c r="JPH333" s="27"/>
      <c r="JPI333" s="27"/>
      <c r="JPJ333" s="27"/>
      <c r="JPK333" s="27"/>
      <c r="JPL333" s="27"/>
      <c r="JPM333" s="27"/>
      <c r="JPN333" s="27"/>
      <c r="JPO333" s="27"/>
      <c r="JPP333" s="27"/>
      <c r="JPQ333" s="27"/>
      <c r="JPR333" s="27"/>
      <c r="JPS333" s="27"/>
      <c r="JPT333" s="27"/>
      <c r="JPU333" s="27"/>
      <c r="JPV333" s="27"/>
      <c r="JPW333" s="27"/>
      <c r="JPX333" s="27"/>
      <c r="JPY333" s="27"/>
      <c r="JPZ333" s="27"/>
      <c r="JQA333" s="27"/>
      <c r="JQB333" s="27"/>
      <c r="JQC333" s="27"/>
      <c r="JQD333" s="27"/>
      <c r="JQE333" s="27"/>
      <c r="JQF333" s="27"/>
      <c r="JQG333" s="27"/>
      <c r="JQH333" s="27"/>
      <c r="JQI333" s="27"/>
      <c r="JQJ333" s="27"/>
      <c r="JQK333" s="27"/>
      <c r="JQL333" s="27"/>
      <c r="JQM333" s="27"/>
      <c r="JQN333" s="27"/>
      <c r="JQO333" s="27"/>
      <c r="JQP333" s="27"/>
      <c r="JQQ333" s="27"/>
      <c r="JQR333" s="27"/>
      <c r="JQS333" s="27"/>
      <c r="JQT333" s="27"/>
      <c r="JQU333" s="27"/>
      <c r="JQV333" s="27"/>
      <c r="JQW333" s="27"/>
      <c r="JQX333" s="27"/>
      <c r="JQY333" s="27"/>
      <c r="JQZ333" s="27"/>
      <c r="JRA333" s="27"/>
      <c r="JRB333" s="27"/>
      <c r="JRC333" s="27"/>
      <c r="JRD333" s="27"/>
      <c r="JRE333" s="27"/>
      <c r="JRF333" s="27"/>
      <c r="JRG333" s="27"/>
      <c r="JRH333" s="27"/>
      <c r="JRI333" s="27"/>
      <c r="JRJ333" s="27"/>
      <c r="JRK333" s="27"/>
      <c r="JRL333" s="27"/>
      <c r="JRM333" s="27"/>
      <c r="JRN333" s="27"/>
      <c r="JRO333" s="27"/>
      <c r="JRP333" s="27"/>
      <c r="JRQ333" s="27"/>
      <c r="JRR333" s="27"/>
      <c r="JRS333" s="27"/>
      <c r="JRT333" s="27"/>
      <c r="JRU333" s="27"/>
      <c r="JRV333" s="27"/>
      <c r="JRW333" s="27"/>
      <c r="JRX333" s="27"/>
      <c r="JRY333" s="27"/>
      <c r="JRZ333" s="27"/>
      <c r="JSA333" s="27"/>
      <c r="JSB333" s="27"/>
      <c r="JSC333" s="27"/>
      <c r="JSD333" s="27"/>
      <c r="JSE333" s="27"/>
      <c r="JSF333" s="27"/>
      <c r="JSG333" s="27"/>
      <c r="JSH333" s="27"/>
      <c r="JSI333" s="27"/>
      <c r="JSJ333" s="27"/>
      <c r="JSK333" s="27"/>
      <c r="JSL333" s="27"/>
      <c r="JSM333" s="27"/>
      <c r="JSN333" s="27"/>
      <c r="JSO333" s="27"/>
      <c r="JSP333" s="27"/>
      <c r="JSQ333" s="27"/>
      <c r="JSR333" s="27"/>
      <c r="JSS333" s="27"/>
      <c r="JST333" s="27"/>
      <c r="JSU333" s="27"/>
      <c r="JSV333" s="27"/>
      <c r="JSW333" s="27"/>
      <c r="JSX333" s="27"/>
      <c r="JSY333" s="27"/>
      <c r="JSZ333" s="27"/>
      <c r="JTA333" s="27"/>
      <c r="JTB333" s="27"/>
      <c r="JTC333" s="27"/>
      <c r="JTD333" s="27"/>
      <c r="JTE333" s="27"/>
      <c r="JTF333" s="27"/>
      <c r="JTG333" s="27"/>
      <c r="JTH333" s="27"/>
      <c r="JTI333" s="27"/>
      <c r="JTJ333" s="27"/>
      <c r="JTK333" s="27"/>
      <c r="JTL333" s="27"/>
      <c r="JTM333" s="27"/>
      <c r="JTN333" s="27"/>
      <c r="JTO333" s="27"/>
      <c r="JTP333" s="27"/>
      <c r="JTQ333" s="27"/>
      <c r="JTR333" s="27"/>
      <c r="JTS333" s="27"/>
      <c r="JTT333" s="27"/>
      <c r="JTU333" s="27"/>
      <c r="JTV333" s="27"/>
      <c r="JTW333" s="27"/>
      <c r="JTX333" s="27"/>
      <c r="JTY333" s="27"/>
      <c r="JTZ333" s="27"/>
      <c r="JUA333" s="27"/>
      <c r="JUB333" s="27"/>
      <c r="JUC333" s="27"/>
      <c r="JUD333" s="27"/>
      <c r="JUE333" s="27"/>
      <c r="JUF333" s="27"/>
      <c r="JUG333" s="27"/>
      <c r="JUH333" s="27"/>
      <c r="JUI333" s="27"/>
      <c r="JUJ333" s="27"/>
      <c r="JUK333" s="27"/>
      <c r="JUL333" s="27"/>
      <c r="JUM333" s="27"/>
      <c r="JUN333" s="27"/>
      <c r="JUO333" s="27"/>
      <c r="JUP333" s="27"/>
      <c r="JUQ333" s="27"/>
      <c r="JUR333" s="27"/>
      <c r="JUS333" s="27"/>
      <c r="JUT333" s="27"/>
      <c r="JUU333" s="27"/>
      <c r="JUV333" s="27"/>
      <c r="JUW333" s="27"/>
      <c r="JUX333" s="27"/>
      <c r="JUY333" s="27"/>
      <c r="JUZ333" s="27"/>
      <c r="JVA333" s="27"/>
      <c r="JVB333" s="27"/>
      <c r="JVC333" s="27"/>
      <c r="JVD333" s="27"/>
      <c r="JVE333" s="27"/>
      <c r="JVF333" s="27"/>
      <c r="JVG333" s="27"/>
      <c r="JVH333" s="27"/>
      <c r="JVI333" s="27"/>
      <c r="JVJ333" s="27"/>
      <c r="JVK333" s="27"/>
      <c r="JVL333" s="27"/>
      <c r="JVM333" s="27"/>
      <c r="JVN333" s="27"/>
      <c r="JVO333" s="27"/>
      <c r="JVP333" s="27"/>
      <c r="JVQ333" s="27"/>
      <c r="JVR333" s="27"/>
      <c r="JVS333" s="27"/>
      <c r="JVT333" s="27"/>
      <c r="JVU333" s="27"/>
      <c r="JVV333" s="27"/>
      <c r="JVW333" s="27"/>
      <c r="JVX333" s="27"/>
      <c r="JVY333" s="27"/>
      <c r="JVZ333" s="27"/>
      <c r="JWA333" s="27"/>
      <c r="JWB333" s="27"/>
      <c r="JWC333" s="27"/>
      <c r="JWD333" s="27"/>
      <c r="JWE333" s="27"/>
      <c r="JWF333" s="27"/>
      <c r="JWG333" s="27"/>
      <c r="JWH333" s="27"/>
      <c r="JWI333" s="27"/>
      <c r="JWJ333" s="27"/>
      <c r="JWK333" s="27"/>
      <c r="JWL333" s="27"/>
      <c r="JWM333" s="27"/>
      <c r="JWN333" s="27"/>
      <c r="JWO333" s="27"/>
      <c r="JWP333" s="27"/>
      <c r="JWQ333" s="27"/>
      <c r="JWR333" s="27"/>
      <c r="JWS333" s="27"/>
      <c r="JWT333" s="27"/>
      <c r="JWU333" s="27"/>
      <c r="JWV333" s="27"/>
      <c r="JWW333" s="27"/>
      <c r="JWX333" s="27"/>
      <c r="JWY333" s="27"/>
      <c r="JWZ333" s="27"/>
      <c r="JXA333" s="27"/>
      <c r="JXB333" s="27"/>
      <c r="JXC333" s="27"/>
      <c r="JXD333" s="27"/>
      <c r="JXE333" s="27"/>
      <c r="JXF333" s="27"/>
      <c r="JXG333" s="27"/>
      <c r="JXH333" s="27"/>
      <c r="JXI333" s="27"/>
      <c r="JXJ333" s="27"/>
      <c r="JXK333" s="27"/>
      <c r="JXL333" s="27"/>
      <c r="JXM333" s="27"/>
      <c r="JXN333" s="27"/>
      <c r="JXO333" s="27"/>
      <c r="JXP333" s="27"/>
      <c r="JXQ333" s="27"/>
      <c r="JXR333" s="27"/>
      <c r="JXS333" s="27"/>
      <c r="JXT333" s="27"/>
      <c r="JXU333" s="27"/>
      <c r="JXV333" s="27"/>
      <c r="JXW333" s="27"/>
      <c r="JXX333" s="27"/>
      <c r="JXY333" s="27"/>
      <c r="JXZ333" s="27"/>
      <c r="JYA333" s="27"/>
      <c r="JYB333" s="27"/>
      <c r="JYC333" s="27"/>
      <c r="JYD333" s="27"/>
      <c r="JYE333" s="27"/>
      <c r="JYF333" s="27"/>
      <c r="JYG333" s="27"/>
      <c r="JYH333" s="27"/>
      <c r="JYI333" s="27"/>
      <c r="JYJ333" s="27"/>
      <c r="JYK333" s="27"/>
      <c r="JYL333" s="27"/>
      <c r="JYM333" s="27"/>
      <c r="JYN333" s="27"/>
      <c r="JYO333" s="27"/>
      <c r="JYP333" s="27"/>
      <c r="JYQ333" s="27"/>
      <c r="JYR333" s="27"/>
      <c r="JYS333" s="27"/>
      <c r="JYT333" s="27"/>
      <c r="JYU333" s="27"/>
      <c r="JYV333" s="27"/>
      <c r="JYW333" s="27"/>
      <c r="JYX333" s="27"/>
      <c r="JYY333" s="27"/>
      <c r="JYZ333" s="27"/>
      <c r="JZA333" s="27"/>
      <c r="JZB333" s="27"/>
      <c r="JZC333" s="27"/>
      <c r="JZD333" s="27"/>
      <c r="JZE333" s="27"/>
      <c r="JZF333" s="27"/>
      <c r="JZG333" s="27"/>
      <c r="JZH333" s="27"/>
      <c r="JZI333" s="27"/>
      <c r="JZJ333" s="27"/>
      <c r="JZK333" s="27"/>
      <c r="JZL333" s="27"/>
      <c r="JZM333" s="27"/>
      <c r="JZN333" s="27"/>
      <c r="JZO333" s="27"/>
      <c r="JZP333" s="27"/>
      <c r="JZQ333" s="27"/>
      <c r="JZR333" s="27"/>
      <c r="JZS333" s="27"/>
      <c r="JZT333" s="27"/>
      <c r="JZU333" s="27"/>
      <c r="JZV333" s="27"/>
      <c r="JZW333" s="27"/>
      <c r="JZX333" s="27"/>
      <c r="JZY333" s="27"/>
      <c r="JZZ333" s="27"/>
      <c r="KAA333" s="27"/>
      <c r="KAB333" s="27"/>
      <c r="KAC333" s="27"/>
      <c r="KAD333" s="27"/>
      <c r="KAE333" s="27"/>
      <c r="KAF333" s="27"/>
      <c r="KAG333" s="27"/>
      <c r="KAH333" s="27"/>
      <c r="KAI333" s="27"/>
      <c r="KAJ333" s="27"/>
      <c r="KAK333" s="27"/>
      <c r="KAL333" s="27"/>
      <c r="KAM333" s="27"/>
      <c r="KAN333" s="27"/>
      <c r="KAO333" s="27"/>
      <c r="KAP333" s="27"/>
      <c r="KAQ333" s="27"/>
      <c r="KAR333" s="27"/>
      <c r="KAS333" s="27"/>
      <c r="KAT333" s="27"/>
      <c r="KAU333" s="27"/>
      <c r="KAV333" s="27"/>
      <c r="KAW333" s="27"/>
      <c r="KAX333" s="27"/>
      <c r="KAY333" s="27"/>
      <c r="KAZ333" s="27"/>
      <c r="KBA333" s="27"/>
      <c r="KBB333" s="27"/>
      <c r="KBC333" s="27"/>
      <c r="KBD333" s="27"/>
      <c r="KBE333" s="27"/>
      <c r="KBF333" s="27"/>
      <c r="KBG333" s="27"/>
      <c r="KBH333" s="27"/>
      <c r="KBI333" s="27"/>
      <c r="KBJ333" s="27"/>
      <c r="KBK333" s="27"/>
      <c r="KBL333" s="27"/>
      <c r="KBM333" s="27"/>
      <c r="KBN333" s="27"/>
      <c r="KBO333" s="27"/>
      <c r="KBP333" s="27"/>
      <c r="KBQ333" s="27"/>
      <c r="KBR333" s="27"/>
      <c r="KBS333" s="27"/>
      <c r="KBT333" s="27"/>
      <c r="KBU333" s="27"/>
      <c r="KBV333" s="27"/>
      <c r="KBW333" s="27"/>
      <c r="KBX333" s="27"/>
      <c r="KBY333" s="27"/>
      <c r="KBZ333" s="27"/>
      <c r="KCA333" s="27"/>
      <c r="KCB333" s="27"/>
      <c r="KCC333" s="27"/>
      <c r="KCD333" s="27"/>
      <c r="KCE333" s="27"/>
      <c r="KCF333" s="27"/>
      <c r="KCG333" s="27"/>
      <c r="KCH333" s="27"/>
      <c r="KCI333" s="27"/>
      <c r="KCJ333" s="27"/>
      <c r="KCK333" s="27"/>
      <c r="KCL333" s="27"/>
      <c r="KCM333" s="27"/>
      <c r="KCN333" s="27"/>
      <c r="KCO333" s="27"/>
      <c r="KCP333" s="27"/>
      <c r="KCQ333" s="27"/>
      <c r="KCR333" s="27"/>
      <c r="KCS333" s="27"/>
      <c r="KCT333" s="27"/>
      <c r="KCU333" s="27"/>
      <c r="KCV333" s="27"/>
      <c r="KCW333" s="27"/>
      <c r="KCX333" s="27"/>
      <c r="KCY333" s="27"/>
      <c r="KCZ333" s="27"/>
      <c r="KDA333" s="27"/>
      <c r="KDB333" s="27"/>
      <c r="KDC333" s="27"/>
      <c r="KDD333" s="27"/>
      <c r="KDE333" s="27"/>
      <c r="KDF333" s="27"/>
      <c r="KDG333" s="27"/>
      <c r="KDH333" s="27"/>
      <c r="KDI333" s="27"/>
      <c r="KDJ333" s="27"/>
      <c r="KDK333" s="27"/>
      <c r="KDL333" s="27"/>
      <c r="KDM333" s="27"/>
      <c r="KDN333" s="27"/>
      <c r="KDO333" s="27"/>
      <c r="KDP333" s="27"/>
      <c r="KDQ333" s="27"/>
      <c r="KDR333" s="27"/>
      <c r="KDS333" s="27"/>
      <c r="KDT333" s="27"/>
      <c r="KDU333" s="27"/>
      <c r="KDV333" s="27"/>
      <c r="KDW333" s="27"/>
      <c r="KDX333" s="27"/>
      <c r="KDY333" s="27"/>
      <c r="KDZ333" s="27"/>
      <c r="KEA333" s="27"/>
      <c r="KEB333" s="27"/>
      <c r="KEC333" s="27"/>
      <c r="KED333" s="27"/>
      <c r="KEE333" s="27"/>
      <c r="KEF333" s="27"/>
      <c r="KEG333" s="27"/>
      <c r="KEH333" s="27"/>
      <c r="KEI333" s="27"/>
      <c r="KEJ333" s="27"/>
      <c r="KEK333" s="27"/>
      <c r="KEL333" s="27"/>
      <c r="KEM333" s="27"/>
      <c r="KEN333" s="27"/>
      <c r="KEO333" s="27"/>
      <c r="KEP333" s="27"/>
      <c r="KEQ333" s="27"/>
      <c r="KER333" s="27"/>
      <c r="KES333" s="27"/>
      <c r="KET333" s="27"/>
      <c r="KEU333" s="27"/>
      <c r="KEV333" s="27"/>
      <c r="KEW333" s="27"/>
      <c r="KEX333" s="27"/>
      <c r="KEY333" s="27"/>
      <c r="KEZ333" s="27"/>
      <c r="KFA333" s="27"/>
      <c r="KFB333" s="27"/>
      <c r="KFC333" s="27"/>
      <c r="KFD333" s="27"/>
      <c r="KFE333" s="27"/>
      <c r="KFF333" s="27"/>
      <c r="KFG333" s="27"/>
      <c r="KFH333" s="27"/>
      <c r="KFI333" s="27"/>
      <c r="KFJ333" s="27"/>
      <c r="KFK333" s="27"/>
      <c r="KFL333" s="27"/>
      <c r="KFM333" s="27"/>
      <c r="KFN333" s="27"/>
      <c r="KFO333" s="27"/>
      <c r="KFP333" s="27"/>
      <c r="KFQ333" s="27"/>
      <c r="KFR333" s="27"/>
      <c r="KFS333" s="27"/>
      <c r="KFT333" s="27"/>
      <c r="KFU333" s="27"/>
      <c r="KFV333" s="27"/>
      <c r="KFW333" s="27"/>
      <c r="KFX333" s="27"/>
      <c r="KFY333" s="27"/>
      <c r="KFZ333" s="27"/>
      <c r="KGA333" s="27"/>
      <c r="KGB333" s="27"/>
      <c r="KGC333" s="27"/>
      <c r="KGD333" s="27"/>
      <c r="KGE333" s="27"/>
      <c r="KGF333" s="27"/>
      <c r="KGG333" s="27"/>
      <c r="KGH333" s="27"/>
      <c r="KGI333" s="27"/>
      <c r="KGJ333" s="27"/>
      <c r="KGK333" s="27"/>
      <c r="KGL333" s="27"/>
      <c r="KGM333" s="27"/>
      <c r="KGN333" s="27"/>
      <c r="KGO333" s="27"/>
      <c r="KGP333" s="27"/>
      <c r="KGQ333" s="27"/>
      <c r="KGR333" s="27"/>
      <c r="KGS333" s="27"/>
      <c r="KGT333" s="27"/>
      <c r="KGU333" s="27"/>
      <c r="KGV333" s="27"/>
      <c r="KGW333" s="27"/>
      <c r="KGX333" s="27"/>
      <c r="KGY333" s="27"/>
      <c r="KGZ333" s="27"/>
      <c r="KHA333" s="27"/>
      <c r="KHB333" s="27"/>
      <c r="KHC333" s="27"/>
      <c r="KHD333" s="27"/>
      <c r="KHE333" s="27"/>
      <c r="KHF333" s="27"/>
      <c r="KHG333" s="27"/>
      <c r="KHH333" s="27"/>
      <c r="KHI333" s="27"/>
      <c r="KHJ333" s="27"/>
      <c r="KHK333" s="27"/>
      <c r="KHL333" s="27"/>
      <c r="KHM333" s="27"/>
      <c r="KHN333" s="27"/>
      <c r="KHO333" s="27"/>
      <c r="KHP333" s="27"/>
      <c r="KHQ333" s="27"/>
      <c r="KHR333" s="27"/>
      <c r="KHS333" s="27"/>
      <c r="KHT333" s="27"/>
      <c r="KHU333" s="27"/>
      <c r="KHV333" s="27"/>
      <c r="KHW333" s="27"/>
      <c r="KHX333" s="27"/>
      <c r="KHY333" s="27"/>
      <c r="KHZ333" s="27"/>
      <c r="KIA333" s="27"/>
      <c r="KIB333" s="27"/>
      <c r="KIC333" s="27"/>
      <c r="KID333" s="27"/>
      <c r="KIE333" s="27"/>
      <c r="KIF333" s="27"/>
      <c r="KIG333" s="27"/>
      <c r="KIH333" s="27"/>
      <c r="KII333" s="27"/>
      <c r="KIJ333" s="27"/>
      <c r="KIK333" s="27"/>
      <c r="KIL333" s="27"/>
      <c r="KIM333" s="27"/>
      <c r="KIN333" s="27"/>
      <c r="KIO333" s="27"/>
      <c r="KIP333" s="27"/>
      <c r="KIQ333" s="27"/>
      <c r="KIR333" s="27"/>
      <c r="KIS333" s="27"/>
      <c r="KIT333" s="27"/>
      <c r="KIU333" s="27"/>
      <c r="KIV333" s="27"/>
      <c r="KIW333" s="27"/>
      <c r="KIX333" s="27"/>
      <c r="KIY333" s="27"/>
      <c r="KIZ333" s="27"/>
      <c r="KJA333" s="27"/>
      <c r="KJB333" s="27"/>
      <c r="KJC333" s="27"/>
      <c r="KJD333" s="27"/>
      <c r="KJE333" s="27"/>
      <c r="KJF333" s="27"/>
      <c r="KJG333" s="27"/>
      <c r="KJH333" s="27"/>
      <c r="KJI333" s="27"/>
      <c r="KJJ333" s="27"/>
      <c r="KJK333" s="27"/>
      <c r="KJL333" s="27"/>
      <c r="KJM333" s="27"/>
      <c r="KJN333" s="27"/>
      <c r="KJO333" s="27"/>
      <c r="KJP333" s="27"/>
      <c r="KJQ333" s="27"/>
      <c r="KJR333" s="27"/>
      <c r="KJS333" s="27"/>
      <c r="KJT333" s="27"/>
      <c r="KJU333" s="27"/>
      <c r="KJV333" s="27"/>
      <c r="KJW333" s="27"/>
      <c r="KJX333" s="27"/>
      <c r="KJY333" s="27"/>
      <c r="KJZ333" s="27"/>
      <c r="KKA333" s="27"/>
      <c r="KKB333" s="27"/>
      <c r="KKC333" s="27"/>
      <c r="KKD333" s="27"/>
      <c r="KKE333" s="27"/>
      <c r="KKF333" s="27"/>
      <c r="KKG333" s="27"/>
      <c r="KKH333" s="27"/>
      <c r="KKI333" s="27"/>
      <c r="KKJ333" s="27"/>
      <c r="KKK333" s="27"/>
      <c r="KKL333" s="27"/>
      <c r="KKM333" s="27"/>
      <c r="KKN333" s="27"/>
      <c r="KKO333" s="27"/>
      <c r="KKP333" s="27"/>
      <c r="KKQ333" s="27"/>
      <c r="KKR333" s="27"/>
      <c r="KKS333" s="27"/>
      <c r="KKT333" s="27"/>
      <c r="KKU333" s="27"/>
      <c r="KKV333" s="27"/>
      <c r="KKW333" s="27"/>
      <c r="KKX333" s="27"/>
      <c r="KKY333" s="27"/>
      <c r="KKZ333" s="27"/>
      <c r="KLA333" s="27"/>
      <c r="KLB333" s="27"/>
      <c r="KLC333" s="27"/>
      <c r="KLD333" s="27"/>
      <c r="KLE333" s="27"/>
      <c r="KLF333" s="27"/>
      <c r="KLG333" s="27"/>
      <c r="KLH333" s="27"/>
      <c r="KLI333" s="27"/>
      <c r="KLJ333" s="27"/>
      <c r="KLK333" s="27"/>
      <c r="KLL333" s="27"/>
      <c r="KLM333" s="27"/>
      <c r="KLN333" s="27"/>
      <c r="KLO333" s="27"/>
      <c r="KLP333" s="27"/>
      <c r="KLQ333" s="27"/>
      <c r="KLR333" s="27"/>
      <c r="KLS333" s="27"/>
      <c r="KLT333" s="27"/>
      <c r="KLU333" s="27"/>
      <c r="KLV333" s="27"/>
      <c r="KLW333" s="27"/>
      <c r="KLX333" s="27"/>
      <c r="KLY333" s="27"/>
      <c r="KLZ333" s="27"/>
      <c r="KMA333" s="27"/>
      <c r="KMB333" s="27"/>
      <c r="KMC333" s="27"/>
      <c r="KMD333" s="27"/>
      <c r="KME333" s="27"/>
      <c r="KMF333" s="27"/>
      <c r="KMG333" s="27"/>
      <c r="KMH333" s="27"/>
      <c r="KMI333" s="27"/>
      <c r="KMJ333" s="27"/>
      <c r="KMK333" s="27"/>
      <c r="KML333" s="27"/>
      <c r="KMM333" s="27"/>
      <c r="KMN333" s="27"/>
      <c r="KMO333" s="27"/>
      <c r="KMP333" s="27"/>
      <c r="KMQ333" s="27"/>
      <c r="KMR333" s="27"/>
      <c r="KMS333" s="27"/>
      <c r="KMT333" s="27"/>
      <c r="KMU333" s="27"/>
      <c r="KMV333" s="27"/>
      <c r="KMW333" s="27"/>
      <c r="KMX333" s="27"/>
      <c r="KMY333" s="27"/>
      <c r="KMZ333" s="27"/>
      <c r="KNA333" s="27"/>
      <c r="KNB333" s="27"/>
      <c r="KNC333" s="27"/>
      <c r="KND333" s="27"/>
      <c r="KNE333" s="27"/>
      <c r="KNF333" s="27"/>
      <c r="KNG333" s="27"/>
      <c r="KNH333" s="27"/>
      <c r="KNI333" s="27"/>
      <c r="KNJ333" s="27"/>
      <c r="KNK333" s="27"/>
      <c r="KNL333" s="27"/>
      <c r="KNM333" s="27"/>
      <c r="KNN333" s="27"/>
      <c r="KNO333" s="27"/>
      <c r="KNP333" s="27"/>
      <c r="KNQ333" s="27"/>
      <c r="KNR333" s="27"/>
      <c r="KNS333" s="27"/>
      <c r="KNT333" s="27"/>
      <c r="KNU333" s="27"/>
      <c r="KNV333" s="27"/>
      <c r="KNW333" s="27"/>
      <c r="KNX333" s="27"/>
      <c r="KNY333" s="27"/>
      <c r="KNZ333" s="27"/>
      <c r="KOA333" s="27"/>
      <c r="KOB333" s="27"/>
      <c r="KOC333" s="27"/>
      <c r="KOD333" s="27"/>
      <c r="KOE333" s="27"/>
      <c r="KOF333" s="27"/>
      <c r="KOG333" s="27"/>
      <c r="KOH333" s="27"/>
      <c r="KOI333" s="27"/>
      <c r="KOJ333" s="27"/>
      <c r="KOK333" s="27"/>
      <c r="KOL333" s="27"/>
      <c r="KOM333" s="27"/>
      <c r="KON333" s="27"/>
      <c r="KOO333" s="27"/>
      <c r="KOP333" s="27"/>
      <c r="KOQ333" s="27"/>
      <c r="KOR333" s="27"/>
      <c r="KOS333" s="27"/>
      <c r="KOT333" s="27"/>
      <c r="KOU333" s="27"/>
      <c r="KOV333" s="27"/>
      <c r="KOW333" s="27"/>
      <c r="KOX333" s="27"/>
      <c r="KOY333" s="27"/>
      <c r="KOZ333" s="27"/>
      <c r="KPA333" s="27"/>
      <c r="KPB333" s="27"/>
      <c r="KPC333" s="27"/>
      <c r="KPD333" s="27"/>
      <c r="KPE333" s="27"/>
      <c r="KPF333" s="27"/>
      <c r="KPG333" s="27"/>
      <c r="KPH333" s="27"/>
      <c r="KPI333" s="27"/>
      <c r="KPJ333" s="27"/>
      <c r="KPK333" s="27"/>
      <c r="KPL333" s="27"/>
      <c r="KPM333" s="27"/>
      <c r="KPN333" s="27"/>
      <c r="KPO333" s="27"/>
      <c r="KPP333" s="27"/>
      <c r="KPQ333" s="27"/>
      <c r="KPR333" s="27"/>
      <c r="KPS333" s="27"/>
      <c r="KPT333" s="27"/>
      <c r="KPU333" s="27"/>
      <c r="KPV333" s="27"/>
      <c r="KPW333" s="27"/>
      <c r="KPX333" s="27"/>
      <c r="KPY333" s="27"/>
      <c r="KPZ333" s="27"/>
      <c r="KQA333" s="27"/>
      <c r="KQB333" s="27"/>
      <c r="KQC333" s="27"/>
      <c r="KQD333" s="27"/>
      <c r="KQE333" s="27"/>
      <c r="KQF333" s="27"/>
      <c r="KQG333" s="27"/>
      <c r="KQH333" s="27"/>
      <c r="KQI333" s="27"/>
      <c r="KQJ333" s="27"/>
      <c r="KQK333" s="27"/>
      <c r="KQL333" s="27"/>
      <c r="KQM333" s="27"/>
      <c r="KQN333" s="27"/>
      <c r="KQO333" s="27"/>
      <c r="KQP333" s="27"/>
      <c r="KQQ333" s="27"/>
      <c r="KQR333" s="27"/>
      <c r="KQS333" s="27"/>
      <c r="KQT333" s="27"/>
      <c r="KQU333" s="27"/>
      <c r="KQV333" s="27"/>
      <c r="KQW333" s="27"/>
      <c r="KQX333" s="27"/>
      <c r="KQY333" s="27"/>
      <c r="KQZ333" s="27"/>
      <c r="KRA333" s="27"/>
      <c r="KRB333" s="27"/>
      <c r="KRC333" s="27"/>
      <c r="KRD333" s="27"/>
      <c r="KRE333" s="27"/>
      <c r="KRF333" s="27"/>
      <c r="KRG333" s="27"/>
      <c r="KRH333" s="27"/>
      <c r="KRI333" s="27"/>
      <c r="KRJ333" s="27"/>
      <c r="KRK333" s="27"/>
      <c r="KRL333" s="27"/>
      <c r="KRM333" s="27"/>
      <c r="KRN333" s="27"/>
      <c r="KRO333" s="27"/>
      <c r="KRP333" s="27"/>
      <c r="KRQ333" s="27"/>
      <c r="KRR333" s="27"/>
      <c r="KRS333" s="27"/>
      <c r="KRT333" s="27"/>
      <c r="KRU333" s="27"/>
      <c r="KRV333" s="27"/>
      <c r="KRW333" s="27"/>
      <c r="KRX333" s="27"/>
      <c r="KRY333" s="27"/>
      <c r="KRZ333" s="27"/>
      <c r="KSA333" s="27"/>
      <c r="KSB333" s="27"/>
      <c r="KSC333" s="27"/>
      <c r="KSD333" s="27"/>
      <c r="KSE333" s="27"/>
      <c r="KSF333" s="27"/>
      <c r="KSG333" s="27"/>
      <c r="KSH333" s="27"/>
      <c r="KSI333" s="27"/>
      <c r="KSJ333" s="27"/>
      <c r="KSK333" s="27"/>
      <c r="KSL333" s="27"/>
      <c r="KSM333" s="27"/>
      <c r="KSN333" s="27"/>
      <c r="KSO333" s="27"/>
      <c r="KSP333" s="27"/>
      <c r="KSQ333" s="27"/>
      <c r="KSR333" s="27"/>
      <c r="KSS333" s="27"/>
      <c r="KST333" s="27"/>
      <c r="KSU333" s="27"/>
      <c r="KSV333" s="27"/>
      <c r="KSW333" s="27"/>
      <c r="KSX333" s="27"/>
      <c r="KSY333" s="27"/>
      <c r="KSZ333" s="27"/>
      <c r="KTA333" s="27"/>
      <c r="KTB333" s="27"/>
      <c r="KTC333" s="27"/>
      <c r="KTD333" s="27"/>
      <c r="KTE333" s="27"/>
      <c r="KTF333" s="27"/>
      <c r="KTG333" s="27"/>
      <c r="KTH333" s="27"/>
      <c r="KTI333" s="27"/>
      <c r="KTJ333" s="27"/>
      <c r="KTK333" s="27"/>
      <c r="KTL333" s="27"/>
      <c r="KTM333" s="27"/>
      <c r="KTN333" s="27"/>
      <c r="KTO333" s="27"/>
      <c r="KTP333" s="27"/>
      <c r="KTQ333" s="27"/>
      <c r="KTR333" s="27"/>
      <c r="KTS333" s="27"/>
      <c r="KTT333" s="27"/>
      <c r="KTU333" s="27"/>
      <c r="KTV333" s="27"/>
      <c r="KTW333" s="27"/>
      <c r="KTX333" s="27"/>
      <c r="KTY333" s="27"/>
      <c r="KTZ333" s="27"/>
      <c r="KUA333" s="27"/>
      <c r="KUB333" s="27"/>
      <c r="KUC333" s="27"/>
      <c r="KUD333" s="27"/>
      <c r="KUE333" s="27"/>
      <c r="KUF333" s="27"/>
      <c r="KUG333" s="27"/>
      <c r="KUH333" s="27"/>
      <c r="KUI333" s="27"/>
      <c r="KUJ333" s="27"/>
      <c r="KUK333" s="27"/>
      <c r="KUL333" s="27"/>
      <c r="KUM333" s="27"/>
      <c r="KUN333" s="27"/>
      <c r="KUO333" s="27"/>
      <c r="KUP333" s="27"/>
      <c r="KUQ333" s="27"/>
      <c r="KUR333" s="27"/>
      <c r="KUS333" s="27"/>
      <c r="KUT333" s="27"/>
      <c r="KUU333" s="27"/>
      <c r="KUV333" s="27"/>
      <c r="KUW333" s="27"/>
      <c r="KUX333" s="27"/>
      <c r="KUY333" s="27"/>
      <c r="KUZ333" s="27"/>
      <c r="KVA333" s="27"/>
      <c r="KVB333" s="27"/>
      <c r="KVC333" s="27"/>
      <c r="KVD333" s="27"/>
      <c r="KVE333" s="27"/>
      <c r="KVF333" s="27"/>
      <c r="KVG333" s="27"/>
      <c r="KVH333" s="27"/>
      <c r="KVI333" s="27"/>
      <c r="KVJ333" s="27"/>
      <c r="KVK333" s="27"/>
      <c r="KVL333" s="27"/>
      <c r="KVM333" s="27"/>
      <c r="KVN333" s="27"/>
      <c r="KVO333" s="27"/>
      <c r="KVP333" s="27"/>
      <c r="KVQ333" s="27"/>
      <c r="KVR333" s="27"/>
      <c r="KVS333" s="27"/>
      <c r="KVT333" s="27"/>
      <c r="KVU333" s="27"/>
      <c r="KVV333" s="27"/>
      <c r="KVW333" s="27"/>
      <c r="KVX333" s="27"/>
      <c r="KVY333" s="27"/>
      <c r="KVZ333" s="27"/>
      <c r="KWA333" s="27"/>
      <c r="KWB333" s="27"/>
      <c r="KWC333" s="27"/>
      <c r="KWD333" s="27"/>
      <c r="KWE333" s="27"/>
      <c r="KWF333" s="27"/>
      <c r="KWG333" s="27"/>
      <c r="KWH333" s="27"/>
      <c r="KWI333" s="27"/>
      <c r="KWJ333" s="27"/>
      <c r="KWK333" s="27"/>
      <c r="KWL333" s="27"/>
      <c r="KWM333" s="27"/>
      <c r="KWN333" s="27"/>
      <c r="KWO333" s="27"/>
      <c r="KWP333" s="27"/>
      <c r="KWQ333" s="27"/>
      <c r="KWR333" s="27"/>
      <c r="KWS333" s="27"/>
      <c r="KWT333" s="27"/>
      <c r="KWU333" s="27"/>
      <c r="KWV333" s="27"/>
      <c r="KWW333" s="27"/>
      <c r="KWX333" s="27"/>
      <c r="KWY333" s="27"/>
      <c r="KWZ333" s="27"/>
      <c r="KXA333" s="27"/>
      <c r="KXB333" s="27"/>
      <c r="KXC333" s="27"/>
      <c r="KXD333" s="27"/>
      <c r="KXE333" s="27"/>
      <c r="KXF333" s="27"/>
      <c r="KXG333" s="27"/>
      <c r="KXH333" s="27"/>
      <c r="KXI333" s="27"/>
      <c r="KXJ333" s="27"/>
      <c r="KXK333" s="27"/>
      <c r="KXL333" s="27"/>
      <c r="KXM333" s="27"/>
      <c r="KXN333" s="27"/>
      <c r="KXO333" s="27"/>
      <c r="KXP333" s="27"/>
      <c r="KXQ333" s="27"/>
      <c r="KXR333" s="27"/>
      <c r="KXS333" s="27"/>
      <c r="KXT333" s="27"/>
      <c r="KXU333" s="27"/>
      <c r="KXV333" s="27"/>
      <c r="KXW333" s="27"/>
      <c r="KXX333" s="27"/>
      <c r="KXY333" s="27"/>
      <c r="KXZ333" s="27"/>
      <c r="KYA333" s="27"/>
      <c r="KYB333" s="27"/>
      <c r="KYC333" s="27"/>
      <c r="KYD333" s="27"/>
      <c r="KYE333" s="27"/>
      <c r="KYF333" s="27"/>
      <c r="KYG333" s="27"/>
      <c r="KYH333" s="27"/>
      <c r="KYI333" s="27"/>
      <c r="KYJ333" s="27"/>
      <c r="KYK333" s="27"/>
      <c r="KYL333" s="27"/>
      <c r="KYM333" s="27"/>
      <c r="KYN333" s="27"/>
      <c r="KYO333" s="27"/>
      <c r="KYP333" s="27"/>
      <c r="KYQ333" s="27"/>
      <c r="KYR333" s="27"/>
      <c r="KYS333" s="27"/>
      <c r="KYT333" s="27"/>
      <c r="KYU333" s="27"/>
      <c r="KYV333" s="27"/>
      <c r="KYW333" s="27"/>
      <c r="KYX333" s="27"/>
      <c r="KYY333" s="27"/>
      <c r="KYZ333" s="27"/>
      <c r="KZA333" s="27"/>
      <c r="KZB333" s="27"/>
      <c r="KZC333" s="27"/>
      <c r="KZD333" s="27"/>
      <c r="KZE333" s="27"/>
      <c r="KZF333" s="27"/>
      <c r="KZG333" s="27"/>
      <c r="KZH333" s="27"/>
      <c r="KZI333" s="27"/>
      <c r="KZJ333" s="27"/>
      <c r="KZK333" s="27"/>
      <c r="KZL333" s="27"/>
      <c r="KZM333" s="27"/>
      <c r="KZN333" s="27"/>
      <c r="KZO333" s="27"/>
      <c r="KZP333" s="27"/>
      <c r="KZQ333" s="27"/>
      <c r="KZR333" s="27"/>
      <c r="KZS333" s="27"/>
      <c r="KZT333" s="27"/>
      <c r="KZU333" s="27"/>
      <c r="KZV333" s="27"/>
      <c r="KZW333" s="27"/>
      <c r="KZX333" s="27"/>
      <c r="KZY333" s="27"/>
      <c r="KZZ333" s="27"/>
      <c r="LAA333" s="27"/>
      <c r="LAB333" s="27"/>
      <c r="LAC333" s="27"/>
      <c r="LAD333" s="27"/>
      <c r="LAE333" s="27"/>
      <c r="LAF333" s="27"/>
      <c r="LAG333" s="27"/>
      <c r="LAH333" s="27"/>
      <c r="LAI333" s="27"/>
      <c r="LAJ333" s="27"/>
      <c r="LAK333" s="27"/>
      <c r="LAL333" s="27"/>
      <c r="LAM333" s="27"/>
      <c r="LAN333" s="27"/>
      <c r="LAO333" s="27"/>
      <c r="LAP333" s="27"/>
      <c r="LAQ333" s="27"/>
      <c r="LAR333" s="27"/>
      <c r="LAS333" s="27"/>
      <c r="LAT333" s="27"/>
      <c r="LAU333" s="27"/>
      <c r="LAV333" s="27"/>
      <c r="LAW333" s="27"/>
      <c r="LAX333" s="27"/>
      <c r="LAY333" s="27"/>
      <c r="LAZ333" s="27"/>
      <c r="LBA333" s="27"/>
      <c r="LBB333" s="27"/>
      <c r="LBC333" s="27"/>
      <c r="LBD333" s="27"/>
      <c r="LBE333" s="27"/>
      <c r="LBF333" s="27"/>
      <c r="LBG333" s="27"/>
      <c r="LBH333" s="27"/>
      <c r="LBI333" s="27"/>
      <c r="LBJ333" s="27"/>
      <c r="LBK333" s="27"/>
      <c r="LBL333" s="27"/>
      <c r="LBM333" s="27"/>
      <c r="LBN333" s="27"/>
      <c r="LBO333" s="27"/>
      <c r="LBP333" s="27"/>
      <c r="LBQ333" s="27"/>
      <c r="LBR333" s="27"/>
      <c r="LBS333" s="27"/>
      <c r="LBT333" s="27"/>
      <c r="LBU333" s="27"/>
      <c r="LBV333" s="27"/>
      <c r="LBW333" s="27"/>
      <c r="LBX333" s="27"/>
      <c r="LBY333" s="27"/>
      <c r="LBZ333" s="27"/>
      <c r="LCA333" s="27"/>
      <c r="LCB333" s="27"/>
      <c r="LCC333" s="27"/>
      <c r="LCD333" s="27"/>
      <c r="LCE333" s="27"/>
      <c r="LCF333" s="27"/>
      <c r="LCG333" s="27"/>
      <c r="LCH333" s="27"/>
      <c r="LCI333" s="27"/>
      <c r="LCJ333" s="27"/>
      <c r="LCK333" s="27"/>
      <c r="LCL333" s="27"/>
      <c r="LCM333" s="27"/>
      <c r="LCN333" s="27"/>
      <c r="LCO333" s="27"/>
      <c r="LCP333" s="27"/>
      <c r="LCQ333" s="27"/>
      <c r="LCR333" s="27"/>
      <c r="LCS333" s="27"/>
      <c r="LCT333" s="27"/>
      <c r="LCU333" s="27"/>
      <c r="LCV333" s="27"/>
      <c r="LCW333" s="27"/>
      <c r="LCX333" s="27"/>
      <c r="LCY333" s="27"/>
      <c r="LCZ333" s="27"/>
      <c r="LDA333" s="27"/>
      <c r="LDB333" s="27"/>
      <c r="LDC333" s="27"/>
      <c r="LDD333" s="27"/>
      <c r="LDE333" s="27"/>
      <c r="LDF333" s="27"/>
      <c r="LDG333" s="27"/>
      <c r="LDH333" s="27"/>
      <c r="LDI333" s="27"/>
      <c r="LDJ333" s="27"/>
      <c r="LDK333" s="27"/>
      <c r="LDL333" s="27"/>
      <c r="LDM333" s="27"/>
      <c r="LDN333" s="27"/>
      <c r="LDO333" s="27"/>
      <c r="LDP333" s="27"/>
      <c r="LDQ333" s="27"/>
      <c r="LDR333" s="27"/>
      <c r="LDS333" s="27"/>
      <c r="LDT333" s="27"/>
      <c r="LDU333" s="27"/>
      <c r="LDV333" s="27"/>
      <c r="LDW333" s="27"/>
      <c r="LDX333" s="27"/>
      <c r="LDY333" s="27"/>
      <c r="LDZ333" s="27"/>
      <c r="LEA333" s="27"/>
      <c r="LEB333" s="27"/>
      <c r="LEC333" s="27"/>
      <c r="LED333" s="27"/>
      <c r="LEE333" s="27"/>
      <c r="LEF333" s="27"/>
      <c r="LEG333" s="27"/>
      <c r="LEH333" s="27"/>
      <c r="LEI333" s="27"/>
      <c r="LEJ333" s="27"/>
      <c r="LEK333" s="27"/>
      <c r="LEL333" s="27"/>
      <c r="LEM333" s="27"/>
      <c r="LEN333" s="27"/>
      <c r="LEO333" s="27"/>
      <c r="LEP333" s="27"/>
      <c r="LEQ333" s="27"/>
      <c r="LER333" s="27"/>
      <c r="LES333" s="27"/>
      <c r="LET333" s="27"/>
      <c r="LEU333" s="27"/>
      <c r="LEV333" s="27"/>
      <c r="LEW333" s="27"/>
      <c r="LEX333" s="27"/>
      <c r="LEY333" s="27"/>
      <c r="LEZ333" s="27"/>
      <c r="LFA333" s="27"/>
      <c r="LFB333" s="27"/>
      <c r="LFC333" s="27"/>
      <c r="LFD333" s="27"/>
      <c r="LFE333" s="27"/>
      <c r="LFF333" s="27"/>
      <c r="LFG333" s="27"/>
      <c r="LFH333" s="27"/>
      <c r="LFI333" s="27"/>
      <c r="LFJ333" s="27"/>
      <c r="LFK333" s="27"/>
      <c r="LFL333" s="27"/>
      <c r="LFM333" s="27"/>
      <c r="LFN333" s="27"/>
      <c r="LFO333" s="27"/>
      <c r="LFP333" s="27"/>
      <c r="LFQ333" s="27"/>
      <c r="LFR333" s="27"/>
      <c r="LFS333" s="27"/>
      <c r="LFT333" s="27"/>
      <c r="LFU333" s="27"/>
      <c r="LFV333" s="27"/>
      <c r="LFW333" s="27"/>
      <c r="LFX333" s="27"/>
      <c r="LFY333" s="27"/>
      <c r="LFZ333" s="27"/>
      <c r="LGA333" s="27"/>
      <c r="LGB333" s="27"/>
      <c r="LGC333" s="27"/>
      <c r="LGD333" s="27"/>
      <c r="LGE333" s="27"/>
      <c r="LGF333" s="27"/>
      <c r="LGG333" s="27"/>
      <c r="LGH333" s="27"/>
      <c r="LGI333" s="27"/>
      <c r="LGJ333" s="27"/>
      <c r="LGK333" s="27"/>
      <c r="LGL333" s="27"/>
      <c r="LGM333" s="27"/>
      <c r="LGN333" s="27"/>
      <c r="LGO333" s="27"/>
      <c r="LGP333" s="27"/>
      <c r="LGQ333" s="27"/>
      <c r="LGR333" s="27"/>
      <c r="LGS333" s="27"/>
      <c r="LGT333" s="27"/>
      <c r="LGU333" s="27"/>
      <c r="LGV333" s="27"/>
      <c r="LGW333" s="27"/>
      <c r="LGX333" s="27"/>
      <c r="LGY333" s="27"/>
      <c r="LGZ333" s="27"/>
      <c r="LHA333" s="27"/>
      <c r="LHB333" s="27"/>
      <c r="LHC333" s="27"/>
      <c r="LHD333" s="27"/>
      <c r="LHE333" s="27"/>
      <c r="LHF333" s="27"/>
      <c r="LHG333" s="27"/>
      <c r="LHH333" s="27"/>
      <c r="LHI333" s="27"/>
      <c r="LHJ333" s="27"/>
      <c r="LHK333" s="27"/>
      <c r="LHL333" s="27"/>
      <c r="LHM333" s="27"/>
      <c r="LHN333" s="27"/>
      <c r="LHO333" s="27"/>
      <c r="LHP333" s="27"/>
      <c r="LHQ333" s="27"/>
      <c r="LHR333" s="27"/>
      <c r="LHS333" s="27"/>
      <c r="LHT333" s="27"/>
      <c r="LHU333" s="27"/>
      <c r="LHV333" s="27"/>
      <c r="LHW333" s="27"/>
      <c r="LHX333" s="27"/>
      <c r="LHY333" s="27"/>
      <c r="LHZ333" s="27"/>
      <c r="LIA333" s="27"/>
      <c r="LIB333" s="27"/>
      <c r="LIC333" s="27"/>
      <c r="LID333" s="27"/>
      <c r="LIE333" s="27"/>
      <c r="LIF333" s="27"/>
      <c r="LIG333" s="27"/>
      <c r="LIH333" s="27"/>
      <c r="LII333" s="27"/>
      <c r="LIJ333" s="27"/>
      <c r="LIK333" s="27"/>
      <c r="LIL333" s="27"/>
      <c r="LIM333" s="27"/>
      <c r="LIN333" s="27"/>
      <c r="LIO333" s="27"/>
      <c r="LIP333" s="27"/>
      <c r="LIQ333" s="27"/>
      <c r="LIR333" s="27"/>
      <c r="LIS333" s="27"/>
      <c r="LIT333" s="27"/>
      <c r="LIU333" s="27"/>
      <c r="LIV333" s="27"/>
      <c r="LIW333" s="27"/>
      <c r="LIX333" s="27"/>
      <c r="LIY333" s="27"/>
      <c r="LIZ333" s="27"/>
      <c r="LJA333" s="27"/>
      <c r="LJB333" s="27"/>
      <c r="LJC333" s="27"/>
      <c r="LJD333" s="27"/>
      <c r="LJE333" s="27"/>
      <c r="LJF333" s="27"/>
      <c r="LJG333" s="27"/>
      <c r="LJH333" s="27"/>
      <c r="LJI333" s="27"/>
      <c r="LJJ333" s="27"/>
      <c r="LJK333" s="27"/>
      <c r="LJL333" s="27"/>
      <c r="LJM333" s="27"/>
      <c r="LJN333" s="27"/>
      <c r="LJO333" s="27"/>
      <c r="LJP333" s="27"/>
      <c r="LJQ333" s="27"/>
      <c r="LJR333" s="27"/>
      <c r="LJS333" s="27"/>
      <c r="LJT333" s="27"/>
      <c r="LJU333" s="27"/>
      <c r="LJV333" s="27"/>
      <c r="LJW333" s="27"/>
      <c r="LJX333" s="27"/>
      <c r="LJY333" s="27"/>
      <c r="LJZ333" s="27"/>
      <c r="LKA333" s="27"/>
      <c r="LKB333" s="27"/>
      <c r="LKC333" s="27"/>
      <c r="LKD333" s="27"/>
      <c r="LKE333" s="27"/>
      <c r="LKF333" s="27"/>
      <c r="LKG333" s="27"/>
      <c r="LKH333" s="27"/>
      <c r="LKI333" s="27"/>
      <c r="LKJ333" s="27"/>
      <c r="LKK333" s="27"/>
      <c r="LKL333" s="27"/>
      <c r="LKM333" s="27"/>
      <c r="LKN333" s="27"/>
      <c r="LKO333" s="27"/>
      <c r="LKP333" s="27"/>
      <c r="LKQ333" s="27"/>
      <c r="LKR333" s="27"/>
      <c r="LKS333" s="27"/>
      <c r="LKT333" s="27"/>
      <c r="LKU333" s="27"/>
      <c r="LKV333" s="27"/>
      <c r="LKW333" s="27"/>
      <c r="LKX333" s="27"/>
      <c r="LKY333" s="27"/>
      <c r="LKZ333" s="27"/>
      <c r="LLA333" s="27"/>
      <c r="LLB333" s="27"/>
      <c r="LLC333" s="27"/>
      <c r="LLD333" s="27"/>
      <c r="LLE333" s="27"/>
      <c r="LLF333" s="27"/>
      <c r="LLG333" s="27"/>
      <c r="LLH333" s="27"/>
      <c r="LLI333" s="27"/>
      <c r="LLJ333" s="27"/>
      <c r="LLK333" s="27"/>
      <c r="LLL333" s="27"/>
      <c r="LLM333" s="27"/>
      <c r="LLN333" s="27"/>
      <c r="LLO333" s="27"/>
      <c r="LLP333" s="27"/>
      <c r="LLQ333" s="27"/>
      <c r="LLR333" s="27"/>
      <c r="LLS333" s="27"/>
      <c r="LLT333" s="27"/>
      <c r="LLU333" s="27"/>
      <c r="LLV333" s="27"/>
      <c r="LLW333" s="27"/>
      <c r="LLX333" s="27"/>
      <c r="LLY333" s="27"/>
      <c r="LLZ333" s="27"/>
      <c r="LMA333" s="27"/>
      <c r="LMB333" s="27"/>
      <c r="LMC333" s="27"/>
      <c r="LMD333" s="27"/>
      <c r="LME333" s="27"/>
      <c r="LMF333" s="27"/>
      <c r="LMG333" s="27"/>
      <c r="LMH333" s="27"/>
      <c r="LMI333" s="27"/>
      <c r="LMJ333" s="27"/>
      <c r="LMK333" s="27"/>
      <c r="LML333" s="27"/>
      <c r="LMM333" s="27"/>
      <c r="LMN333" s="27"/>
      <c r="LMO333" s="27"/>
      <c r="LMP333" s="27"/>
      <c r="LMQ333" s="27"/>
      <c r="LMR333" s="27"/>
      <c r="LMS333" s="27"/>
      <c r="LMT333" s="27"/>
      <c r="LMU333" s="27"/>
      <c r="LMV333" s="27"/>
      <c r="LMW333" s="27"/>
      <c r="LMX333" s="27"/>
      <c r="LMY333" s="27"/>
      <c r="LMZ333" s="27"/>
      <c r="LNA333" s="27"/>
      <c r="LNB333" s="27"/>
      <c r="LNC333" s="27"/>
      <c r="LND333" s="27"/>
      <c r="LNE333" s="27"/>
      <c r="LNF333" s="27"/>
      <c r="LNG333" s="27"/>
      <c r="LNH333" s="27"/>
      <c r="LNI333" s="27"/>
      <c r="LNJ333" s="27"/>
      <c r="LNK333" s="27"/>
      <c r="LNL333" s="27"/>
      <c r="LNM333" s="27"/>
      <c r="LNN333" s="27"/>
      <c r="LNO333" s="27"/>
      <c r="LNP333" s="27"/>
      <c r="LNQ333" s="27"/>
      <c r="LNR333" s="27"/>
      <c r="LNS333" s="27"/>
      <c r="LNT333" s="27"/>
      <c r="LNU333" s="27"/>
      <c r="LNV333" s="27"/>
      <c r="LNW333" s="27"/>
      <c r="LNX333" s="27"/>
      <c r="LNY333" s="27"/>
      <c r="LNZ333" s="27"/>
      <c r="LOA333" s="27"/>
      <c r="LOB333" s="27"/>
      <c r="LOC333" s="27"/>
      <c r="LOD333" s="27"/>
      <c r="LOE333" s="27"/>
      <c r="LOF333" s="27"/>
      <c r="LOG333" s="27"/>
      <c r="LOH333" s="27"/>
      <c r="LOI333" s="27"/>
      <c r="LOJ333" s="27"/>
      <c r="LOK333" s="27"/>
      <c r="LOL333" s="27"/>
      <c r="LOM333" s="27"/>
      <c r="LON333" s="27"/>
      <c r="LOO333" s="27"/>
      <c r="LOP333" s="27"/>
      <c r="LOQ333" s="27"/>
      <c r="LOR333" s="27"/>
      <c r="LOS333" s="27"/>
      <c r="LOT333" s="27"/>
      <c r="LOU333" s="27"/>
      <c r="LOV333" s="27"/>
      <c r="LOW333" s="27"/>
      <c r="LOX333" s="27"/>
      <c r="LOY333" s="27"/>
      <c r="LOZ333" s="27"/>
      <c r="LPA333" s="27"/>
      <c r="LPB333" s="27"/>
      <c r="LPC333" s="27"/>
      <c r="LPD333" s="27"/>
      <c r="LPE333" s="27"/>
      <c r="LPF333" s="27"/>
      <c r="LPG333" s="27"/>
      <c r="LPH333" s="27"/>
      <c r="LPI333" s="27"/>
      <c r="LPJ333" s="27"/>
      <c r="LPK333" s="27"/>
      <c r="LPL333" s="27"/>
      <c r="LPM333" s="27"/>
      <c r="LPN333" s="27"/>
      <c r="LPO333" s="27"/>
      <c r="LPP333" s="27"/>
      <c r="LPQ333" s="27"/>
      <c r="LPR333" s="27"/>
      <c r="LPS333" s="27"/>
      <c r="LPT333" s="27"/>
      <c r="LPU333" s="27"/>
      <c r="LPV333" s="27"/>
      <c r="LPW333" s="27"/>
      <c r="LPX333" s="27"/>
      <c r="LPY333" s="27"/>
      <c r="LPZ333" s="27"/>
      <c r="LQA333" s="27"/>
      <c r="LQB333" s="27"/>
      <c r="LQC333" s="27"/>
      <c r="LQD333" s="27"/>
      <c r="LQE333" s="27"/>
      <c r="LQF333" s="27"/>
      <c r="LQG333" s="27"/>
      <c r="LQH333" s="27"/>
      <c r="LQI333" s="27"/>
      <c r="LQJ333" s="27"/>
      <c r="LQK333" s="27"/>
      <c r="LQL333" s="27"/>
      <c r="LQM333" s="27"/>
      <c r="LQN333" s="27"/>
      <c r="LQO333" s="27"/>
      <c r="LQP333" s="27"/>
      <c r="LQQ333" s="27"/>
      <c r="LQR333" s="27"/>
      <c r="LQS333" s="27"/>
      <c r="LQT333" s="27"/>
      <c r="LQU333" s="27"/>
      <c r="LQV333" s="27"/>
      <c r="LQW333" s="27"/>
      <c r="LQX333" s="27"/>
      <c r="LQY333" s="27"/>
      <c r="LQZ333" s="27"/>
      <c r="LRA333" s="27"/>
      <c r="LRB333" s="27"/>
      <c r="LRC333" s="27"/>
      <c r="LRD333" s="27"/>
      <c r="LRE333" s="27"/>
      <c r="LRF333" s="27"/>
      <c r="LRG333" s="27"/>
      <c r="LRH333" s="27"/>
      <c r="LRI333" s="27"/>
      <c r="LRJ333" s="27"/>
      <c r="LRK333" s="27"/>
      <c r="LRL333" s="27"/>
      <c r="LRM333" s="27"/>
      <c r="LRN333" s="27"/>
      <c r="LRO333" s="27"/>
      <c r="LRP333" s="27"/>
      <c r="LRQ333" s="27"/>
      <c r="LRR333" s="27"/>
      <c r="LRS333" s="27"/>
      <c r="LRT333" s="27"/>
      <c r="LRU333" s="27"/>
      <c r="LRV333" s="27"/>
      <c r="LRW333" s="27"/>
      <c r="LRX333" s="27"/>
      <c r="LRY333" s="27"/>
      <c r="LRZ333" s="27"/>
      <c r="LSA333" s="27"/>
      <c r="LSB333" s="27"/>
      <c r="LSC333" s="27"/>
      <c r="LSD333" s="27"/>
      <c r="LSE333" s="27"/>
      <c r="LSF333" s="27"/>
      <c r="LSG333" s="27"/>
      <c r="LSH333" s="27"/>
      <c r="LSI333" s="27"/>
      <c r="LSJ333" s="27"/>
      <c r="LSK333" s="27"/>
      <c r="LSL333" s="27"/>
      <c r="LSM333" s="27"/>
      <c r="LSN333" s="27"/>
      <c r="LSO333" s="27"/>
      <c r="LSP333" s="27"/>
      <c r="LSQ333" s="27"/>
      <c r="LSR333" s="27"/>
      <c r="LSS333" s="27"/>
      <c r="LST333" s="27"/>
      <c r="LSU333" s="27"/>
      <c r="LSV333" s="27"/>
      <c r="LSW333" s="27"/>
      <c r="LSX333" s="27"/>
      <c r="LSY333" s="27"/>
      <c r="LSZ333" s="27"/>
      <c r="LTA333" s="27"/>
      <c r="LTB333" s="27"/>
      <c r="LTC333" s="27"/>
      <c r="LTD333" s="27"/>
      <c r="LTE333" s="27"/>
      <c r="LTF333" s="27"/>
      <c r="LTG333" s="27"/>
      <c r="LTH333" s="27"/>
      <c r="LTI333" s="27"/>
      <c r="LTJ333" s="27"/>
      <c r="LTK333" s="27"/>
      <c r="LTL333" s="27"/>
      <c r="LTM333" s="27"/>
      <c r="LTN333" s="27"/>
      <c r="LTO333" s="27"/>
      <c r="LTP333" s="27"/>
      <c r="LTQ333" s="27"/>
      <c r="LTR333" s="27"/>
      <c r="LTS333" s="27"/>
      <c r="LTT333" s="27"/>
      <c r="LTU333" s="27"/>
      <c r="LTV333" s="27"/>
      <c r="LTW333" s="27"/>
      <c r="LTX333" s="27"/>
      <c r="LTY333" s="27"/>
      <c r="LTZ333" s="27"/>
      <c r="LUA333" s="27"/>
      <c r="LUB333" s="27"/>
      <c r="LUC333" s="27"/>
      <c r="LUD333" s="27"/>
      <c r="LUE333" s="27"/>
      <c r="LUF333" s="27"/>
      <c r="LUG333" s="27"/>
      <c r="LUH333" s="27"/>
      <c r="LUI333" s="27"/>
      <c r="LUJ333" s="27"/>
      <c r="LUK333" s="27"/>
      <c r="LUL333" s="27"/>
      <c r="LUM333" s="27"/>
      <c r="LUN333" s="27"/>
      <c r="LUO333" s="27"/>
      <c r="LUP333" s="27"/>
      <c r="LUQ333" s="27"/>
      <c r="LUR333" s="27"/>
      <c r="LUS333" s="27"/>
      <c r="LUT333" s="27"/>
      <c r="LUU333" s="27"/>
      <c r="LUV333" s="27"/>
      <c r="LUW333" s="27"/>
      <c r="LUX333" s="27"/>
      <c r="LUY333" s="27"/>
      <c r="LUZ333" s="27"/>
      <c r="LVA333" s="27"/>
      <c r="LVB333" s="27"/>
      <c r="LVC333" s="27"/>
      <c r="LVD333" s="27"/>
      <c r="LVE333" s="27"/>
      <c r="LVF333" s="27"/>
      <c r="LVG333" s="27"/>
      <c r="LVH333" s="27"/>
      <c r="LVI333" s="27"/>
      <c r="LVJ333" s="27"/>
      <c r="LVK333" s="27"/>
      <c r="LVL333" s="27"/>
      <c r="LVM333" s="27"/>
      <c r="LVN333" s="27"/>
      <c r="LVO333" s="27"/>
      <c r="LVP333" s="27"/>
      <c r="LVQ333" s="27"/>
      <c r="LVR333" s="27"/>
      <c r="LVS333" s="27"/>
      <c r="LVT333" s="27"/>
      <c r="LVU333" s="27"/>
      <c r="LVV333" s="27"/>
      <c r="LVW333" s="27"/>
      <c r="LVX333" s="27"/>
      <c r="LVY333" s="27"/>
      <c r="LVZ333" s="27"/>
      <c r="LWA333" s="27"/>
      <c r="LWB333" s="27"/>
      <c r="LWC333" s="27"/>
      <c r="LWD333" s="27"/>
      <c r="LWE333" s="27"/>
      <c r="LWF333" s="27"/>
      <c r="LWG333" s="27"/>
      <c r="LWH333" s="27"/>
      <c r="LWI333" s="27"/>
      <c r="LWJ333" s="27"/>
      <c r="LWK333" s="27"/>
      <c r="LWL333" s="27"/>
      <c r="LWM333" s="27"/>
      <c r="LWN333" s="27"/>
      <c r="LWO333" s="27"/>
      <c r="LWP333" s="27"/>
      <c r="LWQ333" s="27"/>
      <c r="LWR333" s="27"/>
      <c r="LWS333" s="27"/>
      <c r="LWT333" s="27"/>
      <c r="LWU333" s="27"/>
      <c r="LWV333" s="27"/>
      <c r="LWW333" s="27"/>
      <c r="LWX333" s="27"/>
      <c r="LWY333" s="27"/>
      <c r="LWZ333" s="27"/>
      <c r="LXA333" s="27"/>
      <c r="LXB333" s="27"/>
      <c r="LXC333" s="27"/>
      <c r="LXD333" s="27"/>
      <c r="LXE333" s="27"/>
      <c r="LXF333" s="27"/>
      <c r="LXG333" s="27"/>
      <c r="LXH333" s="27"/>
      <c r="LXI333" s="27"/>
      <c r="LXJ333" s="27"/>
      <c r="LXK333" s="27"/>
      <c r="LXL333" s="27"/>
      <c r="LXM333" s="27"/>
      <c r="LXN333" s="27"/>
      <c r="LXO333" s="27"/>
      <c r="LXP333" s="27"/>
      <c r="LXQ333" s="27"/>
      <c r="LXR333" s="27"/>
      <c r="LXS333" s="27"/>
      <c r="LXT333" s="27"/>
      <c r="LXU333" s="27"/>
      <c r="LXV333" s="27"/>
      <c r="LXW333" s="27"/>
      <c r="LXX333" s="27"/>
      <c r="LXY333" s="27"/>
      <c r="LXZ333" s="27"/>
      <c r="LYA333" s="27"/>
      <c r="LYB333" s="27"/>
      <c r="LYC333" s="27"/>
      <c r="LYD333" s="27"/>
      <c r="LYE333" s="27"/>
      <c r="LYF333" s="27"/>
      <c r="LYG333" s="27"/>
      <c r="LYH333" s="27"/>
      <c r="LYI333" s="27"/>
      <c r="LYJ333" s="27"/>
      <c r="LYK333" s="27"/>
      <c r="LYL333" s="27"/>
      <c r="LYM333" s="27"/>
      <c r="LYN333" s="27"/>
      <c r="LYO333" s="27"/>
      <c r="LYP333" s="27"/>
      <c r="LYQ333" s="27"/>
      <c r="LYR333" s="27"/>
      <c r="LYS333" s="27"/>
      <c r="LYT333" s="27"/>
      <c r="LYU333" s="27"/>
      <c r="LYV333" s="27"/>
      <c r="LYW333" s="27"/>
      <c r="LYX333" s="27"/>
      <c r="LYY333" s="27"/>
      <c r="LYZ333" s="27"/>
      <c r="LZA333" s="27"/>
      <c r="LZB333" s="27"/>
      <c r="LZC333" s="27"/>
      <c r="LZD333" s="27"/>
      <c r="LZE333" s="27"/>
      <c r="LZF333" s="27"/>
      <c r="LZG333" s="27"/>
      <c r="LZH333" s="27"/>
      <c r="LZI333" s="27"/>
      <c r="LZJ333" s="27"/>
      <c r="LZK333" s="27"/>
      <c r="LZL333" s="27"/>
      <c r="LZM333" s="27"/>
      <c r="LZN333" s="27"/>
      <c r="LZO333" s="27"/>
      <c r="LZP333" s="27"/>
      <c r="LZQ333" s="27"/>
      <c r="LZR333" s="27"/>
      <c r="LZS333" s="27"/>
      <c r="LZT333" s="27"/>
      <c r="LZU333" s="27"/>
      <c r="LZV333" s="27"/>
      <c r="LZW333" s="27"/>
      <c r="LZX333" s="27"/>
      <c r="LZY333" s="27"/>
      <c r="LZZ333" s="27"/>
      <c r="MAA333" s="27"/>
      <c r="MAB333" s="27"/>
      <c r="MAC333" s="27"/>
      <c r="MAD333" s="27"/>
      <c r="MAE333" s="27"/>
      <c r="MAF333" s="27"/>
      <c r="MAG333" s="27"/>
      <c r="MAH333" s="27"/>
      <c r="MAI333" s="27"/>
      <c r="MAJ333" s="27"/>
      <c r="MAK333" s="27"/>
      <c r="MAL333" s="27"/>
      <c r="MAM333" s="27"/>
      <c r="MAN333" s="27"/>
      <c r="MAO333" s="27"/>
      <c r="MAP333" s="27"/>
      <c r="MAQ333" s="27"/>
      <c r="MAR333" s="27"/>
      <c r="MAS333" s="27"/>
      <c r="MAT333" s="27"/>
      <c r="MAU333" s="27"/>
      <c r="MAV333" s="27"/>
      <c r="MAW333" s="27"/>
      <c r="MAX333" s="27"/>
      <c r="MAY333" s="27"/>
      <c r="MAZ333" s="27"/>
      <c r="MBA333" s="27"/>
      <c r="MBB333" s="27"/>
      <c r="MBC333" s="27"/>
      <c r="MBD333" s="27"/>
      <c r="MBE333" s="27"/>
      <c r="MBF333" s="27"/>
      <c r="MBG333" s="27"/>
      <c r="MBH333" s="27"/>
      <c r="MBI333" s="27"/>
      <c r="MBJ333" s="27"/>
      <c r="MBK333" s="27"/>
      <c r="MBL333" s="27"/>
      <c r="MBM333" s="27"/>
      <c r="MBN333" s="27"/>
      <c r="MBO333" s="27"/>
      <c r="MBP333" s="27"/>
      <c r="MBQ333" s="27"/>
      <c r="MBR333" s="27"/>
      <c r="MBS333" s="27"/>
      <c r="MBT333" s="27"/>
      <c r="MBU333" s="27"/>
      <c r="MBV333" s="27"/>
      <c r="MBW333" s="27"/>
      <c r="MBX333" s="27"/>
      <c r="MBY333" s="27"/>
      <c r="MBZ333" s="27"/>
      <c r="MCA333" s="27"/>
      <c r="MCB333" s="27"/>
      <c r="MCC333" s="27"/>
      <c r="MCD333" s="27"/>
      <c r="MCE333" s="27"/>
      <c r="MCF333" s="27"/>
      <c r="MCG333" s="27"/>
      <c r="MCH333" s="27"/>
      <c r="MCI333" s="27"/>
      <c r="MCJ333" s="27"/>
      <c r="MCK333" s="27"/>
      <c r="MCL333" s="27"/>
      <c r="MCM333" s="27"/>
      <c r="MCN333" s="27"/>
      <c r="MCO333" s="27"/>
      <c r="MCP333" s="27"/>
      <c r="MCQ333" s="27"/>
      <c r="MCR333" s="27"/>
      <c r="MCS333" s="27"/>
      <c r="MCT333" s="27"/>
      <c r="MCU333" s="27"/>
      <c r="MCV333" s="27"/>
      <c r="MCW333" s="27"/>
      <c r="MCX333" s="27"/>
      <c r="MCY333" s="27"/>
      <c r="MCZ333" s="27"/>
      <c r="MDA333" s="27"/>
      <c r="MDB333" s="27"/>
      <c r="MDC333" s="27"/>
      <c r="MDD333" s="27"/>
      <c r="MDE333" s="27"/>
      <c r="MDF333" s="27"/>
      <c r="MDG333" s="27"/>
      <c r="MDH333" s="27"/>
      <c r="MDI333" s="27"/>
      <c r="MDJ333" s="27"/>
      <c r="MDK333" s="27"/>
      <c r="MDL333" s="27"/>
      <c r="MDM333" s="27"/>
      <c r="MDN333" s="27"/>
      <c r="MDO333" s="27"/>
      <c r="MDP333" s="27"/>
      <c r="MDQ333" s="27"/>
      <c r="MDR333" s="27"/>
      <c r="MDS333" s="27"/>
      <c r="MDT333" s="27"/>
      <c r="MDU333" s="27"/>
      <c r="MDV333" s="27"/>
      <c r="MDW333" s="27"/>
      <c r="MDX333" s="27"/>
      <c r="MDY333" s="27"/>
      <c r="MDZ333" s="27"/>
      <c r="MEA333" s="27"/>
      <c r="MEB333" s="27"/>
      <c r="MEC333" s="27"/>
      <c r="MED333" s="27"/>
      <c r="MEE333" s="27"/>
      <c r="MEF333" s="27"/>
      <c r="MEG333" s="27"/>
      <c r="MEH333" s="27"/>
      <c r="MEI333" s="27"/>
      <c r="MEJ333" s="27"/>
      <c r="MEK333" s="27"/>
      <c r="MEL333" s="27"/>
      <c r="MEM333" s="27"/>
      <c r="MEN333" s="27"/>
      <c r="MEO333" s="27"/>
      <c r="MEP333" s="27"/>
      <c r="MEQ333" s="27"/>
      <c r="MER333" s="27"/>
      <c r="MES333" s="27"/>
      <c r="MET333" s="27"/>
      <c r="MEU333" s="27"/>
      <c r="MEV333" s="27"/>
      <c r="MEW333" s="27"/>
      <c r="MEX333" s="27"/>
      <c r="MEY333" s="27"/>
      <c r="MEZ333" s="27"/>
      <c r="MFA333" s="27"/>
      <c r="MFB333" s="27"/>
      <c r="MFC333" s="27"/>
      <c r="MFD333" s="27"/>
      <c r="MFE333" s="27"/>
      <c r="MFF333" s="27"/>
      <c r="MFG333" s="27"/>
      <c r="MFH333" s="27"/>
      <c r="MFI333" s="27"/>
      <c r="MFJ333" s="27"/>
      <c r="MFK333" s="27"/>
      <c r="MFL333" s="27"/>
      <c r="MFM333" s="27"/>
      <c r="MFN333" s="27"/>
      <c r="MFO333" s="27"/>
      <c r="MFP333" s="27"/>
      <c r="MFQ333" s="27"/>
      <c r="MFR333" s="27"/>
      <c r="MFS333" s="27"/>
      <c r="MFT333" s="27"/>
      <c r="MFU333" s="27"/>
      <c r="MFV333" s="27"/>
      <c r="MFW333" s="27"/>
      <c r="MFX333" s="27"/>
      <c r="MFY333" s="27"/>
      <c r="MFZ333" s="27"/>
      <c r="MGA333" s="27"/>
      <c r="MGB333" s="27"/>
      <c r="MGC333" s="27"/>
      <c r="MGD333" s="27"/>
      <c r="MGE333" s="27"/>
      <c r="MGF333" s="27"/>
      <c r="MGG333" s="27"/>
      <c r="MGH333" s="27"/>
      <c r="MGI333" s="27"/>
      <c r="MGJ333" s="27"/>
      <c r="MGK333" s="27"/>
      <c r="MGL333" s="27"/>
      <c r="MGM333" s="27"/>
      <c r="MGN333" s="27"/>
      <c r="MGO333" s="27"/>
      <c r="MGP333" s="27"/>
      <c r="MGQ333" s="27"/>
      <c r="MGR333" s="27"/>
      <c r="MGS333" s="27"/>
      <c r="MGT333" s="27"/>
      <c r="MGU333" s="27"/>
      <c r="MGV333" s="27"/>
      <c r="MGW333" s="27"/>
      <c r="MGX333" s="27"/>
      <c r="MGY333" s="27"/>
      <c r="MGZ333" s="27"/>
      <c r="MHA333" s="27"/>
      <c r="MHB333" s="27"/>
      <c r="MHC333" s="27"/>
      <c r="MHD333" s="27"/>
      <c r="MHE333" s="27"/>
      <c r="MHF333" s="27"/>
      <c r="MHG333" s="27"/>
      <c r="MHH333" s="27"/>
      <c r="MHI333" s="27"/>
      <c r="MHJ333" s="27"/>
      <c r="MHK333" s="27"/>
      <c r="MHL333" s="27"/>
      <c r="MHM333" s="27"/>
      <c r="MHN333" s="27"/>
      <c r="MHO333" s="27"/>
      <c r="MHP333" s="27"/>
      <c r="MHQ333" s="27"/>
      <c r="MHR333" s="27"/>
      <c r="MHS333" s="27"/>
      <c r="MHT333" s="27"/>
      <c r="MHU333" s="27"/>
      <c r="MHV333" s="27"/>
      <c r="MHW333" s="27"/>
      <c r="MHX333" s="27"/>
      <c r="MHY333" s="27"/>
      <c r="MHZ333" s="27"/>
      <c r="MIA333" s="27"/>
      <c r="MIB333" s="27"/>
      <c r="MIC333" s="27"/>
      <c r="MID333" s="27"/>
      <c r="MIE333" s="27"/>
      <c r="MIF333" s="27"/>
      <c r="MIG333" s="27"/>
      <c r="MIH333" s="27"/>
      <c r="MII333" s="27"/>
      <c r="MIJ333" s="27"/>
      <c r="MIK333" s="27"/>
      <c r="MIL333" s="27"/>
      <c r="MIM333" s="27"/>
      <c r="MIN333" s="27"/>
      <c r="MIO333" s="27"/>
      <c r="MIP333" s="27"/>
      <c r="MIQ333" s="27"/>
      <c r="MIR333" s="27"/>
      <c r="MIS333" s="27"/>
      <c r="MIT333" s="27"/>
      <c r="MIU333" s="27"/>
      <c r="MIV333" s="27"/>
      <c r="MIW333" s="27"/>
      <c r="MIX333" s="27"/>
      <c r="MIY333" s="27"/>
      <c r="MIZ333" s="27"/>
      <c r="MJA333" s="27"/>
      <c r="MJB333" s="27"/>
      <c r="MJC333" s="27"/>
      <c r="MJD333" s="27"/>
      <c r="MJE333" s="27"/>
      <c r="MJF333" s="27"/>
      <c r="MJG333" s="27"/>
      <c r="MJH333" s="27"/>
      <c r="MJI333" s="27"/>
      <c r="MJJ333" s="27"/>
      <c r="MJK333" s="27"/>
      <c r="MJL333" s="27"/>
      <c r="MJM333" s="27"/>
      <c r="MJN333" s="27"/>
      <c r="MJO333" s="27"/>
      <c r="MJP333" s="27"/>
      <c r="MJQ333" s="27"/>
      <c r="MJR333" s="27"/>
      <c r="MJS333" s="27"/>
      <c r="MJT333" s="27"/>
      <c r="MJU333" s="27"/>
      <c r="MJV333" s="27"/>
      <c r="MJW333" s="27"/>
      <c r="MJX333" s="27"/>
      <c r="MJY333" s="27"/>
      <c r="MJZ333" s="27"/>
      <c r="MKA333" s="27"/>
      <c r="MKB333" s="27"/>
      <c r="MKC333" s="27"/>
      <c r="MKD333" s="27"/>
      <c r="MKE333" s="27"/>
      <c r="MKF333" s="27"/>
      <c r="MKG333" s="27"/>
      <c r="MKH333" s="27"/>
      <c r="MKI333" s="27"/>
      <c r="MKJ333" s="27"/>
      <c r="MKK333" s="27"/>
      <c r="MKL333" s="27"/>
      <c r="MKM333" s="27"/>
      <c r="MKN333" s="27"/>
      <c r="MKO333" s="27"/>
      <c r="MKP333" s="27"/>
      <c r="MKQ333" s="27"/>
      <c r="MKR333" s="27"/>
      <c r="MKS333" s="27"/>
      <c r="MKT333" s="27"/>
      <c r="MKU333" s="27"/>
      <c r="MKV333" s="27"/>
      <c r="MKW333" s="27"/>
      <c r="MKX333" s="27"/>
      <c r="MKY333" s="27"/>
      <c r="MKZ333" s="27"/>
      <c r="MLA333" s="27"/>
      <c r="MLB333" s="27"/>
      <c r="MLC333" s="27"/>
      <c r="MLD333" s="27"/>
      <c r="MLE333" s="27"/>
      <c r="MLF333" s="27"/>
      <c r="MLG333" s="27"/>
      <c r="MLH333" s="27"/>
      <c r="MLI333" s="27"/>
      <c r="MLJ333" s="27"/>
      <c r="MLK333" s="27"/>
      <c r="MLL333" s="27"/>
      <c r="MLM333" s="27"/>
      <c r="MLN333" s="27"/>
      <c r="MLO333" s="27"/>
      <c r="MLP333" s="27"/>
      <c r="MLQ333" s="27"/>
      <c r="MLR333" s="27"/>
      <c r="MLS333" s="27"/>
      <c r="MLT333" s="27"/>
      <c r="MLU333" s="27"/>
      <c r="MLV333" s="27"/>
      <c r="MLW333" s="27"/>
      <c r="MLX333" s="27"/>
      <c r="MLY333" s="27"/>
      <c r="MLZ333" s="27"/>
      <c r="MMA333" s="27"/>
      <c r="MMB333" s="27"/>
      <c r="MMC333" s="27"/>
      <c r="MMD333" s="27"/>
      <c r="MME333" s="27"/>
      <c r="MMF333" s="27"/>
      <c r="MMG333" s="27"/>
      <c r="MMH333" s="27"/>
      <c r="MMI333" s="27"/>
      <c r="MMJ333" s="27"/>
      <c r="MMK333" s="27"/>
      <c r="MML333" s="27"/>
      <c r="MMM333" s="27"/>
      <c r="MMN333" s="27"/>
      <c r="MMO333" s="27"/>
      <c r="MMP333" s="27"/>
      <c r="MMQ333" s="27"/>
      <c r="MMR333" s="27"/>
      <c r="MMS333" s="27"/>
      <c r="MMT333" s="27"/>
      <c r="MMU333" s="27"/>
      <c r="MMV333" s="27"/>
      <c r="MMW333" s="27"/>
      <c r="MMX333" s="27"/>
      <c r="MMY333" s="27"/>
      <c r="MMZ333" s="27"/>
      <c r="MNA333" s="27"/>
      <c r="MNB333" s="27"/>
      <c r="MNC333" s="27"/>
      <c r="MND333" s="27"/>
      <c r="MNE333" s="27"/>
      <c r="MNF333" s="27"/>
      <c r="MNG333" s="27"/>
      <c r="MNH333" s="27"/>
      <c r="MNI333" s="27"/>
      <c r="MNJ333" s="27"/>
      <c r="MNK333" s="27"/>
      <c r="MNL333" s="27"/>
      <c r="MNM333" s="27"/>
      <c r="MNN333" s="27"/>
      <c r="MNO333" s="27"/>
      <c r="MNP333" s="27"/>
      <c r="MNQ333" s="27"/>
      <c r="MNR333" s="27"/>
      <c r="MNS333" s="27"/>
      <c r="MNT333" s="27"/>
      <c r="MNU333" s="27"/>
      <c r="MNV333" s="27"/>
      <c r="MNW333" s="27"/>
      <c r="MNX333" s="27"/>
      <c r="MNY333" s="27"/>
      <c r="MNZ333" s="27"/>
      <c r="MOA333" s="27"/>
      <c r="MOB333" s="27"/>
      <c r="MOC333" s="27"/>
      <c r="MOD333" s="27"/>
      <c r="MOE333" s="27"/>
      <c r="MOF333" s="27"/>
      <c r="MOG333" s="27"/>
      <c r="MOH333" s="27"/>
      <c r="MOI333" s="27"/>
      <c r="MOJ333" s="27"/>
      <c r="MOK333" s="27"/>
      <c r="MOL333" s="27"/>
      <c r="MOM333" s="27"/>
      <c r="MON333" s="27"/>
      <c r="MOO333" s="27"/>
      <c r="MOP333" s="27"/>
      <c r="MOQ333" s="27"/>
      <c r="MOR333" s="27"/>
      <c r="MOS333" s="27"/>
      <c r="MOT333" s="27"/>
      <c r="MOU333" s="27"/>
      <c r="MOV333" s="27"/>
      <c r="MOW333" s="27"/>
      <c r="MOX333" s="27"/>
      <c r="MOY333" s="27"/>
      <c r="MOZ333" s="27"/>
      <c r="MPA333" s="27"/>
      <c r="MPB333" s="27"/>
      <c r="MPC333" s="27"/>
      <c r="MPD333" s="27"/>
      <c r="MPE333" s="27"/>
      <c r="MPF333" s="27"/>
      <c r="MPG333" s="27"/>
      <c r="MPH333" s="27"/>
      <c r="MPI333" s="27"/>
      <c r="MPJ333" s="27"/>
      <c r="MPK333" s="27"/>
      <c r="MPL333" s="27"/>
      <c r="MPM333" s="27"/>
      <c r="MPN333" s="27"/>
      <c r="MPO333" s="27"/>
      <c r="MPP333" s="27"/>
      <c r="MPQ333" s="27"/>
      <c r="MPR333" s="27"/>
      <c r="MPS333" s="27"/>
      <c r="MPT333" s="27"/>
      <c r="MPU333" s="27"/>
      <c r="MPV333" s="27"/>
      <c r="MPW333" s="27"/>
      <c r="MPX333" s="27"/>
      <c r="MPY333" s="27"/>
      <c r="MPZ333" s="27"/>
      <c r="MQA333" s="27"/>
      <c r="MQB333" s="27"/>
      <c r="MQC333" s="27"/>
      <c r="MQD333" s="27"/>
      <c r="MQE333" s="27"/>
      <c r="MQF333" s="27"/>
      <c r="MQG333" s="27"/>
      <c r="MQH333" s="27"/>
      <c r="MQI333" s="27"/>
      <c r="MQJ333" s="27"/>
      <c r="MQK333" s="27"/>
      <c r="MQL333" s="27"/>
      <c r="MQM333" s="27"/>
      <c r="MQN333" s="27"/>
      <c r="MQO333" s="27"/>
      <c r="MQP333" s="27"/>
      <c r="MQQ333" s="27"/>
      <c r="MQR333" s="27"/>
      <c r="MQS333" s="27"/>
      <c r="MQT333" s="27"/>
      <c r="MQU333" s="27"/>
      <c r="MQV333" s="27"/>
      <c r="MQW333" s="27"/>
      <c r="MQX333" s="27"/>
      <c r="MQY333" s="27"/>
      <c r="MQZ333" s="27"/>
      <c r="MRA333" s="27"/>
      <c r="MRB333" s="27"/>
      <c r="MRC333" s="27"/>
      <c r="MRD333" s="27"/>
      <c r="MRE333" s="27"/>
      <c r="MRF333" s="27"/>
      <c r="MRG333" s="27"/>
      <c r="MRH333" s="27"/>
      <c r="MRI333" s="27"/>
      <c r="MRJ333" s="27"/>
      <c r="MRK333" s="27"/>
      <c r="MRL333" s="27"/>
      <c r="MRM333" s="27"/>
      <c r="MRN333" s="27"/>
      <c r="MRO333" s="27"/>
      <c r="MRP333" s="27"/>
      <c r="MRQ333" s="27"/>
      <c r="MRR333" s="27"/>
      <c r="MRS333" s="27"/>
      <c r="MRT333" s="27"/>
      <c r="MRU333" s="27"/>
      <c r="MRV333" s="27"/>
      <c r="MRW333" s="27"/>
      <c r="MRX333" s="27"/>
      <c r="MRY333" s="27"/>
      <c r="MRZ333" s="27"/>
      <c r="MSA333" s="27"/>
      <c r="MSB333" s="27"/>
      <c r="MSC333" s="27"/>
      <c r="MSD333" s="27"/>
      <c r="MSE333" s="27"/>
      <c r="MSF333" s="27"/>
      <c r="MSG333" s="27"/>
      <c r="MSH333" s="27"/>
      <c r="MSI333" s="27"/>
      <c r="MSJ333" s="27"/>
      <c r="MSK333" s="27"/>
      <c r="MSL333" s="27"/>
      <c r="MSM333" s="27"/>
      <c r="MSN333" s="27"/>
      <c r="MSO333" s="27"/>
      <c r="MSP333" s="27"/>
      <c r="MSQ333" s="27"/>
      <c r="MSR333" s="27"/>
      <c r="MSS333" s="27"/>
      <c r="MST333" s="27"/>
      <c r="MSU333" s="27"/>
      <c r="MSV333" s="27"/>
      <c r="MSW333" s="27"/>
      <c r="MSX333" s="27"/>
      <c r="MSY333" s="27"/>
      <c r="MSZ333" s="27"/>
      <c r="MTA333" s="27"/>
      <c r="MTB333" s="27"/>
      <c r="MTC333" s="27"/>
      <c r="MTD333" s="27"/>
      <c r="MTE333" s="27"/>
      <c r="MTF333" s="27"/>
      <c r="MTG333" s="27"/>
      <c r="MTH333" s="27"/>
      <c r="MTI333" s="27"/>
      <c r="MTJ333" s="27"/>
      <c r="MTK333" s="27"/>
      <c r="MTL333" s="27"/>
      <c r="MTM333" s="27"/>
      <c r="MTN333" s="27"/>
      <c r="MTO333" s="27"/>
      <c r="MTP333" s="27"/>
      <c r="MTQ333" s="27"/>
      <c r="MTR333" s="27"/>
      <c r="MTS333" s="27"/>
      <c r="MTT333" s="27"/>
      <c r="MTU333" s="27"/>
      <c r="MTV333" s="27"/>
      <c r="MTW333" s="27"/>
      <c r="MTX333" s="27"/>
      <c r="MTY333" s="27"/>
      <c r="MTZ333" s="27"/>
      <c r="MUA333" s="27"/>
      <c r="MUB333" s="27"/>
      <c r="MUC333" s="27"/>
      <c r="MUD333" s="27"/>
      <c r="MUE333" s="27"/>
      <c r="MUF333" s="27"/>
      <c r="MUG333" s="27"/>
      <c r="MUH333" s="27"/>
      <c r="MUI333" s="27"/>
      <c r="MUJ333" s="27"/>
      <c r="MUK333" s="27"/>
      <c r="MUL333" s="27"/>
      <c r="MUM333" s="27"/>
      <c r="MUN333" s="27"/>
      <c r="MUO333" s="27"/>
      <c r="MUP333" s="27"/>
      <c r="MUQ333" s="27"/>
      <c r="MUR333" s="27"/>
      <c r="MUS333" s="27"/>
      <c r="MUT333" s="27"/>
      <c r="MUU333" s="27"/>
      <c r="MUV333" s="27"/>
      <c r="MUW333" s="27"/>
      <c r="MUX333" s="27"/>
      <c r="MUY333" s="27"/>
      <c r="MUZ333" s="27"/>
      <c r="MVA333" s="27"/>
      <c r="MVB333" s="27"/>
      <c r="MVC333" s="27"/>
      <c r="MVD333" s="27"/>
      <c r="MVE333" s="27"/>
      <c r="MVF333" s="27"/>
      <c r="MVG333" s="27"/>
      <c r="MVH333" s="27"/>
      <c r="MVI333" s="27"/>
      <c r="MVJ333" s="27"/>
      <c r="MVK333" s="27"/>
      <c r="MVL333" s="27"/>
      <c r="MVM333" s="27"/>
      <c r="MVN333" s="27"/>
      <c r="MVO333" s="27"/>
      <c r="MVP333" s="27"/>
      <c r="MVQ333" s="27"/>
      <c r="MVR333" s="27"/>
      <c r="MVS333" s="27"/>
      <c r="MVT333" s="27"/>
      <c r="MVU333" s="27"/>
      <c r="MVV333" s="27"/>
      <c r="MVW333" s="27"/>
      <c r="MVX333" s="27"/>
      <c r="MVY333" s="27"/>
      <c r="MVZ333" s="27"/>
      <c r="MWA333" s="27"/>
      <c r="MWB333" s="27"/>
      <c r="MWC333" s="27"/>
      <c r="MWD333" s="27"/>
      <c r="MWE333" s="27"/>
      <c r="MWF333" s="27"/>
      <c r="MWG333" s="27"/>
      <c r="MWH333" s="27"/>
      <c r="MWI333" s="27"/>
      <c r="MWJ333" s="27"/>
      <c r="MWK333" s="27"/>
      <c r="MWL333" s="27"/>
      <c r="MWM333" s="27"/>
      <c r="MWN333" s="27"/>
      <c r="MWO333" s="27"/>
      <c r="MWP333" s="27"/>
      <c r="MWQ333" s="27"/>
      <c r="MWR333" s="27"/>
      <c r="MWS333" s="27"/>
      <c r="MWT333" s="27"/>
      <c r="MWU333" s="27"/>
      <c r="MWV333" s="27"/>
      <c r="MWW333" s="27"/>
      <c r="MWX333" s="27"/>
      <c r="MWY333" s="27"/>
      <c r="MWZ333" s="27"/>
      <c r="MXA333" s="27"/>
      <c r="MXB333" s="27"/>
      <c r="MXC333" s="27"/>
      <c r="MXD333" s="27"/>
      <c r="MXE333" s="27"/>
      <c r="MXF333" s="27"/>
      <c r="MXG333" s="27"/>
      <c r="MXH333" s="27"/>
      <c r="MXI333" s="27"/>
      <c r="MXJ333" s="27"/>
      <c r="MXK333" s="27"/>
      <c r="MXL333" s="27"/>
      <c r="MXM333" s="27"/>
      <c r="MXN333" s="27"/>
      <c r="MXO333" s="27"/>
      <c r="MXP333" s="27"/>
      <c r="MXQ333" s="27"/>
      <c r="MXR333" s="27"/>
      <c r="MXS333" s="27"/>
      <c r="MXT333" s="27"/>
      <c r="MXU333" s="27"/>
      <c r="MXV333" s="27"/>
      <c r="MXW333" s="27"/>
      <c r="MXX333" s="27"/>
      <c r="MXY333" s="27"/>
      <c r="MXZ333" s="27"/>
      <c r="MYA333" s="27"/>
      <c r="MYB333" s="27"/>
      <c r="MYC333" s="27"/>
      <c r="MYD333" s="27"/>
      <c r="MYE333" s="27"/>
      <c r="MYF333" s="27"/>
      <c r="MYG333" s="27"/>
      <c r="MYH333" s="27"/>
      <c r="MYI333" s="27"/>
      <c r="MYJ333" s="27"/>
      <c r="MYK333" s="27"/>
      <c r="MYL333" s="27"/>
      <c r="MYM333" s="27"/>
      <c r="MYN333" s="27"/>
      <c r="MYO333" s="27"/>
      <c r="MYP333" s="27"/>
      <c r="MYQ333" s="27"/>
      <c r="MYR333" s="27"/>
      <c r="MYS333" s="27"/>
      <c r="MYT333" s="27"/>
      <c r="MYU333" s="27"/>
      <c r="MYV333" s="27"/>
      <c r="MYW333" s="27"/>
      <c r="MYX333" s="27"/>
      <c r="MYY333" s="27"/>
      <c r="MYZ333" s="27"/>
      <c r="MZA333" s="27"/>
      <c r="MZB333" s="27"/>
      <c r="MZC333" s="27"/>
      <c r="MZD333" s="27"/>
      <c r="MZE333" s="27"/>
      <c r="MZF333" s="27"/>
      <c r="MZG333" s="27"/>
      <c r="MZH333" s="27"/>
      <c r="MZI333" s="27"/>
      <c r="MZJ333" s="27"/>
      <c r="MZK333" s="27"/>
      <c r="MZL333" s="27"/>
      <c r="MZM333" s="27"/>
      <c r="MZN333" s="27"/>
      <c r="MZO333" s="27"/>
      <c r="MZP333" s="27"/>
      <c r="MZQ333" s="27"/>
      <c r="MZR333" s="27"/>
      <c r="MZS333" s="27"/>
      <c r="MZT333" s="27"/>
      <c r="MZU333" s="27"/>
      <c r="MZV333" s="27"/>
      <c r="MZW333" s="27"/>
      <c r="MZX333" s="27"/>
      <c r="MZY333" s="27"/>
      <c r="MZZ333" s="27"/>
      <c r="NAA333" s="27"/>
      <c r="NAB333" s="27"/>
      <c r="NAC333" s="27"/>
      <c r="NAD333" s="27"/>
      <c r="NAE333" s="27"/>
      <c r="NAF333" s="27"/>
      <c r="NAG333" s="27"/>
      <c r="NAH333" s="27"/>
      <c r="NAI333" s="27"/>
      <c r="NAJ333" s="27"/>
      <c r="NAK333" s="27"/>
      <c r="NAL333" s="27"/>
      <c r="NAM333" s="27"/>
      <c r="NAN333" s="27"/>
      <c r="NAO333" s="27"/>
      <c r="NAP333" s="27"/>
      <c r="NAQ333" s="27"/>
      <c r="NAR333" s="27"/>
      <c r="NAS333" s="27"/>
      <c r="NAT333" s="27"/>
      <c r="NAU333" s="27"/>
      <c r="NAV333" s="27"/>
      <c r="NAW333" s="27"/>
      <c r="NAX333" s="27"/>
      <c r="NAY333" s="27"/>
      <c r="NAZ333" s="27"/>
      <c r="NBA333" s="27"/>
      <c r="NBB333" s="27"/>
      <c r="NBC333" s="27"/>
      <c r="NBD333" s="27"/>
      <c r="NBE333" s="27"/>
      <c r="NBF333" s="27"/>
      <c r="NBG333" s="27"/>
      <c r="NBH333" s="27"/>
      <c r="NBI333" s="27"/>
      <c r="NBJ333" s="27"/>
      <c r="NBK333" s="27"/>
      <c r="NBL333" s="27"/>
      <c r="NBM333" s="27"/>
      <c r="NBN333" s="27"/>
      <c r="NBO333" s="27"/>
      <c r="NBP333" s="27"/>
      <c r="NBQ333" s="27"/>
      <c r="NBR333" s="27"/>
      <c r="NBS333" s="27"/>
      <c r="NBT333" s="27"/>
      <c r="NBU333" s="27"/>
      <c r="NBV333" s="27"/>
      <c r="NBW333" s="27"/>
      <c r="NBX333" s="27"/>
      <c r="NBY333" s="27"/>
      <c r="NBZ333" s="27"/>
      <c r="NCA333" s="27"/>
      <c r="NCB333" s="27"/>
      <c r="NCC333" s="27"/>
      <c r="NCD333" s="27"/>
      <c r="NCE333" s="27"/>
      <c r="NCF333" s="27"/>
      <c r="NCG333" s="27"/>
      <c r="NCH333" s="27"/>
      <c r="NCI333" s="27"/>
      <c r="NCJ333" s="27"/>
      <c r="NCK333" s="27"/>
      <c r="NCL333" s="27"/>
      <c r="NCM333" s="27"/>
      <c r="NCN333" s="27"/>
      <c r="NCO333" s="27"/>
      <c r="NCP333" s="27"/>
      <c r="NCQ333" s="27"/>
      <c r="NCR333" s="27"/>
      <c r="NCS333" s="27"/>
      <c r="NCT333" s="27"/>
      <c r="NCU333" s="27"/>
      <c r="NCV333" s="27"/>
      <c r="NCW333" s="27"/>
      <c r="NCX333" s="27"/>
      <c r="NCY333" s="27"/>
      <c r="NCZ333" s="27"/>
      <c r="NDA333" s="27"/>
      <c r="NDB333" s="27"/>
      <c r="NDC333" s="27"/>
      <c r="NDD333" s="27"/>
      <c r="NDE333" s="27"/>
      <c r="NDF333" s="27"/>
      <c r="NDG333" s="27"/>
      <c r="NDH333" s="27"/>
      <c r="NDI333" s="27"/>
      <c r="NDJ333" s="27"/>
      <c r="NDK333" s="27"/>
      <c r="NDL333" s="27"/>
      <c r="NDM333" s="27"/>
      <c r="NDN333" s="27"/>
      <c r="NDO333" s="27"/>
      <c r="NDP333" s="27"/>
      <c r="NDQ333" s="27"/>
      <c r="NDR333" s="27"/>
      <c r="NDS333" s="27"/>
      <c r="NDT333" s="27"/>
      <c r="NDU333" s="27"/>
      <c r="NDV333" s="27"/>
      <c r="NDW333" s="27"/>
      <c r="NDX333" s="27"/>
      <c r="NDY333" s="27"/>
      <c r="NDZ333" s="27"/>
      <c r="NEA333" s="27"/>
      <c r="NEB333" s="27"/>
      <c r="NEC333" s="27"/>
      <c r="NED333" s="27"/>
      <c r="NEE333" s="27"/>
      <c r="NEF333" s="27"/>
      <c r="NEG333" s="27"/>
      <c r="NEH333" s="27"/>
      <c r="NEI333" s="27"/>
      <c r="NEJ333" s="27"/>
      <c r="NEK333" s="27"/>
      <c r="NEL333" s="27"/>
      <c r="NEM333" s="27"/>
      <c r="NEN333" s="27"/>
      <c r="NEO333" s="27"/>
      <c r="NEP333" s="27"/>
      <c r="NEQ333" s="27"/>
      <c r="NER333" s="27"/>
      <c r="NES333" s="27"/>
      <c r="NET333" s="27"/>
      <c r="NEU333" s="27"/>
      <c r="NEV333" s="27"/>
      <c r="NEW333" s="27"/>
      <c r="NEX333" s="27"/>
      <c r="NEY333" s="27"/>
      <c r="NEZ333" s="27"/>
      <c r="NFA333" s="27"/>
      <c r="NFB333" s="27"/>
      <c r="NFC333" s="27"/>
      <c r="NFD333" s="27"/>
      <c r="NFE333" s="27"/>
      <c r="NFF333" s="27"/>
      <c r="NFG333" s="27"/>
      <c r="NFH333" s="27"/>
      <c r="NFI333" s="27"/>
      <c r="NFJ333" s="27"/>
      <c r="NFK333" s="27"/>
      <c r="NFL333" s="27"/>
      <c r="NFM333" s="27"/>
      <c r="NFN333" s="27"/>
      <c r="NFO333" s="27"/>
      <c r="NFP333" s="27"/>
      <c r="NFQ333" s="27"/>
      <c r="NFR333" s="27"/>
      <c r="NFS333" s="27"/>
      <c r="NFT333" s="27"/>
      <c r="NFU333" s="27"/>
      <c r="NFV333" s="27"/>
      <c r="NFW333" s="27"/>
      <c r="NFX333" s="27"/>
      <c r="NFY333" s="27"/>
      <c r="NFZ333" s="27"/>
      <c r="NGA333" s="27"/>
      <c r="NGB333" s="27"/>
      <c r="NGC333" s="27"/>
      <c r="NGD333" s="27"/>
      <c r="NGE333" s="27"/>
      <c r="NGF333" s="27"/>
      <c r="NGG333" s="27"/>
      <c r="NGH333" s="27"/>
      <c r="NGI333" s="27"/>
      <c r="NGJ333" s="27"/>
      <c r="NGK333" s="27"/>
      <c r="NGL333" s="27"/>
      <c r="NGM333" s="27"/>
      <c r="NGN333" s="27"/>
      <c r="NGO333" s="27"/>
      <c r="NGP333" s="27"/>
      <c r="NGQ333" s="27"/>
      <c r="NGR333" s="27"/>
      <c r="NGS333" s="27"/>
      <c r="NGT333" s="27"/>
      <c r="NGU333" s="27"/>
      <c r="NGV333" s="27"/>
      <c r="NGW333" s="27"/>
      <c r="NGX333" s="27"/>
      <c r="NGY333" s="27"/>
      <c r="NGZ333" s="27"/>
      <c r="NHA333" s="27"/>
      <c r="NHB333" s="27"/>
      <c r="NHC333" s="27"/>
      <c r="NHD333" s="27"/>
      <c r="NHE333" s="27"/>
      <c r="NHF333" s="27"/>
      <c r="NHG333" s="27"/>
      <c r="NHH333" s="27"/>
      <c r="NHI333" s="27"/>
      <c r="NHJ333" s="27"/>
      <c r="NHK333" s="27"/>
      <c r="NHL333" s="27"/>
      <c r="NHM333" s="27"/>
      <c r="NHN333" s="27"/>
      <c r="NHO333" s="27"/>
      <c r="NHP333" s="27"/>
      <c r="NHQ333" s="27"/>
      <c r="NHR333" s="27"/>
      <c r="NHS333" s="27"/>
      <c r="NHT333" s="27"/>
      <c r="NHU333" s="27"/>
      <c r="NHV333" s="27"/>
      <c r="NHW333" s="27"/>
      <c r="NHX333" s="27"/>
      <c r="NHY333" s="27"/>
      <c r="NHZ333" s="27"/>
      <c r="NIA333" s="27"/>
      <c r="NIB333" s="27"/>
      <c r="NIC333" s="27"/>
      <c r="NID333" s="27"/>
      <c r="NIE333" s="27"/>
      <c r="NIF333" s="27"/>
      <c r="NIG333" s="27"/>
      <c r="NIH333" s="27"/>
      <c r="NII333" s="27"/>
      <c r="NIJ333" s="27"/>
      <c r="NIK333" s="27"/>
      <c r="NIL333" s="27"/>
      <c r="NIM333" s="27"/>
      <c r="NIN333" s="27"/>
      <c r="NIO333" s="27"/>
      <c r="NIP333" s="27"/>
      <c r="NIQ333" s="27"/>
      <c r="NIR333" s="27"/>
      <c r="NIS333" s="27"/>
      <c r="NIT333" s="27"/>
      <c r="NIU333" s="27"/>
      <c r="NIV333" s="27"/>
      <c r="NIW333" s="27"/>
      <c r="NIX333" s="27"/>
      <c r="NIY333" s="27"/>
      <c r="NIZ333" s="27"/>
      <c r="NJA333" s="27"/>
      <c r="NJB333" s="27"/>
      <c r="NJC333" s="27"/>
      <c r="NJD333" s="27"/>
      <c r="NJE333" s="27"/>
      <c r="NJF333" s="27"/>
      <c r="NJG333" s="27"/>
      <c r="NJH333" s="27"/>
      <c r="NJI333" s="27"/>
      <c r="NJJ333" s="27"/>
      <c r="NJK333" s="27"/>
      <c r="NJL333" s="27"/>
      <c r="NJM333" s="27"/>
      <c r="NJN333" s="27"/>
      <c r="NJO333" s="27"/>
      <c r="NJP333" s="27"/>
      <c r="NJQ333" s="27"/>
      <c r="NJR333" s="27"/>
      <c r="NJS333" s="27"/>
      <c r="NJT333" s="27"/>
      <c r="NJU333" s="27"/>
      <c r="NJV333" s="27"/>
      <c r="NJW333" s="27"/>
      <c r="NJX333" s="27"/>
      <c r="NJY333" s="27"/>
      <c r="NJZ333" s="27"/>
      <c r="NKA333" s="27"/>
      <c r="NKB333" s="27"/>
      <c r="NKC333" s="27"/>
      <c r="NKD333" s="27"/>
      <c r="NKE333" s="27"/>
      <c r="NKF333" s="27"/>
      <c r="NKG333" s="27"/>
      <c r="NKH333" s="27"/>
      <c r="NKI333" s="27"/>
      <c r="NKJ333" s="27"/>
      <c r="NKK333" s="27"/>
      <c r="NKL333" s="27"/>
      <c r="NKM333" s="27"/>
      <c r="NKN333" s="27"/>
      <c r="NKO333" s="27"/>
      <c r="NKP333" s="27"/>
      <c r="NKQ333" s="27"/>
      <c r="NKR333" s="27"/>
      <c r="NKS333" s="27"/>
      <c r="NKT333" s="27"/>
      <c r="NKU333" s="27"/>
      <c r="NKV333" s="27"/>
      <c r="NKW333" s="27"/>
      <c r="NKX333" s="27"/>
      <c r="NKY333" s="27"/>
      <c r="NKZ333" s="27"/>
      <c r="NLA333" s="27"/>
      <c r="NLB333" s="27"/>
      <c r="NLC333" s="27"/>
      <c r="NLD333" s="27"/>
      <c r="NLE333" s="27"/>
      <c r="NLF333" s="27"/>
      <c r="NLG333" s="27"/>
      <c r="NLH333" s="27"/>
      <c r="NLI333" s="27"/>
      <c r="NLJ333" s="27"/>
      <c r="NLK333" s="27"/>
      <c r="NLL333" s="27"/>
      <c r="NLM333" s="27"/>
      <c r="NLN333" s="27"/>
      <c r="NLO333" s="27"/>
      <c r="NLP333" s="27"/>
      <c r="NLQ333" s="27"/>
      <c r="NLR333" s="27"/>
      <c r="NLS333" s="27"/>
      <c r="NLT333" s="27"/>
      <c r="NLU333" s="27"/>
      <c r="NLV333" s="27"/>
      <c r="NLW333" s="27"/>
      <c r="NLX333" s="27"/>
      <c r="NLY333" s="27"/>
      <c r="NLZ333" s="27"/>
      <c r="NMA333" s="27"/>
      <c r="NMB333" s="27"/>
      <c r="NMC333" s="27"/>
      <c r="NMD333" s="27"/>
      <c r="NME333" s="27"/>
      <c r="NMF333" s="27"/>
      <c r="NMG333" s="27"/>
      <c r="NMH333" s="27"/>
      <c r="NMI333" s="27"/>
      <c r="NMJ333" s="27"/>
      <c r="NMK333" s="27"/>
      <c r="NML333" s="27"/>
      <c r="NMM333" s="27"/>
      <c r="NMN333" s="27"/>
      <c r="NMO333" s="27"/>
      <c r="NMP333" s="27"/>
      <c r="NMQ333" s="27"/>
      <c r="NMR333" s="27"/>
      <c r="NMS333" s="27"/>
      <c r="NMT333" s="27"/>
      <c r="NMU333" s="27"/>
      <c r="NMV333" s="27"/>
      <c r="NMW333" s="27"/>
      <c r="NMX333" s="27"/>
      <c r="NMY333" s="27"/>
      <c r="NMZ333" s="27"/>
      <c r="NNA333" s="27"/>
      <c r="NNB333" s="27"/>
      <c r="NNC333" s="27"/>
      <c r="NND333" s="27"/>
      <c r="NNE333" s="27"/>
      <c r="NNF333" s="27"/>
      <c r="NNG333" s="27"/>
      <c r="NNH333" s="27"/>
      <c r="NNI333" s="27"/>
      <c r="NNJ333" s="27"/>
      <c r="NNK333" s="27"/>
      <c r="NNL333" s="27"/>
      <c r="NNM333" s="27"/>
      <c r="NNN333" s="27"/>
      <c r="NNO333" s="27"/>
      <c r="NNP333" s="27"/>
      <c r="NNQ333" s="27"/>
      <c r="NNR333" s="27"/>
      <c r="NNS333" s="27"/>
      <c r="NNT333" s="27"/>
      <c r="NNU333" s="27"/>
      <c r="NNV333" s="27"/>
      <c r="NNW333" s="27"/>
      <c r="NNX333" s="27"/>
      <c r="NNY333" s="27"/>
      <c r="NNZ333" s="27"/>
      <c r="NOA333" s="27"/>
      <c r="NOB333" s="27"/>
      <c r="NOC333" s="27"/>
      <c r="NOD333" s="27"/>
      <c r="NOE333" s="27"/>
      <c r="NOF333" s="27"/>
      <c r="NOG333" s="27"/>
      <c r="NOH333" s="27"/>
      <c r="NOI333" s="27"/>
      <c r="NOJ333" s="27"/>
      <c r="NOK333" s="27"/>
      <c r="NOL333" s="27"/>
      <c r="NOM333" s="27"/>
      <c r="NON333" s="27"/>
      <c r="NOO333" s="27"/>
      <c r="NOP333" s="27"/>
      <c r="NOQ333" s="27"/>
      <c r="NOR333" s="27"/>
      <c r="NOS333" s="27"/>
      <c r="NOT333" s="27"/>
      <c r="NOU333" s="27"/>
      <c r="NOV333" s="27"/>
      <c r="NOW333" s="27"/>
      <c r="NOX333" s="27"/>
      <c r="NOY333" s="27"/>
      <c r="NOZ333" s="27"/>
      <c r="NPA333" s="27"/>
      <c r="NPB333" s="27"/>
      <c r="NPC333" s="27"/>
      <c r="NPD333" s="27"/>
      <c r="NPE333" s="27"/>
      <c r="NPF333" s="27"/>
      <c r="NPG333" s="27"/>
      <c r="NPH333" s="27"/>
      <c r="NPI333" s="27"/>
      <c r="NPJ333" s="27"/>
      <c r="NPK333" s="27"/>
      <c r="NPL333" s="27"/>
      <c r="NPM333" s="27"/>
      <c r="NPN333" s="27"/>
      <c r="NPO333" s="27"/>
      <c r="NPP333" s="27"/>
      <c r="NPQ333" s="27"/>
      <c r="NPR333" s="27"/>
      <c r="NPS333" s="27"/>
      <c r="NPT333" s="27"/>
      <c r="NPU333" s="27"/>
      <c r="NPV333" s="27"/>
      <c r="NPW333" s="27"/>
      <c r="NPX333" s="27"/>
      <c r="NPY333" s="27"/>
      <c r="NPZ333" s="27"/>
      <c r="NQA333" s="27"/>
      <c r="NQB333" s="27"/>
      <c r="NQC333" s="27"/>
      <c r="NQD333" s="27"/>
      <c r="NQE333" s="27"/>
      <c r="NQF333" s="27"/>
      <c r="NQG333" s="27"/>
      <c r="NQH333" s="27"/>
      <c r="NQI333" s="27"/>
      <c r="NQJ333" s="27"/>
      <c r="NQK333" s="27"/>
      <c r="NQL333" s="27"/>
      <c r="NQM333" s="27"/>
      <c r="NQN333" s="27"/>
      <c r="NQO333" s="27"/>
      <c r="NQP333" s="27"/>
      <c r="NQQ333" s="27"/>
      <c r="NQR333" s="27"/>
      <c r="NQS333" s="27"/>
      <c r="NQT333" s="27"/>
      <c r="NQU333" s="27"/>
      <c r="NQV333" s="27"/>
      <c r="NQW333" s="27"/>
      <c r="NQX333" s="27"/>
      <c r="NQY333" s="27"/>
      <c r="NQZ333" s="27"/>
      <c r="NRA333" s="27"/>
      <c r="NRB333" s="27"/>
      <c r="NRC333" s="27"/>
      <c r="NRD333" s="27"/>
      <c r="NRE333" s="27"/>
      <c r="NRF333" s="27"/>
      <c r="NRG333" s="27"/>
      <c r="NRH333" s="27"/>
      <c r="NRI333" s="27"/>
      <c r="NRJ333" s="27"/>
      <c r="NRK333" s="27"/>
      <c r="NRL333" s="27"/>
      <c r="NRM333" s="27"/>
      <c r="NRN333" s="27"/>
      <c r="NRO333" s="27"/>
      <c r="NRP333" s="27"/>
      <c r="NRQ333" s="27"/>
      <c r="NRR333" s="27"/>
      <c r="NRS333" s="27"/>
      <c r="NRT333" s="27"/>
      <c r="NRU333" s="27"/>
      <c r="NRV333" s="27"/>
      <c r="NRW333" s="27"/>
      <c r="NRX333" s="27"/>
      <c r="NRY333" s="27"/>
      <c r="NRZ333" s="27"/>
      <c r="NSA333" s="27"/>
      <c r="NSB333" s="27"/>
      <c r="NSC333" s="27"/>
      <c r="NSD333" s="27"/>
      <c r="NSE333" s="27"/>
      <c r="NSF333" s="27"/>
      <c r="NSG333" s="27"/>
      <c r="NSH333" s="27"/>
      <c r="NSI333" s="27"/>
      <c r="NSJ333" s="27"/>
      <c r="NSK333" s="27"/>
      <c r="NSL333" s="27"/>
      <c r="NSM333" s="27"/>
      <c r="NSN333" s="27"/>
      <c r="NSO333" s="27"/>
      <c r="NSP333" s="27"/>
      <c r="NSQ333" s="27"/>
      <c r="NSR333" s="27"/>
      <c r="NSS333" s="27"/>
      <c r="NST333" s="27"/>
      <c r="NSU333" s="27"/>
      <c r="NSV333" s="27"/>
      <c r="NSW333" s="27"/>
      <c r="NSX333" s="27"/>
      <c r="NSY333" s="27"/>
      <c r="NSZ333" s="27"/>
      <c r="NTA333" s="27"/>
      <c r="NTB333" s="27"/>
      <c r="NTC333" s="27"/>
      <c r="NTD333" s="27"/>
      <c r="NTE333" s="27"/>
      <c r="NTF333" s="27"/>
      <c r="NTG333" s="27"/>
      <c r="NTH333" s="27"/>
      <c r="NTI333" s="27"/>
      <c r="NTJ333" s="27"/>
      <c r="NTK333" s="27"/>
      <c r="NTL333" s="27"/>
      <c r="NTM333" s="27"/>
      <c r="NTN333" s="27"/>
      <c r="NTO333" s="27"/>
      <c r="NTP333" s="27"/>
      <c r="NTQ333" s="27"/>
      <c r="NTR333" s="27"/>
      <c r="NTS333" s="27"/>
      <c r="NTT333" s="27"/>
      <c r="NTU333" s="27"/>
      <c r="NTV333" s="27"/>
      <c r="NTW333" s="27"/>
      <c r="NTX333" s="27"/>
      <c r="NTY333" s="27"/>
      <c r="NTZ333" s="27"/>
      <c r="NUA333" s="27"/>
      <c r="NUB333" s="27"/>
      <c r="NUC333" s="27"/>
      <c r="NUD333" s="27"/>
      <c r="NUE333" s="27"/>
      <c r="NUF333" s="27"/>
      <c r="NUG333" s="27"/>
      <c r="NUH333" s="27"/>
      <c r="NUI333" s="27"/>
      <c r="NUJ333" s="27"/>
      <c r="NUK333" s="27"/>
      <c r="NUL333" s="27"/>
      <c r="NUM333" s="27"/>
      <c r="NUN333" s="27"/>
      <c r="NUO333" s="27"/>
      <c r="NUP333" s="27"/>
      <c r="NUQ333" s="27"/>
      <c r="NUR333" s="27"/>
      <c r="NUS333" s="27"/>
      <c r="NUT333" s="27"/>
      <c r="NUU333" s="27"/>
      <c r="NUV333" s="27"/>
      <c r="NUW333" s="27"/>
      <c r="NUX333" s="27"/>
      <c r="NUY333" s="27"/>
      <c r="NUZ333" s="27"/>
      <c r="NVA333" s="27"/>
      <c r="NVB333" s="27"/>
      <c r="NVC333" s="27"/>
      <c r="NVD333" s="27"/>
      <c r="NVE333" s="27"/>
      <c r="NVF333" s="27"/>
      <c r="NVG333" s="27"/>
      <c r="NVH333" s="27"/>
      <c r="NVI333" s="27"/>
      <c r="NVJ333" s="27"/>
      <c r="NVK333" s="27"/>
      <c r="NVL333" s="27"/>
      <c r="NVM333" s="27"/>
      <c r="NVN333" s="27"/>
      <c r="NVO333" s="27"/>
      <c r="NVP333" s="27"/>
      <c r="NVQ333" s="27"/>
      <c r="NVR333" s="27"/>
      <c r="NVS333" s="27"/>
      <c r="NVT333" s="27"/>
      <c r="NVU333" s="27"/>
      <c r="NVV333" s="27"/>
      <c r="NVW333" s="27"/>
      <c r="NVX333" s="27"/>
      <c r="NVY333" s="27"/>
      <c r="NVZ333" s="27"/>
      <c r="NWA333" s="27"/>
      <c r="NWB333" s="27"/>
      <c r="NWC333" s="27"/>
      <c r="NWD333" s="27"/>
      <c r="NWE333" s="27"/>
      <c r="NWF333" s="27"/>
      <c r="NWG333" s="27"/>
      <c r="NWH333" s="27"/>
      <c r="NWI333" s="27"/>
      <c r="NWJ333" s="27"/>
      <c r="NWK333" s="27"/>
      <c r="NWL333" s="27"/>
      <c r="NWM333" s="27"/>
      <c r="NWN333" s="27"/>
      <c r="NWO333" s="27"/>
      <c r="NWP333" s="27"/>
      <c r="NWQ333" s="27"/>
      <c r="NWR333" s="27"/>
      <c r="NWS333" s="27"/>
      <c r="NWT333" s="27"/>
      <c r="NWU333" s="27"/>
      <c r="NWV333" s="27"/>
      <c r="NWW333" s="27"/>
      <c r="NWX333" s="27"/>
      <c r="NWY333" s="27"/>
      <c r="NWZ333" s="27"/>
      <c r="NXA333" s="27"/>
      <c r="NXB333" s="27"/>
      <c r="NXC333" s="27"/>
      <c r="NXD333" s="27"/>
      <c r="NXE333" s="27"/>
      <c r="NXF333" s="27"/>
      <c r="NXG333" s="27"/>
      <c r="NXH333" s="27"/>
      <c r="NXI333" s="27"/>
      <c r="NXJ333" s="27"/>
      <c r="NXK333" s="27"/>
      <c r="NXL333" s="27"/>
      <c r="NXM333" s="27"/>
      <c r="NXN333" s="27"/>
      <c r="NXO333" s="27"/>
      <c r="NXP333" s="27"/>
      <c r="NXQ333" s="27"/>
      <c r="NXR333" s="27"/>
      <c r="NXS333" s="27"/>
      <c r="NXT333" s="27"/>
      <c r="NXU333" s="27"/>
      <c r="NXV333" s="27"/>
      <c r="NXW333" s="27"/>
      <c r="NXX333" s="27"/>
      <c r="NXY333" s="27"/>
      <c r="NXZ333" s="27"/>
      <c r="NYA333" s="27"/>
      <c r="NYB333" s="27"/>
      <c r="NYC333" s="27"/>
      <c r="NYD333" s="27"/>
      <c r="NYE333" s="27"/>
      <c r="NYF333" s="27"/>
      <c r="NYG333" s="27"/>
      <c r="NYH333" s="27"/>
      <c r="NYI333" s="27"/>
      <c r="NYJ333" s="27"/>
      <c r="NYK333" s="27"/>
      <c r="NYL333" s="27"/>
      <c r="NYM333" s="27"/>
      <c r="NYN333" s="27"/>
      <c r="NYO333" s="27"/>
      <c r="NYP333" s="27"/>
      <c r="NYQ333" s="27"/>
      <c r="NYR333" s="27"/>
      <c r="NYS333" s="27"/>
      <c r="NYT333" s="27"/>
      <c r="NYU333" s="27"/>
      <c r="NYV333" s="27"/>
      <c r="NYW333" s="27"/>
      <c r="NYX333" s="27"/>
      <c r="NYY333" s="27"/>
      <c r="NYZ333" s="27"/>
      <c r="NZA333" s="27"/>
      <c r="NZB333" s="27"/>
      <c r="NZC333" s="27"/>
      <c r="NZD333" s="27"/>
      <c r="NZE333" s="27"/>
      <c r="NZF333" s="27"/>
      <c r="NZG333" s="27"/>
      <c r="NZH333" s="27"/>
      <c r="NZI333" s="27"/>
      <c r="NZJ333" s="27"/>
      <c r="NZK333" s="27"/>
      <c r="NZL333" s="27"/>
      <c r="NZM333" s="27"/>
      <c r="NZN333" s="27"/>
      <c r="NZO333" s="27"/>
      <c r="NZP333" s="27"/>
      <c r="NZQ333" s="27"/>
      <c r="NZR333" s="27"/>
      <c r="NZS333" s="27"/>
      <c r="NZT333" s="27"/>
      <c r="NZU333" s="27"/>
      <c r="NZV333" s="27"/>
      <c r="NZW333" s="27"/>
      <c r="NZX333" s="27"/>
      <c r="NZY333" s="27"/>
      <c r="NZZ333" s="27"/>
      <c r="OAA333" s="27"/>
      <c r="OAB333" s="27"/>
      <c r="OAC333" s="27"/>
      <c r="OAD333" s="27"/>
      <c r="OAE333" s="27"/>
      <c r="OAF333" s="27"/>
      <c r="OAG333" s="27"/>
      <c r="OAH333" s="27"/>
      <c r="OAI333" s="27"/>
      <c r="OAJ333" s="27"/>
      <c r="OAK333" s="27"/>
      <c r="OAL333" s="27"/>
      <c r="OAM333" s="27"/>
      <c r="OAN333" s="27"/>
      <c r="OAO333" s="27"/>
      <c r="OAP333" s="27"/>
      <c r="OAQ333" s="27"/>
      <c r="OAR333" s="27"/>
      <c r="OAS333" s="27"/>
      <c r="OAT333" s="27"/>
      <c r="OAU333" s="27"/>
      <c r="OAV333" s="27"/>
      <c r="OAW333" s="27"/>
      <c r="OAX333" s="27"/>
      <c r="OAY333" s="27"/>
      <c r="OAZ333" s="27"/>
      <c r="OBA333" s="27"/>
      <c r="OBB333" s="27"/>
      <c r="OBC333" s="27"/>
      <c r="OBD333" s="27"/>
      <c r="OBE333" s="27"/>
      <c r="OBF333" s="27"/>
      <c r="OBG333" s="27"/>
      <c r="OBH333" s="27"/>
      <c r="OBI333" s="27"/>
      <c r="OBJ333" s="27"/>
      <c r="OBK333" s="27"/>
      <c r="OBL333" s="27"/>
      <c r="OBM333" s="27"/>
      <c r="OBN333" s="27"/>
      <c r="OBO333" s="27"/>
      <c r="OBP333" s="27"/>
      <c r="OBQ333" s="27"/>
      <c r="OBR333" s="27"/>
      <c r="OBS333" s="27"/>
      <c r="OBT333" s="27"/>
      <c r="OBU333" s="27"/>
      <c r="OBV333" s="27"/>
      <c r="OBW333" s="27"/>
      <c r="OBX333" s="27"/>
      <c r="OBY333" s="27"/>
      <c r="OBZ333" s="27"/>
      <c r="OCA333" s="27"/>
      <c r="OCB333" s="27"/>
      <c r="OCC333" s="27"/>
      <c r="OCD333" s="27"/>
      <c r="OCE333" s="27"/>
      <c r="OCF333" s="27"/>
      <c r="OCG333" s="27"/>
      <c r="OCH333" s="27"/>
      <c r="OCI333" s="27"/>
      <c r="OCJ333" s="27"/>
      <c r="OCK333" s="27"/>
      <c r="OCL333" s="27"/>
      <c r="OCM333" s="27"/>
      <c r="OCN333" s="27"/>
      <c r="OCO333" s="27"/>
      <c r="OCP333" s="27"/>
      <c r="OCQ333" s="27"/>
      <c r="OCR333" s="27"/>
      <c r="OCS333" s="27"/>
      <c r="OCT333" s="27"/>
      <c r="OCU333" s="27"/>
      <c r="OCV333" s="27"/>
      <c r="OCW333" s="27"/>
      <c r="OCX333" s="27"/>
      <c r="OCY333" s="27"/>
      <c r="OCZ333" s="27"/>
      <c r="ODA333" s="27"/>
      <c r="ODB333" s="27"/>
      <c r="ODC333" s="27"/>
      <c r="ODD333" s="27"/>
      <c r="ODE333" s="27"/>
      <c r="ODF333" s="27"/>
      <c r="ODG333" s="27"/>
      <c r="ODH333" s="27"/>
      <c r="ODI333" s="27"/>
      <c r="ODJ333" s="27"/>
      <c r="ODK333" s="27"/>
      <c r="ODL333" s="27"/>
      <c r="ODM333" s="27"/>
      <c r="ODN333" s="27"/>
      <c r="ODO333" s="27"/>
      <c r="ODP333" s="27"/>
      <c r="ODQ333" s="27"/>
      <c r="ODR333" s="27"/>
      <c r="ODS333" s="27"/>
      <c r="ODT333" s="27"/>
      <c r="ODU333" s="27"/>
      <c r="ODV333" s="27"/>
      <c r="ODW333" s="27"/>
      <c r="ODX333" s="27"/>
      <c r="ODY333" s="27"/>
      <c r="ODZ333" s="27"/>
      <c r="OEA333" s="27"/>
      <c r="OEB333" s="27"/>
      <c r="OEC333" s="27"/>
      <c r="OED333" s="27"/>
      <c r="OEE333" s="27"/>
      <c r="OEF333" s="27"/>
      <c r="OEG333" s="27"/>
      <c r="OEH333" s="27"/>
      <c r="OEI333" s="27"/>
      <c r="OEJ333" s="27"/>
      <c r="OEK333" s="27"/>
      <c r="OEL333" s="27"/>
      <c r="OEM333" s="27"/>
      <c r="OEN333" s="27"/>
      <c r="OEO333" s="27"/>
      <c r="OEP333" s="27"/>
      <c r="OEQ333" s="27"/>
      <c r="OER333" s="27"/>
      <c r="OES333" s="27"/>
      <c r="OET333" s="27"/>
      <c r="OEU333" s="27"/>
      <c r="OEV333" s="27"/>
      <c r="OEW333" s="27"/>
      <c r="OEX333" s="27"/>
      <c r="OEY333" s="27"/>
      <c r="OEZ333" s="27"/>
      <c r="OFA333" s="27"/>
      <c r="OFB333" s="27"/>
      <c r="OFC333" s="27"/>
      <c r="OFD333" s="27"/>
      <c r="OFE333" s="27"/>
      <c r="OFF333" s="27"/>
      <c r="OFG333" s="27"/>
      <c r="OFH333" s="27"/>
      <c r="OFI333" s="27"/>
      <c r="OFJ333" s="27"/>
      <c r="OFK333" s="27"/>
      <c r="OFL333" s="27"/>
      <c r="OFM333" s="27"/>
      <c r="OFN333" s="27"/>
      <c r="OFO333" s="27"/>
      <c r="OFP333" s="27"/>
      <c r="OFQ333" s="27"/>
      <c r="OFR333" s="27"/>
      <c r="OFS333" s="27"/>
      <c r="OFT333" s="27"/>
      <c r="OFU333" s="27"/>
      <c r="OFV333" s="27"/>
      <c r="OFW333" s="27"/>
      <c r="OFX333" s="27"/>
      <c r="OFY333" s="27"/>
      <c r="OFZ333" s="27"/>
      <c r="OGA333" s="27"/>
      <c r="OGB333" s="27"/>
      <c r="OGC333" s="27"/>
      <c r="OGD333" s="27"/>
      <c r="OGE333" s="27"/>
      <c r="OGF333" s="27"/>
      <c r="OGG333" s="27"/>
      <c r="OGH333" s="27"/>
      <c r="OGI333" s="27"/>
      <c r="OGJ333" s="27"/>
      <c r="OGK333" s="27"/>
      <c r="OGL333" s="27"/>
      <c r="OGM333" s="27"/>
      <c r="OGN333" s="27"/>
      <c r="OGO333" s="27"/>
      <c r="OGP333" s="27"/>
      <c r="OGQ333" s="27"/>
      <c r="OGR333" s="27"/>
      <c r="OGS333" s="27"/>
      <c r="OGT333" s="27"/>
      <c r="OGU333" s="27"/>
      <c r="OGV333" s="27"/>
      <c r="OGW333" s="27"/>
      <c r="OGX333" s="27"/>
      <c r="OGY333" s="27"/>
      <c r="OGZ333" s="27"/>
      <c r="OHA333" s="27"/>
      <c r="OHB333" s="27"/>
      <c r="OHC333" s="27"/>
      <c r="OHD333" s="27"/>
      <c r="OHE333" s="27"/>
      <c r="OHF333" s="27"/>
      <c r="OHG333" s="27"/>
      <c r="OHH333" s="27"/>
      <c r="OHI333" s="27"/>
      <c r="OHJ333" s="27"/>
      <c r="OHK333" s="27"/>
      <c r="OHL333" s="27"/>
      <c r="OHM333" s="27"/>
      <c r="OHN333" s="27"/>
      <c r="OHO333" s="27"/>
      <c r="OHP333" s="27"/>
      <c r="OHQ333" s="27"/>
      <c r="OHR333" s="27"/>
      <c r="OHS333" s="27"/>
      <c r="OHT333" s="27"/>
      <c r="OHU333" s="27"/>
      <c r="OHV333" s="27"/>
      <c r="OHW333" s="27"/>
      <c r="OHX333" s="27"/>
      <c r="OHY333" s="27"/>
      <c r="OHZ333" s="27"/>
      <c r="OIA333" s="27"/>
      <c r="OIB333" s="27"/>
      <c r="OIC333" s="27"/>
      <c r="OID333" s="27"/>
      <c r="OIE333" s="27"/>
      <c r="OIF333" s="27"/>
      <c r="OIG333" s="27"/>
      <c r="OIH333" s="27"/>
      <c r="OII333" s="27"/>
      <c r="OIJ333" s="27"/>
      <c r="OIK333" s="27"/>
      <c r="OIL333" s="27"/>
      <c r="OIM333" s="27"/>
      <c r="OIN333" s="27"/>
      <c r="OIO333" s="27"/>
      <c r="OIP333" s="27"/>
      <c r="OIQ333" s="27"/>
      <c r="OIR333" s="27"/>
      <c r="OIS333" s="27"/>
      <c r="OIT333" s="27"/>
      <c r="OIU333" s="27"/>
      <c r="OIV333" s="27"/>
      <c r="OIW333" s="27"/>
      <c r="OIX333" s="27"/>
      <c r="OIY333" s="27"/>
      <c r="OIZ333" s="27"/>
      <c r="OJA333" s="27"/>
      <c r="OJB333" s="27"/>
      <c r="OJC333" s="27"/>
      <c r="OJD333" s="27"/>
      <c r="OJE333" s="27"/>
      <c r="OJF333" s="27"/>
      <c r="OJG333" s="27"/>
      <c r="OJH333" s="27"/>
      <c r="OJI333" s="27"/>
      <c r="OJJ333" s="27"/>
      <c r="OJK333" s="27"/>
      <c r="OJL333" s="27"/>
      <c r="OJM333" s="27"/>
      <c r="OJN333" s="27"/>
      <c r="OJO333" s="27"/>
      <c r="OJP333" s="27"/>
      <c r="OJQ333" s="27"/>
      <c r="OJR333" s="27"/>
      <c r="OJS333" s="27"/>
      <c r="OJT333" s="27"/>
      <c r="OJU333" s="27"/>
      <c r="OJV333" s="27"/>
      <c r="OJW333" s="27"/>
      <c r="OJX333" s="27"/>
      <c r="OJY333" s="27"/>
      <c r="OJZ333" s="27"/>
      <c r="OKA333" s="27"/>
      <c r="OKB333" s="27"/>
      <c r="OKC333" s="27"/>
      <c r="OKD333" s="27"/>
      <c r="OKE333" s="27"/>
      <c r="OKF333" s="27"/>
      <c r="OKG333" s="27"/>
      <c r="OKH333" s="27"/>
      <c r="OKI333" s="27"/>
      <c r="OKJ333" s="27"/>
      <c r="OKK333" s="27"/>
      <c r="OKL333" s="27"/>
      <c r="OKM333" s="27"/>
      <c r="OKN333" s="27"/>
      <c r="OKO333" s="27"/>
      <c r="OKP333" s="27"/>
      <c r="OKQ333" s="27"/>
      <c r="OKR333" s="27"/>
      <c r="OKS333" s="27"/>
      <c r="OKT333" s="27"/>
      <c r="OKU333" s="27"/>
      <c r="OKV333" s="27"/>
      <c r="OKW333" s="27"/>
      <c r="OKX333" s="27"/>
      <c r="OKY333" s="27"/>
      <c r="OKZ333" s="27"/>
      <c r="OLA333" s="27"/>
      <c r="OLB333" s="27"/>
      <c r="OLC333" s="27"/>
      <c r="OLD333" s="27"/>
      <c r="OLE333" s="27"/>
      <c r="OLF333" s="27"/>
      <c r="OLG333" s="27"/>
      <c r="OLH333" s="27"/>
      <c r="OLI333" s="27"/>
      <c r="OLJ333" s="27"/>
      <c r="OLK333" s="27"/>
      <c r="OLL333" s="27"/>
      <c r="OLM333" s="27"/>
      <c r="OLN333" s="27"/>
      <c r="OLO333" s="27"/>
      <c r="OLP333" s="27"/>
      <c r="OLQ333" s="27"/>
      <c r="OLR333" s="27"/>
      <c r="OLS333" s="27"/>
      <c r="OLT333" s="27"/>
      <c r="OLU333" s="27"/>
      <c r="OLV333" s="27"/>
      <c r="OLW333" s="27"/>
      <c r="OLX333" s="27"/>
      <c r="OLY333" s="27"/>
      <c r="OLZ333" s="27"/>
      <c r="OMA333" s="27"/>
      <c r="OMB333" s="27"/>
      <c r="OMC333" s="27"/>
      <c r="OMD333" s="27"/>
      <c r="OME333" s="27"/>
      <c r="OMF333" s="27"/>
      <c r="OMG333" s="27"/>
      <c r="OMH333" s="27"/>
      <c r="OMI333" s="27"/>
      <c r="OMJ333" s="27"/>
      <c r="OMK333" s="27"/>
      <c r="OML333" s="27"/>
      <c r="OMM333" s="27"/>
      <c r="OMN333" s="27"/>
      <c r="OMO333" s="27"/>
      <c r="OMP333" s="27"/>
      <c r="OMQ333" s="27"/>
      <c r="OMR333" s="27"/>
      <c r="OMS333" s="27"/>
      <c r="OMT333" s="27"/>
      <c r="OMU333" s="27"/>
      <c r="OMV333" s="27"/>
      <c r="OMW333" s="27"/>
      <c r="OMX333" s="27"/>
      <c r="OMY333" s="27"/>
      <c r="OMZ333" s="27"/>
      <c r="ONA333" s="27"/>
      <c r="ONB333" s="27"/>
      <c r="ONC333" s="27"/>
      <c r="OND333" s="27"/>
      <c r="ONE333" s="27"/>
      <c r="ONF333" s="27"/>
      <c r="ONG333" s="27"/>
      <c r="ONH333" s="27"/>
      <c r="ONI333" s="27"/>
      <c r="ONJ333" s="27"/>
      <c r="ONK333" s="27"/>
      <c r="ONL333" s="27"/>
      <c r="ONM333" s="27"/>
      <c r="ONN333" s="27"/>
      <c r="ONO333" s="27"/>
      <c r="ONP333" s="27"/>
      <c r="ONQ333" s="27"/>
      <c r="ONR333" s="27"/>
      <c r="ONS333" s="27"/>
      <c r="ONT333" s="27"/>
      <c r="ONU333" s="27"/>
      <c r="ONV333" s="27"/>
      <c r="ONW333" s="27"/>
      <c r="ONX333" s="27"/>
      <c r="ONY333" s="27"/>
      <c r="ONZ333" s="27"/>
      <c r="OOA333" s="27"/>
      <c r="OOB333" s="27"/>
      <c r="OOC333" s="27"/>
      <c r="OOD333" s="27"/>
      <c r="OOE333" s="27"/>
      <c r="OOF333" s="27"/>
      <c r="OOG333" s="27"/>
      <c r="OOH333" s="27"/>
      <c r="OOI333" s="27"/>
      <c r="OOJ333" s="27"/>
      <c r="OOK333" s="27"/>
      <c r="OOL333" s="27"/>
      <c r="OOM333" s="27"/>
      <c r="OON333" s="27"/>
      <c r="OOO333" s="27"/>
      <c r="OOP333" s="27"/>
      <c r="OOQ333" s="27"/>
      <c r="OOR333" s="27"/>
      <c r="OOS333" s="27"/>
      <c r="OOT333" s="27"/>
      <c r="OOU333" s="27"/>
      <c r="OOV333" s="27"/>
      <c r="OOW333" s="27"/>
      <c r="OOX333" s="27"/>
      <c r="OOY333" s="27"/>
      <c r="OOZ333" s="27"/>
      <c r="OPA333" s="27"/>
      <c r="OPB333" s="27"/>
      <c r="OPC333" s="27"/>
      <c r="OPD333" s="27"/>
      <c r="OPE333" s="27"/>
      <c r="OPF333" s="27"/>
      <c r="OPG333" s="27"/>
      <c r="OPH333" s="27"/>
      <c r="OPI333" s="27"/>
      <c r="OPJ333" s="27"/>
      <c r="OPK333" s="27"/>
      <c r="OPL333" s="27"/>
      <c r="OPM333" s="27"/>
      <c r="OPN333" s="27"/>
      <c r="OPO333" s="27"/>
      <c r="OPP333" s="27"/>
      <c r="OPQ333" s="27"/>
      <c r="OPR333" s="27"/>
      <c r="OPS333" s="27"/>
      <c r="OPT333" s="27"/>
      <c r="OPU333" s="27"/>
      <c r="OPV333" s="27"/>
      <c r="OPW333" s="27"/>
      <c r="OPX333" s="27"/>
      <c r="OPY333" s="27"/>
      <c r="OPZ333" s="27"/>
      <c r="OQA333" s="27"/>
      <c r="OQB333" s="27"/>
      <c r="OQC333" s="27"/>
      <c r="OQD333" s="27"/>
      <c r="OQE333" s="27"/>
      <c r="OQF333" s="27"/>
      <c r="OQG333" s="27"/>
      <c r="OQH333" s="27"/>
      <c r="OQI333" s="27"/>
      <c r="OQJ333" s="27"/>
      <c r="OQK333" s="27"/>
      <c r="OQL333" s="27"/>
      <c r="OQM333" s="27"/>
      <c r="OQN333" s="27"/>
      <c r="OQO333" s="27"/>
      <c r="OQP333" s="27"/>
      <c r="OQQ333" s="27"/>
      <c r="OQR333" s="27"/>
      <c r="OQS333" s="27"/>
      <c r="OQT333" s="27"/>
      <c r="OQU333" s="27"/>
      <c r="OQV333" s="27"/>
      <c r="OQW333" s="27"/>
      <c r="OQX333" s="27"/>
      <c r="OQY333" s="27"/>
      <c r="OQZ333" s="27"/>
      <c r="ORA333" s="27"/>
      <c r="ORB333" s="27"/>
      <c r="ORC333" s="27"/>
      <c r="ORD333" s="27"/>
      <c r="ORE333" s="27"/>
      <c r="ORF333" s="27"/>
      <c r="ORG333" s="27"/>
      <c r="ORH333" s="27"/>
      <c r="ORI333" s="27"/>
      <c r="ORJ333" s="27"/>
      <c r="ORK333" s="27"/>
      <c r="ORL333" s="27"/>
      <c r="ORM333" s="27"/>
      <c r="ORN333" s="27"/>
      <c r="ORO333" s="27"/>
      <c r="ORP333" s="27"/>
      <c r="ORQ333" s="27"/>
      <c r="ORR333" s="27"/>
      <c r="ORS333" s="27"/>
      <c r="ORT333" s="27"/>
      <c r="ORU333" s="27"/>
      <c r="ORV333" s="27"/>
      <c r="ORW333" s="27"/>
      <c r="ORX333" s="27"/>
      <c r="ORY333" s="27"/>
      <c r="ORZ333" s="27"/>
      <c r="OSA333" s="27"/>
      <c r="OSB333" s="27"/>
      <c r="OSC333" s="27"/>
      <c r="OSD333" s="27"/>
      <c r="OSE333" s="27"/>
      <c r="OSF333" s="27"/>
      <c r="OSG333" s="27"/>
      <c r="OSH333" s="27"/>
      <c r="OSI333" s="27"/>
      <c r="OSJ333" s="27"/>
      <c r="OSK333" s="27"/>
      <c r="OSL333" s="27"/>
      <c r="OSM333" s="27"/>
      <c r="OSN333" s="27"/>
      <c r="OSO333" s="27"/>
      <c r="OSP333" s="27"/>
      <c r="OSQ333" s="27"/>
      <c r="OSR333" s="27"/>
      <c r="OSS333" s="27"/>
      <c r="OST333" s="27"/>
      <c r="OSU333" s="27"/>
      <c r="OSV333" s="27"/>
      <c r="OSW333" s="27"/>
      <c r="OSX333" s="27"/>
      <c r="OSY333" s="27"/>
      <c r="OSZ333" s="27"/>
      <c r="OTA333" s="27"/>
      <c r="OTB333" s="27"/>
      <c r="OTC333" s="27"/>
      <c r="OTD333" s="27"/>
      <c r="OTE333" s="27"/>
      <c r="OTF333" s="27"/>
      <c r="OTG333" s="27"/>
      <c r="OTH333" s="27"/>
      <c r="OTI333" s="27"/>
      <c r="OTJ333" s="27"/>
      <c r="OTK333" s="27"/>
      <c r="OTL333" s="27"/>
      <c r="OTM333" s="27"/>
      <c r="OTN333" s="27"/>
      <c r="OTO333" s="27"/>
      <c r="OTP333" s="27"/>
      <c r="OTQ333" s="27"/>
      <c r="OTR333" s="27"/>
      <c r="OTS333" s="27"/>
      <c r="OTT333" s="27"/>
      <c r="OTU333" s="27"/>
      <c r="OTV333" s="27"/>
      <c r="OTW333" s="27"/>
      <c r="OTX333" s="27"/>
      <c r="OTY333" s="27"/>
      <c r="OTZ333" s="27"/>
      <c r="OUA333" s="27"/>
      <c r="OUB333" s="27"/>
      <c r="OUC333" s="27"/>
      <c r="OUD333" s="27"/>
      <c r="OUE333" s="27"/>
      <c r="OUF333" s="27"/>
      <c r="OUG333" s="27"/>
      <c r="OUH333" s="27"/>
      <c r="OUI333" s="27"/>
      <c r="OUJ333" s="27"/>
      <c r="OUK333" s="27"/>
      <c r="OUL333" s="27"/>
      <c r="OUM333" s="27"/>
      <c r="OUN333" s="27"/>
      <c r="OUO333" s="27"/>
      <c r="OUP333" s="27"/>
      <c r="OUQ333" s="27"/>
      <c r="OUR333" s="27"/>
      <c r="OUS333" s="27"/>
      <c r="OUT333" s="27"/>
      <c r="OUU333" s="27"/>
      <c r="OUV333" s="27"/>
      <c r="OUW333" s="27"/>
      <c r="OUX333" s="27"/>
      <c r="OUY333" s="27"/>
      <c r="OUZ333" s="27"/>
      <c r="OVA333" s="27"/>
      <c r="OVB333" s="27"/>
      <c r="OVC333" s="27"/>
      <c r="OVD333" s="27"/>
      <c r="OVE333" s="27"/>
      <c r="OVF333" s="27"/>
      <c r="OVG333" s="27"/>
      <c r="OVH333" s="27"/>
      <c r="OVI333" s="27"/>
      <c r="OVJ333" s="27"/>
      <c r="OVK333" s="27"/>
      <c r="OVL333" s="27"/>
      <c r="OVM333" s="27"/>
      <c r="OVN333" s="27"/>
      <c r="OVO333" s="27"/>
      <c r="OVP333" s="27"/>
      <c r="OVQ333" s="27"/>
      <c r="OVR333" s="27"/>
      <c r="OVS333" s="27"/>
      <c r="OVT333" s="27"/>
      <c r="OVU333" s="27"/>
      <c r="OVV333" s="27"/>
      <c r="OVW333" s="27"/>
      <c r="OVX333" s="27"/>
      <c r="OVY333" s="27"/>
      <c r="OVZ333" s="27"/>
      <c r="OWA333" s="27"/>
      <c r="OWB333" s="27"/>
      <c r="OWC333" s="27"/>
      <c r="OWD333" s="27"/>
      <c r="OWE333" s="27"/>
      <c r="OWF333" s="27"/>
      <c r="OWG333" s="27"/>
      <c r="OWH333" s="27"/>
      <c r="OWI333" s="27"/>
      <c r="OWJ333" s="27"/>
      <c r="OWK333" s="27"/>
      <c r="OWL333" s="27"/>
      <c r="OWM333" s="27"/>
      <c r="OWN333" s="27"/>
      <c r="OWO333" s="27"/>
      <c r="OWP333" s="27"/>
      <c r="OWQ333" s="27"/>
      <c r="OWR333" s="27"/>
      <c r="OWS333" s="27"/>
      <c r="OWT333" s="27"/>
      <c r="OWU333" s="27"/>
      <c r="OWV333" s="27"/>
      <c r="OWW333" s="27"/>
      <c r="OWX333" s="27"/>
      <c r="OWY333" s="27"/>
      <c r="OWZ333" s="27"/>
      <c r="OXA333" s="27"/>
      <c r="OXB333" s="27"/>
      <c r="OXC333" s="27"/>
      <c r="OXD333" s="27"/>
      <c r="OXE333" s="27"/>
      <c r="OXF333" s="27"/>
      <c r="OXG333" s="27"/>
      <c r="OXH333" s="27"/>
      <c r="OXI333" s="27"/>
      <c r="OXJ333" s="27"/>
      <c r="OXK333" s="27"/>
      <c r="OXL333" s="27"/>
      <c r="OXM333" s="27"/>
      <c r="OXN333" s="27"/>
      <c r="OXO333" s="27"/>
      <c r="OXP333" s="27"/>
      <c r="OXQ333" s="27"/>
      <c r="OXR333" s="27"/>
      <c r="OXS333" s="27"/>
      <c r="OXT333" s="27"/>
      <c r="OXU333" s="27"/>
      <c r="OXV333" s="27"/>
      <c r="OXW333" s="27"/>
      <c r="OXX333" s="27"/>
      <c r="OXY333" s="27"/>
      <c r="OXZ333" s="27"/>
      <c r="OYA333" s="27"/>
      <c r="OYB333" s="27"/>
      <c r="OYC333" s="27"/>
      <c r="OYD333" s="27"/>
      <c r="OYE333" s="27"/>
      <c r="OYF333" s="27"/>
      <c r="OYG333" s="27"/>
      <c r="OYH333" s="27"/>
      <c r="OYI333" s="27"/>
      <c r="OYJ333" s="27"/>
      <c r="OYK333" s="27"/>
      <c r="OYL333" s="27"/>
      <c r="OYM333" s="27"/>
      <c r="OYN333" s="27"/>
      <c r="OYO333" s="27"/>
      <c r="OYP333" s="27"/>
      <c r="OYQ333" s="27"/>
      <c r="OYR333" s="27"/>
      <c r="OYS333" s="27"/>
      <c r="OYT333" s="27"/>
      <c r="OYU333" s="27"/>
      <c r="OYV333" s="27"/>
      <c r="OYW333" s="27"/>
      <c r="OYX333" s="27"/>
      <c r="OYY333" s="27"/>
      <c r="OYZ333" s="27"/>
      <c r="OZA333" s="27"/>
      <c r="OZB333" s="27"/>
      <c r="OZC333" s="27"/>
      <c r="OZD333" s="27"/>
      <c r="OZE333" s="27"/>
      <c r="OZF333" s="27"/>
      <c r="OZG333" s="27"/>
      <c r="OZH333" s="27"/>
      <c r="OZI333" s="27"/>
      <c r="OZJ333" s="27"/>
      <c r="OZK333" s="27"/>
      <c r="OZL333" s="27"/>
      <c r="OZM333" s="27"/>
      <c r="OZN333" s="27"/>
      <c r="OZO333" s="27"/>
      <c r="OZP333" s="27"/>
      <c r="OZQ333" s="27"/>
      <c r="OZR333" s="27"/>
      <c r="OZS333" s="27"/>
      <c r="OZT333" s="27"/>
      <c r="OZU333" s="27"/>
      <c r="OZV333" s="27"/>
      <c r="OZW333" s="27"/>
      <c r="OZX333" s="27"/>
      <c r="OZY333" s="27"/>
      <c r="OZZ333" s="27"/>
      <c r="PAA333" s="27"/>
      <c r="PAB333" s="27"/>
      <c r="PAC333" s="27"/>
      <c r="PAD333" s="27"/>
      <c r="PAE333" s="27"/>
      <c r="PAF333" s="27"/>
      <c r="PAG333" s="27"/>
      <c r="PAH333" s="27"/>
      <c r="PAI333" s="27"/>
      <c r="PAJ333" s="27"/>
      <c r="PAK333" s="27"/>
      <c r="PAL333" s="27"/>
      <c r="PAM333" s="27"/>
      <c r="PAN333" s="27"/>
      <c r="PAO333" s="27"/>
      <c r="PAP333" s="27"/>
      <c r="PAQ333" s="27"/>
      <c r="PAR333" s="27"/>
      <c r="PAS333" s="27"/>
      <c r="PAT333" s="27"/>
      <c r="PAU333" s="27"/>
      <c r="PAV333" s="27"/>
      <c r="PAW333" s="27"/>
      <c r="PAX333" s="27"/>
      <c r="PAY333" s="27"/>
      <c r="PAZ333" s="27"/>
      <c r="PBA333" s="27"/>
      <c r="PBB333" s="27"/>
      <c r="PBC333" s="27"/>
      <c r="PBD333" s="27"/>
      <c r="PBE333" s="27"/>
      <c r="PBF333" s="27"/>
      <c r="PBG333" s="27"/>
      <c r="PBH333" s="27"/>
      <c r="PBI333" s="27"/>
      <c r="PBJ333" s="27"/>
      <c r="PBK333" s="27"/>
      <c r="PBL333" s="27"/>
      <c r="PBM333" s="27"/>
      <c r="PBN333" s="27"/>
      <c r="PBO333" s="27"/>
      <c r="PBP333" s="27"/>
      <c r="PBQ333" s="27"/>
      <c r="PBR333" s="27"/>
      <c r="PBS333" s="27"/>
      <c r="PBT333" s="27"/>
      <c r="PBU333" s="27"/>
      <c r="PBV333" s="27"/>
      <c r="PBW333" s="27"/>
      <c r="PBX333" s="27"/>
      <c r="PBY333" s="27"/>
      <c r="PBZ333" s="27"/>
      <c r="PCA333" s="27"/>
      <c r="PCB333" s="27"/>
      <c r="PCC333" s="27"/>
      <c r="PCD333" s="27"/>
      <c r="PCE333" s="27"/>
      <c r="PCF333" s="27"/>
      <c r="PCG333" s="27"/>
      <c r="PCH333" s="27"/>
      <c r="PCI333" s="27"/>
      <c r="PCJ333" s="27"/>
      <c r="PCK333" s="27"/>
      <c r="PCL333" s="27"/>
      <c r="PCM333" s="27"/>
      <c r="PCN333" s="27"/>
      <c r="PCO333" s="27"/>
      <c r="PCP333" s="27"/>
      <c r="PCQ333" s="27"/>
      <c r="PCR333" s="27"/>
      <c r="PCS333" s="27"/>
      <c r="PCT333" s="27"/>
      <c r="PCU333" s="27"/>
      <c r="PCV333" s="27"/>
      <c r="PCW333" s="27"/>
      <c r="PCX333" s="27"/>
      <c r="PCY333" s="27"/>
      <c r="PCZ333" s="27"/>
      <c r="PDA333" s="27"/>
      <c r="PDB333" s="27"/>
      <c r="PDC333" s="27"/>
      <c r="PDD333" s="27"/>
      <c r="PDE333" s="27"/>
      <c r="PDF333" s="27"/>
      <c r="PDG333" s="27"/>
      <c r="PDH333" s="27"/>
      <c r="PDI333" s="27"/>
      <c r="PDJ333" s="27"/>
      <c r="PDK333" s="27"/>
      <c r="PDL333" s="27"/>
      <c r="PDM333" s="27"/>
      <c r="PDN333" s="27"/>
      <c r="PDO333" s="27"/>
      <c r="PDP333" s="27"/>
      <c r="PDQ333" s="27"/>
      <c r="PDR333" s="27"/>
      <c r="PDS333" s="27"/>
      <c r="PDT333" s="27"/>
      <c r="PDU333" s="27"/>
      <c r="PDV333" s="27"/>
      <c r="PDW333" s="27"/>
      <c r="PDX333" s="27"/>
      <c r="PDY333" s="27"/>
      <c r="PDZ333" s="27"/>
      <c r="PEA333" s="27"/>
      <c r="PEB333" s="27"/>
      <c r="PEC333" s="27"/>
      <c r="PED333" s="27"/>
      <c r="PEE333" s="27"/>
      <c r="PEF333" s="27"/>
      <c r="PEG333" s="27"/>
      <c r="PEH333" s="27"/>
      <c r="PEI333" s="27"/>
      <c r="PEJ333" s="27"/>
      <c r="PEK333" s="27"/>
      <c r="PEL333" s="27"/>
      <c r="PEM333" s="27"/>
      <c r="PEN333" s="27"/>
      <c r="PEO333" s="27"/>
      <c r="PEP333" s="27"/>
      <c r="PEQ333" s="27"/>
      <c r="PER333" s="27"/>
      <c r="PES333" s="27"/>
      <c r="PET333" s="27"/>
      <c r="PEU333" s="27"/>
      <c r="PEV333" s="27"/>
      <c r="PEW333" s="27"/>
      <c r="PEX333" s="27"/>
      <c r="PEY333" s="27"/>
      <c r="PEZ333" s="27"/>
      <c r="PFA333" s="27"/>
      <c r="PFB333" s="27"/>
      <c r="PFC333" s="27"/>
      <c r="PFD333" s="27"/>
      <c r="PFE333" s="27"/>
      <c r="PFF333" s="27"/>
      <c r="PFG333" s="27"/>
      <c r="PFH333" s="27"/>
      <c r="PFI333" s="27"/>
      <c r="PFJ333" s="27"/>
      <c r="PFK333" s="27"/>
      <c r="PFL333" s="27"/>
      <c r="PFM333" s="27"/>
      <c r="PFN333" s="27"/>
      <c r="PFO333" s="27"/>
      <c r="PFP333" s="27"/>
      <c r="PFQ333" s="27"/>
      <c r="PFR333" s="27"/>
      <c r="PFS333" s="27"/>
      <c r="PFT333" s="27"/>
      <c r="PFU333" s="27"/>
      <c r="PFV333" s="27"/>
      <c r="PFW333" s="27"/>
      <c r="PFX333" s="27"/>
      <c r="PFY333" s="27"/>
      <c r="PFZ333" s="27"/>
      <c r="PGA333" s="27"/>
      <c r="PGB333" s="27"/>
      <c r="PGC333" s="27"/>
      <c r="PGD333" s="27"/>
      <c r="PGE333" s="27"/>
      <c r="PGF333" s="27"/>
      <c r="PGG333" s="27"/>
      <c r="PGH333" s="27"/>
      <c r="PGI333" s="27"/>
      <c r="PGJ333" s="27"/>
      <c r="PGK333" s="27"/>
      <c r="PGL333" s="27"/>
      <c r="PGM333" s="27"/>
      <c r="PGN333" s="27"/>
      <c r="PGO333" s="27"/>
      <c r="PGP333" s="27"/>
      <c r="PGQ333" s="27"/>
      <c r="PGR333" s="27"/>
      <c r="PGS333" s="27"/>
      <c r="PGT333" s="27"/>
      <c r="PGU333" s="27"/>
      <c r="PGV333" s="27"/>
      <c r="PGW333" s="27"/>
      <c r="PGX333" s="27"/>
      <c r="PGY333" s="27"/>
      <c r="PGZ333" s="27"/>
      <c r="PHA333" s="27"/>
      <c r="PHB333" s="27"/>
      <c r="PHC333" s="27"/>
      <c r="PHD333" s="27"/>
      <c r="PHE333" s="27"/>
      <c r="PHF333" s="27"/>
      <c r="PHG333" s="27"/>
      <c r="PHH333" s="27"/>
      <c r="PHI333" s="27"/>
      <c r="PHJ333" s="27"/>
      <c r="PHK333" s="27"/>
      <c r="PHL333" s="27"/>
      <c r="PHM333" s="27"/>
      <c r="PHN333" s="27"/>
      <c r="PHO333" s="27"/>
      <c r="PHP333" s="27"/>
      <c r="PHQ333" s="27"/>
      <c r="PHR333" s="27"/>
      <c r="PHS333" s="27"/>
      <c r="PHT333" s="27"/>
      <c r="PHU333" s="27"/>
      <c r="PHV333" s="27"/>
      <c r="PHW333" s="27"/>
      <c r="PHX333" s="27"/>
      <c r="PHY333" s="27"/>
      <c r="PHZ333" s="27"/>
      <c r="PIA333" s="27"/>
      <c r="PIB333" s="27"/>
      <c r="PIC333" s="27"/>
      <c r="PID333" s="27"/>
      <c r="PIE333" s="27"/>
      <c r="PIF333" s="27"/>
      <c r="PIG333" s="27"/>
      <c r="PIH333" s="27"/>
      <c r="PII333" s="27"/>
      <c r="PIJ333" s="27"/>
      <c r="PIK333" s="27"/>
      <c r="PIL333" s="27"/>
      <c r="PIM333" s="27"/>
      <c r="PIN333" s="27"/>
      <c r="PIO333" s="27"/>
      <c r="PIP333" s="27"/>
      <c r="PIQ333" s="27"/>
      <c r="PIR333" s="27"/>
      <c r="PIS333" s="27"/>
      <c r="PIT333" s="27"/>
      <c r="PIU333" s="27"/>
      <c r="PIV333" s="27"/>
      <c r="PIW333" s="27"/>
      <c r="PIX333" s="27"/>
      <c r="PIY333" s="27"/>
      <c r="PIZ333" s="27"/>
      <c r="PJA333" s="27"/>
      <c r="PJB333" s="27"/>
      <c r="PJC333" s="27"/>
      <c r="PJD333" s="27"/>
      <c r="PJE333" s="27"/>
      <c r="PJF333" s="27"/>
      <c r="PJG333" s="27"/>
      <c r="PJH333" s="27"/>
      <c r="PJI333" s="27"/>
      <c r="PJJ333" s="27"/>
      <c r="PJK333" s="27"/>
      <c r="PJL333" s="27"/>
      <c r="PJM333" s="27"/>
      <c r="PJN333" s="27"/>
      <c r="PJO333" s="27"/>
      <c r="PJP333" s="27"/>
      <c r="PJQ333" s="27"/>
      <c r="PJR333" s="27"/>
      <c r="PJS333" s="27"/>
      <c r="PJT333" s="27"/>
      <c r="PJU333" s="27"/>
      <c r="PJV333" s="27"/>
      <c r="PJW333" s="27"/>
      <c r="PJX333" s="27"/>
      <c r="PJY333" s="27"/>
      <c r="PJZ333" s="27"/>
      <c r="PKA333" s="27"/>
      <c r="PKB333" s="27"/>
      <c r="PKC333" s="27"/>
      <c r="PKD333" s="27"/>
      <c r="PKE333" s="27"/>
      <c r="PKF333" s="27"/>
      <c r="PKG333" s="27"/>
      <c r="PKH333" s="27"/>
      <c r="PKI333" s="27"/>
      <c r="PKJ333" s="27"/>
      <c r="PKK333" s="27"/>
      <c r="PKL333" s="27"/>
      <c r="PKM333" s="27"/>
      <c r="PKN333" s="27"/>
      <c r="PKO333" s="27"/>
      <c r="PKP333" s="27"/>
      <c r="PKQ333" s="27"/>
      <c r="PKR333" s="27"/>
      <c r="PKS333" s="27"/>
      <c r="PKT333" s="27"/>
      <c r="PKU333" s="27"/>
      <c r="PKV333" s="27"/>
      <c r="PKW333" s="27"/>
      <c r="PKX333" s="27"/>
      <c r="PKY333" s="27"/>
      <c r="PKZ333" s="27"/>
      <c r="PLA333" s="27"/>
      <c r="PLB333" s="27"/>
      <c r="PLC333" s="27"/>
      <c r="PLD333" s="27"/>
      <c r="PLE333" s="27"/>
      <c r="PLF333" s="27"/>
      <c r="PLG333" s="27"/>
      <c r="PLH333" s="27"/>
      <c r="PLI333" s="27"/>
      <c r="PLJ333" s="27"/>
      <c r="PLK333" s="27"/>
      <c r="PLL333" s="27"/>
      <c r="PLM333" s="27"/>
      <c r="PLN333" s="27"/>
      <c r="PLO333" s="27"/>
      <c r="PLP333" s="27"/>
      <c r="PLQ333" s="27"/>
      <c r="PLR333" s="27"/>
      <c r="PLS333" s="27"/>
      <c r="PLT333" s="27"/>
      <c r="PLU333" s="27"/>
      <c r="PLV333" s="27"/>
      <c r="PLW333" s="27"/>
      <c r="PLX333" s="27"/>
      <c r="PLY333" s="27"/>
      <c r="PLZ333" s="27"/>
      <c r="PMA333" s="27"/>
      <c r="PMB333" s="27"/>
      <c r="PMC333" s="27"/>
      <c r="PMD333" s="27"/>
      <c r="PME333" s="27"/>
      <c r="PMF333" s="27"/>
      <c r="PMG333" s="27"/>
      <c r="PMH333" s="27"/>
      <c r="PMI333" s="27"/>
      <c r="PMJ333" s="27"/>
      <c r="PMK333" s="27"/>
      <c r="PML333" s="27"/>
      <c r="PMM333" s="27"/>
      <c r="PMN333" s="27"/>
      <c r="PMO333" s="27"/>
      <c r="PMP333" s="27"/>
      <c r="PMQ333" s="27"/>
      <c r="PMR333" s="27"/>
      <c r="PMS333" s="27"/>
      <c r="PMT333" s="27"/>
      <c r="PMU333" s="27"/>
      <c r="PMV333" s="27"/>
      <c r="PMW333" s="27"/>
      <c r="PMX333" s="27"/>
      <c r="PMY333" s="27"/>
      <c r="PMZ333" s="27"/>
      <c r="PNA333" s="27"/>
      <c r="PNB333" s="27"/>
      <c r="PNC333" s="27"/>
      <c r="PND333" s="27"/>
      <c r="PNE333" s="27"/>
      <c r="PNF333" s="27"/>
      <c r="PNG333" s="27"/>
      <c r="PNH333" s="27"/>
      <c r="PNI333" s="27"/>
      <c r="PNJ333" s="27"/>
      <c r="PNK333" s="27"/>
      <c r="PNL333" s="27"/>
      <c r="PNM333" s="27"/>
      <c r="PNN333" s="27"/>
      <c r="PNO333" s="27"/>
      <c r="PNP333" s="27"/>
      <c r="PNQ333" s="27"/>
      <c r="PNR333" s="27"/>
      <c r="PNS333" s="27"/>
      <c r="PNT333" s="27"/>
      <c r="PNU333" s="27"/>
      <c r="PNV333" s="27"/>
      <c r="PNW333" s="27"/>
      <c r="PNX333" s="27"/>
      <c r="PNY333" s="27"/>
      <c r="PNZ333" s="27"/>
      <c r="POA333" s="27"/>
      <c r="POB333" s="27"/>
      <c r="POC333" s="27"/>
      <c r="POD333" s="27"/>
      <c r="POE333" s="27"/>
      <c r="POF333" s="27"/>
      <c r="POG333" s="27"/>
      <c r="POH333" s="27"/>
      <c r="POI333" s="27"/>
      <c r="POJ333" s="27"/>
      <c r="POK333" s="27"/>
      <c r="POL333" s="27"/>
      <c r="POM333" s="27"/>
      <c r="PON333" s="27"/>
      <c r="POO333" s="27"/>
      <c r="POP333" s="27"/>
      <c r="POQ333" s="27"/>
      <c r="POR333" s="27"/>
      <c r="POS333" s="27"/>
      <c r="POT333" s="27"/>
      <c r="POU333" s="27"/>
      <c r="POV333" s="27"/>
      <c r="POW333" s="27"/>
      <c r="POX333" s="27"/>
      <c r="POY333" s="27"/>
      <c r="POZ333" s="27"/>
      <c r="PPA333" s="27"/>
      <c r="PPB333" s="27"/>
      <c r="PPC333" s="27"/>
      <c r="PPD333" s="27"/>
      <c r="PPE333" s="27"/>
      <c r="PPF333" s="27"/>
      <c r="PPG333" s="27"/>
      <c r="PPH333" s="27"/>
      <c r="PPI333" s="27"/>
      <c r="PPJ333" s="27"/>
      <c r="PPK333" s="27"/>
      <c r="PPL333" s="27"/>
      <c r="PPM333" s="27"/>
      <c r="PPN333" s="27"/>
      <c r="PPO333" s="27"/>
      <c r="PPP333" s="27"/>
      <c r="PPQ333" s="27"/>
      <c r="PPR333" s="27"/>
      <c r="PPS333" s="27"/>
      <c r="PPT333" s="27"/>
      <c r="PPU333" s="27"/>
      <c r="PPV333" s="27"/>
      <c r="PPW333" s="27"/>
      <c r="PPX333" s="27"/>
      <c r="PPY333" s="27"/>
      <c r="PPZ333" s="27"/>
      <c r="PQA333" s="27"/>
      <c r="PQB333" s="27"/>
      <c r="PQC333" s="27"/>
      <c r="PQD333" s="27"/>
      <c r="PQE333" s="27"/>
      <c r="PQF333" s="27"/>
      <c r="PQG333" s="27"/>
      <c r="PQH333" s="27"/>
      <c r="PQI333" s="27"/>
      <c r="PQJ333" s="27"/>
      <c r="PQK333" s="27"/>
      <c r="PQL333" s="27"/>
      <c r="PQM333" s="27"/>
      <c r="PQN333" s="27"/>
      <c r="PQO333" s="27"/>
      <c r="PQP333" s="27"/>
      <c r="PQQ333" s="27"/>
      <c r="PQR333" s="27"/>
      <c r="PQS333" s="27"/>
      <c r="PQT333" s="27"/>
      <c r="PQU333" s="27"/>
      <c r="PQV333" s="27"/>
      <c r="PQW333" s="27"/>
      <c r="PQX333" s="27"/>
      <c r="PQY333" s="27"/>
      <c r="PQZ333" s="27"/>
      <c r="PRA333" s="27"/>
      <c r="PRB333" s="27"/>
      <c r="PRC333" s="27"/>
      <c r="PRD333" s="27"/>
      <c r="PRE333" s="27"/>
      <c r="PRF333" s="27"/>
      <c r="PRG333" s="27"/>
      <c r="PRH333" s="27"/>
      <c r="PRI333" s="27"/>
      <c r="PRJ333" s="27"/>
      <c r="PRK333" s="27"/>
      <c r="PRL333" s="27"/>
      <c r="PRM333" s="27"/>
      <c r="PRN333" s="27"/>
      <c r="PRO333" s="27"/>
      <c r="PRP333" s="27"/>
      <c r="PRQ333" s="27"/>
      <c r="PRR333" s="27"/>
      <c r="PRS333" s="27"/>
      <c r="PRT333" s="27"/>
      <c r="PRU333" s="27"/>
      <c r="PRV333" s="27"/>
      <c r="PRW333" s="27"/>
      <c r="PRX333" s="27"/>
      <c r="PRY333" s="27"/>
      <c r="PRZ333" s="27"/>
      <c r="PSA333" s="27"/>
      <c r="PSB333" s="27"/>
      <c r="PSC333" s="27"/>
      <c r="PSD333" s="27"/>
      <c r="PSE333" s="27"/>
      <c r="PSF333" s="27"/>
      <c r="PSG333" s="27"/>
      <c r="PSH333" s="27"/>
      <c r="PSI333" s="27"/>
      <c r="PSJ333" s="27"/>
      <c r="PSK333" s="27"/>
      <c r="PSL333" s="27"/>
      <c r="PSM333" s="27"/>
      <c r="PSN333" s="27"/>
      <c r="PSO333" s="27"/>
      <c r="PSP333" s="27"/>
      <c r="PSQ333" s="27"/>
      <c r="PSR333" s="27"/>
      <c r="PSS333" s="27"/>
      <c r="PST333" s="27"/>
      <c r="PSU333" s="27"/>
      <c r="PSV333" s="27"/>
      <c r="PSW333" s="27"/>
      <c r="PSX333" s="27"/>
      <c r="PSY333" s="27"/>
      <c r="PSZ333" s="27"/>
      <c r="PTA333" s="27"/>
      <c r="PTB333" s="27"/>
      <c r="PTC333" s="27"/>
      <c r="PTD333" s="27"/>
      <c r="PTE333" s="27"/>
      <c r="PTF333" s="27"/>
      <c r="PTG333" s="27"/>
      <c r="PTH333" s="27"/>
      <c r="PTI333" s="27"/>
      <c r="PTJ333" s="27"/>
      <c r="PTK333" s="27"/>
      <c r="PTL333" s="27"/>
      <c r="PTM333" s="27"/>
      <c r="PTN333" s="27"/>
      <c r="PTO333" s="27"/>
      <c r="PTP333" s="27"/>
      <c r="PTQ333" s="27"/>
      <c r="PTR333" s="27"/>
      <c r="PTS333" s="27"/>
      <c r="PTT333" s="27"/>
      <c r="PTU333" s="27"/>
      <c r="PTV333" s="27"/>
      <c r="PTW333" s="27"/>
      <c r="PTX333" s="27"/>
      <c r="PTY333" s="27"/>
      <c r="PTZ333" s="27"/>
      <c r="PUA333" s="27"/>
      <c r="PUB333" s="27"/>
      <c r="PUC333" s="27"/>
      <c r="PUD333" s="27"/>
      <c r="PUE333" s="27"/>
      <c r="PUF333" s="27"/>
      <c r="PUG333" s="27"/>
      <c r="PUH333" s="27"/>
      <c r="PUI333" s="27"/>
      <c r="PUJ333" s="27"/>
      <c r="PUK333" s="27"/>
      <c r="PUL333" s="27"/>
      <c r="PUM333" s="27"/>
      <c r="PUN333" s="27"/>
      <c r="PUO333" s="27"/>
      <c r="PUP333" s="27"/>
      <c r="PUQ333" s="27"/>
      <c r="PUR333" s="27"/>
      <c r="PUS333" s="27"/>
      <c r="PUT333" s="27"/>
      <c r="PUU333" s="27"/>
      <c r="PUV333" s="27"/>
      <c r="PUW333" s="27"/>
      <c r="PUX333" s="27"/>
      <c r="PUY333" s="27"/>
      <c r="PUZ333" s="27"/>
      <c r="PVA333" s="27"/>
      <c r="PVB333" s="27"/>
      <c r="PVC333" s="27"/>
      <c r="PVD333" s="27"/>
      <c r="PVE333" s="27"/>
      <c r="PVF333" s="27"/>
      <c r="PVG333" s="27"/>
      <c r="PVH333" s="27"/>
      <c r="PVI333" s="27"/>
      <c r="PVJ333" s="27"/>
      <c r="PVK333" s="27"/>
      <c r="PVL333" s="27"/>
      <c r="PVM333" s="27"/>
      <c r="PVN333" s="27"/>
      <c r="PVO333" s="27"/>
      <c r="PVP333" s="27"/>
      <c r="PVQ333" s="27"/>
      <c r="PVR333" s="27"/>
      <c r="PVS333" s="27"/>
      <c r="PVT333" s="27"/>
      <c r="PVU333" s="27"/>
      <c r="PVV333" s="27"/>
      <c r="PVW333" s="27"/>
      <c r="PVX333" s="27"/>
      <c r="PVY333" s="27"/>
      <c r="PVZ333" s="27"/>
      <c r="PWA333" s="27"/>
      <c r="PWB333" s="27"/>
      <c r="PWC333" s="27"/>
      <c r="PWD333" s="27"/>
      <c r="PWE333" s="27"/>
      <c r="PWF333" s="27"/>
      <c r="PWG333" s="27"/>
      <c r="PWH333" s="27"/>
      <c r="PWI333" s="27"/>
      <c r="PWJ333" s="27"/>
      <c r="PWK333" s="27"/>
      <c r="PWL333" s="27"/>
      <c r="PWM333" s="27"/>
      <c r="PWN333" s="27"/>
      <c r="PWO333" s="27"/>
      <c r="PWP333" s="27"/>
      <c r="PWQ333" s="27"/>
      <c r="PWR333" s="27"/>
      <c r="PWS333" s="27"/>
      <c r="PWT333" s="27"/>
      <c r="PWU333" s="27"/>
      <c r="PWV333" s="27"/>
      <c r="PWW333" s="27"/>
      <c r="PWX333" s="27"/>
      <c r="PWY333" s="27"/>
      <c r="PWZ333" s="27"/>
      <c r="PXA333" s="27"/>
      <c r="PXB333" s="27"/>
      <c r="PXC333" s="27"/>
      <c r="PXD333" s="27"/>
      <c r="PXE333" s="27"/>
      <c r="PXF333" s="27"/>
      <c r="PXG333" s="27"/>
      <c r="PXH333" s="27"/>
      <c r="PXI333" s="27"/>
      <c r="PXJ333" s="27"/>
      <c r="PXK333" s="27"/>
      <c r="PXL333" s="27"/>
      <c r="PXM333" s="27"/>
      <c r="PXN333" s="27"/>
      <c r="PXO333" s="27"/>
      <c r="PXP333" s="27"/>
      <c r="PXQ333" s="27"/>
      <c r="PXR333" s="27"/>
      <c r="PXS333" s="27"/>
      <c r="PXT333" s="27"/>
      <c r="PXU333" s="27"/>
      <c r="PXV333" s="27"/>
      <c r="PXW333" s="27"/>
      <c r="PXX333" s="27"/>
      <c r="PXY333" s="27"/>
      <c r="PXZ333" s="27"/>
      <c r="PYA333" s="27"/>
      <c r="PYB333" s="27"/>
      <c r="PYC333" s="27"/>
      <c r="PYD333" s="27"/>
      <c r="PYE333" s="27"/>
      <c r="PYF333" s="27"/>
      <c r="PYG333" s="27"/>
      <c r="PYH333" s="27"/>
      <c r="PYI333" s="27"/>
      <c r="PYJ333" s="27"/>
      <c r="PYK333" s="27"/>
      <c r="PYL333" s="27"/>
      <c r="PYM333" s="27"/>
      <c r="PYN333" s="27"/>
      <c r="PYO333" s="27"/>
      <c r="PYP333" s="27"/>
      <c r="PYQ333" s="27"/>
      <c r="PYR333" s="27"/>
      <c r="PYS333" s="27"/>
      <c r="PYT333" s="27"/>
      <c r="PYU333" s="27"/>
      <c r="PYV333" s="27"/>
      <c r="PYW333" s="27"/>
      <c r="PYX333" s="27"/>
      <c r="PYY333" s="27"/>
      <c r="PYZ333" s="27"/>
      <c r="PZA333" s="27"/>
      <c r="PZB333" s="27"/>
      <c r="PZC333" s="27"/>
      <c r="PZD333" s="27"/>
      <c r="PZE333" s="27"/>
      <c r="PZF333" s="27"/>
      <c r="PZG333" s="27"/>
      <c r="PZH333" s="27"/>
      <c r="PZI333" s="27"/>
      <c r="PZJ333" s="27"/>
      <c r="PZK333" s="27"/>
      <c r="PZL333" s="27"/>
      <c r="PZM333" s="27"/>
      <c r="PZN333" s="27"/>
      <c r="PZO333" s="27"/>
      <c r="PZP333" s="27"/>
      <c r="PZQ333" s="27"/>
      <c r="PZR333" s="27"/>
      <c r="PZS333" s="27"/>
      <c r="PZT333" s="27"/>
      <c r="PZU333" s="27"/>
      <c r="PZV333" s="27"/>
      <c r="PZW333" s="27"/>
      <c r="PZX333" s="27"/>
      <c r="PZY333" s="27"/>
      <c r="PZZ333" s="27"/>
      <c r="QAA333" s="27"/>
      <c r="QAB333" s="27"/>
      <c r="QAC333" s="27"/>
      <c r="QAD333" s="27"/>
      <c r="QAE333" s="27"/>
      <c r="QAF333" s="27"/>
      <c r="QAG333" s="27"/>
      <c r="QAH333" s="27"/>
      <c r="QAI333" s="27"/>
      <c r="QAJ333" s="27"/>
      <c r="QAK333" s="27"/>
      <c r="QAL333" s="27"/>
      <c r="QAM333" s="27"/>
      <c r="QAN333" s="27"/>
      <c r="QAO333" s="27"/>
      <c r="QAP333" s="27"/>
      <c r="QAQ333" s="27"/>
      <c r="QAR333" s="27"/>
      <c r="QAS333" s="27"/>
      <c r="QAT333" s="27"/>
      <c r="QAU333" s="27"/>
      <c r="QAV333" s="27"/>
      <c r="QAW333" s="27"/>
      <c r="QAX333" s="27"/>
      <c r="QAY333" s="27"/>
      <c r="QAZ333" s="27"/>
      <c r="QBA333" s="27"/>
      <c r="QBB333" s="27"/>
      <c r="QBC333" s="27"/>
      <c r="QBD333" s="27"/>
      <c r="QBE333" s="27"/>
      <c r="QBF333" s="27"/>
      <c r="QBG333" s="27"/>
      <c r="QBH333" s="27"/>
      <c r="QBI333" s="27"/>
      <c r="QBJ333" s="27"/>
      <c r="QBK333" s="27"/>
      <c r="QBL333" s="27"/>
      <c r="QBM333" s="27"/>
      <c r="QBN333" s="27"/>
      <c r="QBO333" s="27"/>
      <c r="QBP333" s="27"/>
      <c r="QBQ333" s="27"/>
      <c r="QBR333" s="27"/>
      <c r="QBS333" s="27"/>
      <c r="QBT333" s="27"/>
      <c r="QBU333" s="27"/>
      <c r="QBV333" s="27"/>
      <c r="QBW333" s="27"/>
      <c r="QBX333" s="27"/>
      <c r="QBY333" s="27"/>
      <c r="QBZ333" s="27"/>
      <c r="QCA333" s="27"/>
      <c r="QCB333" s="27"/>
      <c r="QCC333" s="27"/>
      <c r="QCD333" s="27"/>
      <c r="QCE333" s="27"/>
      <c r="QCF333" s="27"/>
      <c r="QCG333" s="27"/>
      <c r="QCH333" s="27"/>
      <c r="QCI333" s="27"/>
      <c r="QCJ333" s="27"/>
      <c r="QCK333" s="27"/>
      <c r="QCL333" s="27"/>
      <c r="QCM333" s="27"/>
      <c r="QCN333" s="27"/>
      <c r="QCO333" s="27"/>
      <c r="QCP333" s="27"/>
      <c r="QCQ333" s="27"/>
      <c r="QCR333" s="27"/>
      <c r="QCS333" s="27"/>
      <c r="QCT333" s="27"/>
      <c r="QCU333" s="27"/>
      <c r="QCV333" s="27"/>
      <c r="QCW333" s="27"/>
      <c r="QCX333" s="27"/>
      <c r="QCY333" s="27"/>
      <c r="QCZ333" s="27"/>
      <c r="QDA333" s="27"/>
      <c r="QDB333" s="27"/>
      <c r="QDC333" s="27"/>
      <c r="QDD333" s="27"/>
      <c r="QDE333" s="27"/>
      <c r="QDF333" s="27"/>
      <c r="QDG333" s="27"/>
      <c r="QDH333" s="27"/>
      <c r="QDI333" s="27"/>
      <c r="QDJ333" s="27"/>
      <c r="QDK333" s="27"/>
      <c r="QDL333" s="27"/>
      <c r="QDM333" s="27"/>
      <c r="QDN333" s="27"/>
      <c r="QDO333" s="27"/>
      <c r="QDP333" s="27"/>
      <c r="QDQ333" s="27"/>
      <c r="QDR333" s="27"/>
      <c r="QDS333" s="27"/>
      <c r="QDT333" s="27"/>
      <c r="QDU333" s="27"/>
      <c r="QDV333" s="27"/>
      <c r="QDW333" s="27"/>
      <c r="QDX333" s="27"/>
      <c r="QDY333" s="27"/>
      <c r="QDZ333" s="27"/>
      <c r="QEA333" s="27"/>
      <c r="QEB333" s="27"/>
      <c r="QEC333" s="27"/>
      <c r="QED333" s="27"/>
      <c r="QEE333" s="27"/>
      <c r="QEF333" s="27"/>
      <c r="QEG333" s="27"/>
      <c r="QEH333" s="27"/>
      <c r="QEI333" s="27"/>
      <c r="QEJ333" s="27"/>
      <c r="QEK333" s="27"/>
      <c r="QEL333" s="27"/>
      <c r="QEM333" s="27"/>
      <c r="QEN333" s="27"/>
      <c r="QEO333" s="27"/>
      <c r="QEP333" s="27"/>
      <c r="QEQ333" s="27"/>
      <c r="QER333" s="27"/>
      <c r="QES333" s="27"/>
      <c r="QET333" s="27"/>
      <c r="QEU333" s="27"/>
      <c r="QEV333" s="27"/>
      <c r="QEW333" s="27"/>
      <c r="QEX333" s="27"/>
      <c r="QEY333" s="27"/>
      <c r="QEZ333" s="27"/>
      <c r="QFA333" s="27"/>
      <c r="QFB333" s="27"/>
      <c r="QFC333" s="27"/>
      <c r="QFD333" s="27"/>
      <c r="QFE333" s="27"/>
      <c r="QFF333" s="27"/>
      <c r="QFG333" s="27"/>
      <c r="QFH333" s="27"/>
      <c r="QFI333" s="27"/>
      <c r="QFJ333" s="27"/>
      <c r="QFK333" s="27"/>
      <c r="QFL333" s="27"/>
      <c r="QFM333" s="27"/>
      <c r="QFN333" s="27"/>
      <c r="QFO333" s="27"/>
      <c r="QFP333" s="27"/>
      <c r="QFQ333" s="27"/>
      <c r="QFR333" s="27"/>
      <c r="QFS333" s="27"/>
      <c r="QFT333" s="27"/>
      <c r="QFU333" s="27"/>
      <c r="QFV333" s="27"/>
      <c r="QFW333" s="27"/>
      <c r="QFX333" s="27"/>
      <c r="QFY333" s="27"/>
      <c r="QFZ333" s="27"/>
      <c r="QGA333" s="27"/>
      <c r="QGB333" s="27"/>
      <c r="QGC333" s="27"/>
      <c r="QGD333" s="27"/>
      <c r="QGE333" s="27"/>
      <c r="QGF333" s="27"/>
      <c r="QGG333" s="27"/>
      <c r="QGH333" s="27"/>
      <c r="QGI333" s="27"/>
      <c r="QGJ333" s="27"/>
      <c r="QGK333" s="27"/>
      <c r="QGL333" s="27"/>
      <c r="QGM333" s="27"/>
      <c r="QGN333" s="27"/>
      <c r="QGO333" s="27"/>
      <c r="QGP333" s="27"/>
      <c r="QGQ333" s="27"/>
      <c r="QGR333" s="27"/>
      <c r="QGS333" s="27"/>
      <c r="QGT333" s="27"/>
      <c r="QGU333" s="27"/>
      <c r="QGV333" s="27"/>
      <c r="QGW333" s="27"/>
      <c r="QGX333" s="27"/>
      <c r="QGY333" s="27"/>
      <c r="QGZ333" s="27"/>
      <c r="QHA333" s="27"/>
      <c r="QHB333" s="27"/>
      <c r="QHC333" s="27"/>
      <c r="QHD333" s="27"/>
      <c r="QHE333" s="27"/>
      <c r="QHF333" s="27"/>
      <c r="QHG333" s="27"/>
      <c r="QHH333" s="27"/>
      <c r="QHI333" s="27"/>
      <c r="QHJ333" s="27"/>
      <c r="QHK333" s="27"/>
      <c r="QHL333" s="27"/>
      <c r="QHM333" s="27"/>
      <c r="QHN333" s="27"/>
      <c r="QHO333" s="27"/>
      <c r="QHP333" s="27"/>
      <c r="QHQ333" s="27"/>
      <c r="QHR333" s="27"/>
      <c r="QHS333" s="27"/>
      <c r="QHT333" s="27"/>
      <c r="QHU333" s="27"/>
      <c r="QHV333" s="27"/>
      <c r="QHW333" s="27"/>
      <c r="QHX333" s="27"/>
      <c r="QHY333" s="27"/>
      <c r="QHZ333" s="27"/>
      <c r="QIA333" s="27"/>
      <c r="QIB333" s="27"/>
      <c r="QIC333" s="27"/>
      <c r="QID333" s="27"/>
      <c r="QIE333" s="27"/>
      <c r="QIF333" s="27"/>
      <c r="QIG333" s="27"/>
      <c r="QIH333" s="27"/>
      <c r="QII333" s="27"/>
      <c r="QIJ333" s="27"/>
      <c r="QIK333" s="27"/>
      <c r="QIL333" s="27"/>
      <c r="QIM333" s="27"/>
      <c r="QIN333" s="27"/>
      <c r="QIO333" s="27"/>
      <c r="QIP333" s="27"/>
      <c r="QIQ333" s="27"/>
      <c r="QIR333" s="27"/>
      <c r="QIS333" s="27"/>
      <c r="QIT333" s="27"/>
      <c r="QIU333" s="27"/>
      <c r="QIV333" s="27"/>
      <c r="QIW333" s="27"/>
      <c r="QIX333" s="27"/>
      <c r="QIY333" s="27"/>
      <c r="QIZ333" s="27"/>
      <c r="QJA333" s="27"/>
      <c r="QJB333" s="27"/>
      <c r="QJC333" s="27"/>
      <c r="QJD333" s="27"/>
      <c r="QJE333" s="27"/>
      <c r="QJF333" s="27"/>
      <c r="QJG333" s="27"/>
      <c r="QJH333" s="27"/>
      <c r="QJI333" s="27"/>
      <c r="QJJ333" s="27"/>
      <c r="QJK333" s="27"/>
      <c r="QJL333" s="27"/>
      <c r="QJM333" s="27"/>
      <c r="QJN333" s="27"/>
      <c r="QJO333" s="27"/>
      <c r="QJP333" s="27"/>
      <c r="QJQ333" s="27"/>
      <c r="QJR333" s="27"/>
      <c r="QJS333" s="27"/>
      <c r="QJT333" s="27"/>
      <c r="QJU333" s="27"/>
      <c r="QJV333" s="27"/>
      <c r="QJW333" s="27"/>
      <c r="QJX333" s="27"/>
      <c r="QJY333" s="27"/>
      <c r="QJZ333" s="27"/>
      <c r="QKA333" s="27"/>
      <c r="QKB333" s="27"/>
      <c r="QKC333" s="27"/>
      <c r="QKD333" s="27"/>
      <c r="QKE333" s="27"/>
      <c r="QKF333" s="27"/>
      <c r="QKG333" s="27"/>
      <c r="QKH333" s="27"/>
      <c r="QKI333" s="27"/>
      <c r="QKJ333" s="27"/>
      <c r="QKK333" s="27"/>
      <c r="QKL333" s="27"/>
      <c r="QKM333" s="27"/>
      <c r="QKN333" s="27"/>
      <c r="QKO333" s="27"/>
      <c r="QKP333" s="27"/>
      <c r="QKQ333" s="27"/>
      <c r="QKR333" s="27"/>
      <c r="QKS333" s="27"/>
      <c r="QKT333" s="27"/>
      <c r="QKU333" s="27"/>
      <c r="QKV333" s="27"/>
      <c r="QKW333" s="27"/>
      <c r="QKX333" s="27"/>
      <c r="QKY333" s="27"/>
      <c r="QKZ333" s="27"/>
      <c r="QLA333" s="27"/>
      <c r="QLB333" s="27"/>
      <c r="QLC333" s="27"/>
      <c r="QLD333" s="27"/>
      <c r="QLE333" s="27"/>
      <c r="QLF333" s="27"/>
      <c r="QLG333" s="27"/>
      <c r="QLH333" s="27"/>
      <c r="QLI333" s="27"/>
      <c r="QLJ333" s="27"/>
      <c r="QLK333" s="27"/>
      <c r="QLL333" s="27"/>
      <c r="QLM333" s="27"/>
      <c r="QLN333" s="27"/>
      <c r="QLO333" s="27"/>
      <c r="QLP333" s="27"/>
      <c r="QLQ333" s="27"/>
      <c r="QLR333" s="27"/>
      <c r="QLS333" s="27"/>
      <c r="QLT333" s="27"/>
      <c r="QLU333" s="27"/>
      <c r="QLV333" s="27"/>
      <c r="QLW333" s="27"/>
      <c r="QLX333" s="27"/>
      <c r="QLY333" s="27"/>
      <c r="QLZ333" s="27"/>
      <c r="QMA333" s="27"/>
      <c r="QMB333" s="27"/>
      <c r="QMC333" s="27"/>
      <c r="QMD333" s="27"/>
      <c r="QME333" s="27"/>
      <c r="QMF333" s="27"/>
      <c r="QMG333" s="27"/>
      <c r="QMH333" s="27"/>
      <c r="QMI333" s="27"/>
      <c r="QMJ333" s="27"/>
      <c r="QMK333" s="27"/>
      <c r="QML333" s="27"/>
      <c r="QMM333" s="27"/>
      <c r="QMN333" s="27"/>
      <c r="QMO333" s="27"/>
      <c r="QMP333" s="27"/>
      <c r="QMQ333" s="27"/>
      <c r="QMR333" s="27"/>
      <c r="QMS333" s="27"/>
      <c r="QMT333" s="27"/>
      <c r="QMU333" s="27"/>
      <c r="QMV333" s="27"/>
      <c r="QMW333" s="27"/>
      <c r="QMX333" s="27"/>
      <c r="QMY333" s="27"/>
      <c r="QMZ333" s="27"/>
      <c r="QNA333" s="27"/>
      <c r="QNB333" s="27"/>
      <c r="QNC333" s="27"/>
      <c r="QND333" s="27"/>
      <c r="QNE333" s="27"/>
      <c r="QNF333" s="27"/>
      <c r="QNG333" s="27"/>
      <c r="QNH333" s="27"/>
      <c r="QNI333" s="27"/>
      <c r="QNJ333" s="27"/>
      <c r="QNK333" s="27"/>
      <c r="QNL333" s="27"/>
      <c r="QNM333" s="27"/>
      <c r="QNN333" s="27"/>
      <c r="QNO333" s="27"/>
      <c r="QNP333" s="27"/>
      <c r="QNQ333" s="27"/>
      <c r="QNR333" s="27"/>
      <c r="QNS333" s="27"/>
      <c r="QNT333" s="27"/>
      <c r="QNU333" s="27"/>
      <c r="QNV333" s="27"/>
      <c r="QNW333" s="27"/>
      <c r="QNX333" s="27"/>
      <c r="QNY333" s="27"/>
      <c r="QNZ333" s="27"/>
      <c r="QOA333" s="27"/>
      <c r="QOB333" s="27"/>
      <c r="QOC333" s="27"/>
      <c r="QOD333" s="27"/>
      <c r="QOE333" s="27"/>
      <c r="QOF333" s="27"/>
      <c r="QOG333" s="27"/>
      <c r="QOH333" s="27"/>
      <c r="QOI333" s="27"/>
      <c r="QOJ333" s="27"/>
      <c r="QOK333" s="27"/>
      <c r="QOL333" s="27"/>
      <c r="QOM333" s="27"/>
      <c r="QON333" s="27"/>
      <c r="QOO333" s="27"/>
      <c r="QOP333" s="27"/>
      <c r="QOQ333" s="27"/>
      <c r="QOR333" s="27"/>
      <c r="QOS333" s="27"/>
      <c r="QOT333" s="27"/>
      <c r="QOU333" s="27"/>
      <c r="QOV333" s="27"/>
      <c r="QOW333" s="27"/>
      <c r="QOX333" s="27"/>
      <c r="QOY333" s="27"/>
      <c r="QOZ333" s="27"/>
      <c r="QPA333" s="27"/>
      <c r="QPB333" s="27"/>
      <c r="QPC333" s="27"/>
      <c r="QPD333" s="27"/>
      <c r="QPE333" s="27"/>
      <c r="QPF333" s="27"/>
      <c r="QPG333" s="27"/>
      <c r="QPH333" s="27"/>
      <c r="QPI333" s="27"/>
      <c r="QPJ333" s="27"/>
      <c r="QPK333" s="27"/>
      <c r="QPL333" s="27"/>
      <c r="QPM333" s="27"/>
      <c r="QPN333" s="27"/>
      <c r="QPO333" s="27"/>
      <c r="QPP333" s="27"/>
      <c r="QPQ333" s="27"/>
      <c r="QPR333" s="27"/>
      <c r="QPS333" s="27"/>
      <c r="QPT333" s="27"/>
      <c r="QPU333" s="27"/>
      <c r="QPV333" s="27"/>
      <c r="QPW333" s="27"/>
      <c r="QPX333" s="27"/>
      <c r="QPY333" s="27"/>
      <c r="QPZ333" s="27"/>
      <c r="QQA333" s="27"/>
      <c r="QQB333" s="27"/>
      <c r="QQC333" s="27"/>
      <c r="QQD333" s="27"/>
      <c r="QQE333" s="27"/>
      <c r="QQF333" s="27"/>
      <c r="QQG333" s="27"/>
      <c r="QQH333" s="27"/>
      <c r="QQI333" s="27"/>
      <c r="QQJ333" s="27"/>
      <c r="QQK333" s="27"/>
      <c r="QQL333" s="27"/>
      <c r="QQM333" s="27"/>
      <c r="QQN333" s="27"/>
      <c r="QQO333" s="27"/>
      <c r="QQP333" s="27"/>
      <c r="QQQ333" s="27"/>
      <c r="QQR333" s="27"/>
      <c r="QQS333" s="27"/>
      <c r="QQT333" s="27"/>
      <c r="QQU333" s="27"/>
      <c r="QQV333" s="27"/>
      <c r="QQW333" s="27"/>
      <c r="QQX333" s="27"/>
      <c r="QQY333" s="27"/>
      <c r="QQZ333" s="27"/>
      <c r="QRA333" s="27"/>
      <c r="QRB333" s="27"/>
      <c r="QRC333" s="27"/>
      <c r="QRD333" s="27"/>
      <c r="QRE333" s="27"/>
      <c r="QRF333" s="27"/>
      <c r="QRG333" s="27"/>
      <c r="QRH333" s="27"/>
      <c r="QRI333" s="27"/>
      <c r="QRJ333" s="27"/>
      <c r="QRK333" s="27"/>
      <c r="QRL333" s="27"/>
      <c r="QRM333" s="27"/>
      <c r="QRN333" s="27"/>
      <c r="QRO333" s="27"/>
      <c r="QRP333" s="27"/>
      <c r="QRQ333" s="27"/>
      <c r="QRR333" s="27"/>
      <c r="QRS333" s="27"/>
      <c r="QRT333" s="27"/>
      <c r="QRU333" s="27"/>
      <c r="QRV333" s="27"/>
      <c r="QRW333" s="27"/>
      <c r="QRX333" s="27"/>
      <c r="QRY333" s="27"/>
      <c r="QRZ333" s="27"/>
      <c r="QSA333" s="27"/>
      <c r="QSB333" s="27"/>
      <c r="QSC333" s="27"/>
      <c r="QSD333" s="27"/>
      <c r="QSE333" s="27"/>
      <c r="QSF333" s="27"/>
      <c r="QSG333" s="27"/>
      <c r="QSH333" s="27"/>
      <c r="QSI333" s="27"/>
      <c r="QSJ333" s="27"/>
      <c r="QSK333" s="27"/>
      <c r="QSL333" s="27"/>
      <c r="QSM333" s="27"/>
      <c r="QSN333" s="27"/>
      <c r="QSO333" s="27"/>
      <c r="QSP333" s="27"/>
      <c r="QSQ333" s="27"/>
      <c r="QSR333" s="27"/>
      <c r="QSS333" s="27"/>
      <c r="QST333" s="27"/>
      <c r="QSU333" s="27"/>
      <c r="QSV333" s="27"/>
      <c r="QSW333" s="27"/>
      <c r="QSX333" s="27"/>
      <c r="QSY333" s="27"/>
      <c r="QSZ333" s="27"/>
      <c r="QTA333" s="27"/>
      <c r="QTB333" s="27"/>
      <c r="QTC333" s="27"/>
      <c r="QTD333" s="27"/>
      <c r="QTE333" s="27"/>
      <c r="QTF333" s="27"/>
      <c r="QTG333" s="27"/>
      <c r="QTH333" s="27"/>
      <c r="QTI333" s="27"/>
      <c r="QTJ333" s="27"/>
      <c r="QTK333" s="27"/>
      <c r="QTL333" s="27"/>
      <c r="QTM333" s="27"/>
      <c r="QTN333" s="27"/>
      <c r="QTO333" s="27"/>
      <c r="QTP333" s="27"/>
      <c r="QTQ333" s="27"/>
      <c r="QTR333" s="27"/>
      <c r="QTS333" s="27"/>
      <c r="QTT333" s="27"/>
      <c r="QTU333" s="27"/>
      <c r="QTV333" s="27"/>
      <c r="QTW333" s="27"/>
      <c r="QTX333" s="27"/>
      <c r="QTY333" s="27"/>
      <c r="QTZ333" s="27"/>
      <c r="QUA333" s="27"/>
      <c r="QUB333" s="27"/>
      <c r="QUC333" s="27"/>
      <c r="QUD333" s="27"/>
      <c r="QUE333" s="27"/>
      <c r="QUF333" s="27"/>
      <c r="QUG333" s="27"/>
      <c r="QUH333" s="27"/>
      <c r="QUI333" s="27"/>
      <c r="QUJ333" s="27"/>
      <c r="QUK333" s="27"/>
      <c r="QUL333" s="27"/>
      <c r="QUM333" s="27"/>
      <c r="QUN333" s="27"/>
      <c r="QUO333" s="27"/>
      <c r="QUP333" s="27"/>
      <c r="QUQ333" s="27"/>
      <c r="QUR333" s="27"/>
      <c r="QUS333" s="27"/>
      <c r="QUT333" s="27"/>
      <c r="QUU333" s="27"/>
      <c r="QUV333" s="27"/>
      <c r="QUW333" s="27"/>
      <c r="QUX333" s="27"/>
      <c r="QUY333" s="27"/>
      <c r="QUZ333" s="27"/>
      <c r="QVA333" s="27"/>
      <c r="QVB333" s="27"/>
      <c r="QVC333" s="27"/>
      <c r="QVD333" s="27"/>
      <c r="QVE333" s="27"/>
      <c r="QVF333" s="27"/>
      <c r="QVG333" s="27"/>
      <c r="QVH333" s="27"/>
      <c r="QVI333" s="27"/>
      <c r="QVJ333" s="27"/>
      <c r="QVK333" s="27"/>
      <c r="QVL333" s="27"/>
      <c r="QVM333" s="27"/>
      <c r="QVN333" s="27"/>
      <c r="QVO333" s="27"/>
      <c r="QVP333" s="27"/>
      <c r="QVQ333" s="27"/>
      <c r="QVR333" s="27"/>
      <c r="QVS333" s="27"/>
      <c r="QVT333" s="27"/>
      <c r="QVU333" s="27"/>
      <c r="QVV333" s="27"/>
      <c r="QVW333" s="27"/>
      <c r="QVX333" s="27"/>
      <c r="QVY333" s="27"/>
      <c r="QVZ333" s="27"/>
      <c r="QWA333" s="27"/>
      <c r="QWB333" s="27"/>
      <c r="QWC333" s="27"/>
      <c r="QWD333" s="27"/>
      <c r="QWE333" s="27"/>
      <c r="QWF333" s="27"/>
      <c r="QWG333" s="27"/>
      <c r="QWH333" s="27"/>
      <c r="QWI333" s="27"/>
      <c r="QWJ333" s="27"/>
      <c r="QWK333" s="27"/>
      <c r="QWL333" s="27"/>
      <c r="QWM333" s="27"/>
      <c r="QWN333" s="27"/>
      <c r="QWO333" s="27"/>
      <c r="QWP333" s="27"/>
      <c r="QWQ333" s="27"/>
      <c r="QWR333" s="27"/>
      <c r="QWS333" s="27"/>
      <c r="QWT333" s="27"/>
      <c r="QWU333" s="27"/>
      <c r="QWV333" s="27"/>
      <c r="QWW333" s="27"/>
      <c r="QWX333" s="27"/>
      <c r="QWY333" s="27"/>
      <c r="QWZ333" s="27"/>
      <c r="QXA333" s="27"/>
      <c r="QXB333" s="27"/>
      <c r="QXC333" s="27"/>
      <c r="QXD333" s="27"/>
      <c r="QXE333" s="27"/>
      <c r="QXF333" s="27"/>
      <c r="QXG333" s="27"/>
      <c r="QXH333" s="27"/>
      <c r="QXI333" s="27"/>
      <c r="QXJ333" s="27"/>
      <c r="QXK333" s="27"/>
      <c r="QXL333" s="27"/>
      <c r="QXM333" s="27"/>
      <c r="QXN333" s="27"/>
      <c r="QXO333" s="27"/>
      <c r="QXP333" s="27"/>
      <c r="QXQ333" s="27"/>
      <c r="QXR333" s="27"/>
      <c r="QXS333" s="27"/>
      <c r="QXT333" s="27"/>
      <c r="QXU333" s="27"/>
      <c r="QXV333" s="27"/>
      <c r="QXW333" s="27"/>
      <c r="QXX333" s="27"/>
      <c r="QXY333" s="27"/>
      <c r="QXZ333" s="27"/>
      <c r="QYA333" s="27"/>
      <c r="QYB333" s="27"/>
      <c r="QYC333" s="27"/>
      <c r="QYD333" s="27"/>
      <c r="QYE333" s="27"/>
      <c r="QYF333" s="27"/>
      <c r="QYG333" s="27"/>
      <c r="QYH333" s="27"/>
      <c r="QYI333" s="27"/>
      <c r="QYJ333" s="27"/>
      <c r="QYK333" s="27"/>
      <c r="QYL333" s="27"/>
      <c r="QYM333" s="27"/>
      <c r="QYN333" s="27"/>
      <c r="QYO333" s="27"/>
      <c r="QYP333" s="27"/>
      <c r="QYQ333" s="27"/>
      <c r="QYR333" s="27"/>
      <c r="QYS333" s="27"/>
      <c r="QYT333" s="27"/>
      <c r="QYU333" s="27"/>
      <c r="QYV333" s="27"/>
      <c r="QYW333" s="27"/>
      <c r="QYX333" s="27"/>
      <c r="QYY333" s="27"/>
      <c r="QYZ333" s="27"/>
      <c r="QZA333" s="27"/>
      <c r="QZB333" s="27"/>
      <c r="QZC333" s="27"/>
      <c r="QZD333" s="27"/>
      <c r="QZE333" s="27"/>
      <c r="QZF333" s="27"/>
      <c r="QZG333" s="27"/>
      <c r="QZH333" s="27"/>
      <c r="QZI333" s="27"/>
      <c r="QZJ333" s="27"/>
      <c r="QZK333" s="27"/>
      <c r="QZL333" s="27"/>
      <c r="QZM333" s="27"/>
      <c r="QZN333" s="27"/>
      <c r="QZO333" s="27"/>
      <c r="QZP333" s="27"/>
      <c r="QZQ333" s="27"/>
      <c r="QZR333" s="27"/>
      <c r="QZS333" s="27"/>
      <c r="QZT333" s="27"/>
      <c r="QZU333" s="27"/>
      <c r="QZV333" s="27"/>
      <c r="QZW333" s="27"/>
      <c r="QZX333" s="27"/>
      <c r="QZY333" s="27"/>
      <c r="QZZ333" s="27"/>
      <c r="RAA333" s="27"/>
      <c r="RAB333" s="27"/>
      <c r="RAC333" s="27"/>
      <c r="RAD333" s="27"/>
      <c r="RAE333" s="27"/>
      <c r="RAF333" s="27"/>
      <c r="RAG333" s="27"/>
      <c r="RAH333" s="27"/>
      <c r="RAI333" s="27"/>
      <c r="RAJ333" s="27"/>
      <c r="RAK333" s="27"/>
      <c r="RAL333" s="27"/>
      <c r="RAM333" s="27"/>
      <c r="RAN333" s="27"/>
      <c r="RAO333" s="27"/>
      <c r="RAP333" s="27"/>
      <c r="RAQ333" s="27"/>
      <c r="RAR333" s="27"/>
      <c r="RAS333" s="27"/>
      <c r="RAT333" s="27"/>
      <c r="RAU333" s="27"/>
      <c r="RAV333" s="27"/>
      <c r="RAW333" s="27"/>
      <c r="RAX333" s="27"/>
      <c r="RAY333" s="27"/>
      <c r="RAZ333" s="27"/>
      <c r="RBA333" s="27"/>
      <c r="RBB333" s="27"/>
      <c r="RBC333" s="27"/>
      <c r="RBD333" s="27"/>
      <c r="RBE333" s="27"/>
      <c r="RBF333" s="27"/>
      <c r="RBG333" s="27"/>
      <c r="RBH333" s="27"/>
      <c r="RBI333" s="27"/>
      <c r="RBJ333" s="27"/>
      <c r="RBK333" s="27"/>
      <c r="RBL333" s="27"/>
      <c r="RBM333" s="27"/>
      <c r="RBN333" s="27"/>
      <c r="RBO333" s="27"/>
      <c r="RBP333" s="27"/>
      <c r="RBQ333" s="27"/>
      <c r="RBR333" s="27"/>
      <c r="RBS333" s="27"/>
      <c r="RBT333" s="27"/>
      <c r="RBU333" s="27"/>
      <c r="RBV333" s="27"/>
      <c r="RBW333" s="27"/>
      <c r="RBX333" s="27"/>
      <c r="RBY333" s="27"/>
      <c r="RBZ333" s="27"/>
      <c r="RCA333" s="27"/>
      <c r="RCB333" s="27"/>
      <c r="RCC333" s="27"/>
      <c r="RCD333" s="27"/>
      <c r="RCE333" s="27"/>
      <c r="RCF333" s="27"/>
      <c r="RCG333" s="27"/>
      <c r="RCH333" s="27"/>
      <c r="RCI333" s="27"/>
      <c r="RCJ333" s="27"/>
      <c r="RCK333" s="27"/>
      <c r="RCL333" s="27"/>
      <c r="RCM333" s="27"/>
      <c r="RCN333" s="27"/>
      <c r="RCO333" s="27"/>
      <c r="RCP333" s="27"/>
      <c r="RCQ333" s="27"/>
      <c r="RCR333" s="27"/>
      <c r="RCS333" s="27"/>
      <c r="RCT333" s="27"/>
      <c r="RCU333" s="27"/>
      <c r="RCV333" s="27"/>
      <c r="RCW333" s="27"/>
      <c r="RCX333" s="27"/>
      <c r="RCY333" s="27"/>
      <c r="RCZ333" s="27"/>
      <c r="RDA333" s="27"/>
      <c r="RDB333" s="27"/>
      <c r="RDC333" s="27"/>
      <c r="RDD333" s="27"/>
      <c r="RDE333" s="27"/>
      <c r="RDF333" s="27"/>
      <c r="RDG333" s="27"/>
      <c r="RDH333" s="27"/>
      <c r="RDI333" s="27"/>
      <c r="RDJ333" s="27"/>
      <c r="RDK333" s="27"/>
      <c r="RDL333" s="27"/>
      <c r="RDM333" s="27"/>
      <c r="RDN333" s="27"/>
      <c r="RDO333" s="27"/>
      <c r="RDP333" s="27"/>
      <c r="RDQ333" s="27"/>
      <c r="RDR333" s="27"/>
      <c r="RDS333" s="27"/>
      <c r="RDT333" s="27"/>
      <c r="RDU333" s="27"/>
      <c r="RDV333" s="27"/>
      <c r="RDW333" s="27"/>
      <c r="RDX333" s="27"/>
      <c r="RDY333" s="27"/>
      <c r="RDZ333" s="27"/>
      <c r="REA333" s="27"/>
      <c r="REB333" s="27"/>
      <c r="REC333" s="27"/>
      <c r="RED333" s="27"/>
      <c r="REE333" s="27"/>
      <c r="REF333" s="27"/>
      <c r="REG333" s="27"/>
      <c r="REH333" s="27"/>
      <c r="REI333" s="27"/>
      <c r="REJ333" s="27"/>
      <c r="REK333" s="27"/>
      <c r="REL333" s="27"/>
      <c r="REM333" s="27"/>
      <c r="REN333" s="27"/>
      <c r="REO333" s="27"/>
      <c r="REP333" s="27"/>
      <c r="REQ333" s="27"/>
      <c r="RER333" s="27"/>
      <c r="RES333" s="27"/>
      <c r="RET333" s="27"/>
      <c r="REU333" s="27"/>
      <c r="REV333" s="27"/>
      <c r="REW333" s="27"/>
      <c r="REX333" s="27"/>
      <c r="REY333" s="27"/>
      <c r="REZ333" s="27"/>
      <c r="RFA333" s="27"/>
      <c r="RFB333" s="27"/>
      <c r="RFC333" s="27"/>
      <c r="RFD333" s="27"/>
      <c r="RFE333" s="27"/>
      <c r="RFF333" s="27"/>
      <c r="RFG333" s="27"/>
      <c r="RFH333" s="27"/>
      <c r="RFI333" s="27"/>
      <c r="RFJ333" s="27"/>
      <c r="RFK333" s="27"/>
      <c r="RFL333" s="27"/>
      <c r="RFM333" s="27"/>
      <c r="RFN333" s="27"/>
      <c r="RFO333" s="27"/>
      <c r="RFP333" s="27"/>
      <c r="RFQ333" s="27"/>
      <c r="RFR333" s="27"/>
      <c r="RFS333" s="27"/>
      <c r="RFT333" s="27"/>
      <c r="RFU333" s="27"/>
      <c r="RFV333" s="27"/>
      <c r="RFW333" s="27"/>
      <c r="RFX333" s="27"/>
      <c r="RFY333" s="27"/>
      <c r="RFZ333" s="27"/>
      <c r="RGA333" s="27"/>
      <c r="RGB333" s="27"/>
      <c r="RGC333" s="27"/>
      <c r="RGD333" s="27"/>
      <c r="RGE333" s="27"/>
      <c r="RGF333" s="27"/>
      <c r="RGG333" s="27"/>
      <c r="RGH333" s="27"/>
      <c r="RGI333" s="27"/>
      <c r="RGJ333" s="27"/>
      <c r="RGK333" s="27"/>
      <c r="RGL333" s="27"/>
      <c r="RGM333" s="27"/>
      <c r="RGN333" s="27"/>
      <c r="RGO333" s="27"/>
      <c r="RGP333" s="27"/>
      <c r="RGQ333" s="27"/>
      <c r="RGR333" s="27"/>
      <c r="RGS333" s="27"/>
      <c r="RGT333" s="27"/>
      <c r="RGU333" s="27"/>
      <c r="RGV333" s="27"/>
      <c r="RGW333" s="27"/>
      <c r="RGX333" s="27"/>
      <c r="RGY333" s="27"/>
      <c r="RGZ333" s="27"/>
      <c r="RHA333" s="27"/>
      <c r="RHB333" s="27"/>
      <c r="RHC333" s="27"/>
      <c r="RHD333" s="27"/>
      <c r="RHE333" s="27"/>
      <c r="RHF333" s="27"/>
      <c r="RHG333" s="27"/>
      <c r="RHH333" s="27"/>
      <c r="RHI333" s="27"/>
      <c r="RHJ333" s="27"/>
      <c r="RHK333" s="27"/>
      <c r="RHL333" s="27"/>
      <c r="RHM333" s="27"/>
      <c r="RHN333" s="27"/>
      <c r="RHO333" s="27"/>
      <c r="RHP333" s="27"/>
      <c r="RHQ333" s="27"/>
      <c r="RHR333" s="27"/>
      <c r="RHS333" s="27"/>
      <c r="RHT333" s="27"/>
      <c r="RHU333" s="27"/>
      <c r="RHV333" s="27"/>
      <c r="RHW333" s="27"/>
      <c r="RHX333" s="27"/>
      <c r="RHY333" s="27"/>
      <c r="RHZ333" s="27"/>
      <c r="RIA333" s="27"/>
      <c r="RIB333" s="27"/>
      <c r="RIC333" s="27"/>
      <c r="RID333" s="27"/>
      <c r="RIE333" s="27"/>
      <c r="RIF333" s="27"/>
      <c r="RIG333" s="27"/>
      <c r="RIH333" s="27"/>
      <c r="RII333" s="27"/>
      <c r="RIJ333" s="27"/>
      <c r="RIK333" s="27"/>
      <c r="RIL333" s="27"/>
      <c r="RIM333" s="27"/>
      <c r="RIN333" s="27"/>
      <c r="RIO333" s="27"/>
      <c r="RIP333" s="27"/>
      <c r="RIQ333" s="27"/>
      <c r="RIR333" s="27"/>
      <c r="RIS333" s="27"/>
      <c r="RIT333" s="27"/>
      <c r="RIU333" s="27"/>
      <c r="RIV333" s="27"/>
      <c r="RIW333" s="27"/>
      <c r="RIX333" s="27"/>
      <c r="RIY333" s="27"/>
      <c r="RIZ333" s="27"/>
      <c r="RJA333" s="27"/>
      <c r="RJB333" s="27"/>
      <c r="RJC333" s="27"/>
      <c r="RJD333" s="27"/>
      <c r="RJE333" s="27"/>
      <c r="RJF333" s="27"/>
      <c r="RJG333" s="27"/>
      <c r="RJH333" s="27"/>
      <c r="RJI333" s="27"/>
      <c r="RJJ333" s="27"/>
      <c r="RJK333" s="27"/>
      <c r="RJL333" s="27"/>
      <c r="RJM333" s="27"/>
      <c r="RJN333" s="27"/>
      <c r="RJO333" s="27"/>
      <c r="RJP333" s="27"/>
      <c r="RJQ333" s="27"/>
      <c r="RJR333" s="27"/>
      <c r="RJS333" s="27"/>
      <c r="RJT333" s="27"/>
      <c r="RJU333" s="27"/>
      <c r="RJV333" s="27"/>
      <c r="RJW333" s="27"/>
      <c r="RJX333" s="27"/>
      <c r="RJY333" s="27"/>
      <c r="RJZ333" s="27"/>
      <c r="RKA333" s="27"/>
      <c r="RKB333" s="27"/>
      <c r="RKC333" s="27"/>
      <c r="RKD333" s="27"/>
      <c r="RKE333" s="27"/>
      <c r="RKF333" s="27"/>
      <c r="RKG333" s="27"/>
      <c r="RKH333" s="27"/>
      <c r="RKI333" s="27"/>
      <c r="RKJ333" s="27"/>
      <c r="RKK333" s="27"/>
      <c r="RKL333" s="27"/>
      <c r="RKM333" s="27"/>
      <c r="RKN333" s="27"/>
      <c r="RKO333" s="27"/>
      <c r="RKP333" s="27"/>
      <c r="RKQ333" s="27"/>
      <c r="RKR333" s="27"/>
      <c r="RKS333" s="27"/>
      <c r="RKT333" s="27"/>
      <c r="RKU333" s="27"/>
      <c r="RKV333" s="27"/>
      <c r="RKW333" s="27"/>
      <c r="RKX333" s="27"/>
      <c r="RKY333" s="27"/>
      <c r="RKZ333" s="27"/>
      <c r="RLA333" s="27"/>
      <c r="RLB333" s="27"/>
      <c r="RLC333" s="27"/>
      <c r="RLD333" s="27"/>
      <c r="RLE333" s="27"/>
      <c r="RLF333" s="27"/>
      <c r="RLG333" s="27"/>
      <c r="RLH333" s="27"/>
      <c r="RLI333" s="27"/>
      <c r="RLJ333" s="27"/>
      <c r="RLK333" s="27"/>
      <c r="RLL333" s="27"/>
      <c r="RLM333" s="27"/>
      <c r="RLN333" s="27"/>
      <c r="RLO333" s="27"/>
      <c r="RLP333" s="27"/>
      <c r="RLQ333" s="27"/>
      <c r="RLR333" s="27"/>
      <c r="RLS333" s="27"/>
      <c r="RLT333" s="27"/>
      <c r="RLU333" s="27"/>
      <c r="RLV333" s="27"/>
      <c r="RLW333" s="27"/>
      <c r="RLX333" s="27"/>
      <c r="RLY333" s="27"/>
      <c r="RLZ333" s="27"/>
      <c r="RMA333" s="27"/>
      <c r="RMB333" s="27"/>
      <c r="RMC333" s="27"/>
      <c r="RMD333" s="27"/>
      <c r="RME333" s="27"/>
      <c r="RMF333" s="27"/>
      <c r="RMG333" s="27"/>
      <c r="RMH333" s="27"/>
      <c r="RMI333" s="27"/>
      <c r="RMJ333" s="27"/>
      <c r="RMK333" s="27"/>
      <c r="RML333" s="27"/>
      <c r="RMM333" s="27"/>
      <c r="RMN333" s="27"/>
      <c r="RMO333" s="27"/>
      <c r="RMP333" s="27"/>
      <c r="RMQ333" s="27"/>
      <c r="RMR333" s="27"/>
      <c r="RMS333" s="27"/>
      <c r="RMT333" s="27"/>
      <c r="RMU333" s="27"/>
      <c r="RMV333" s="27"/>
      <c r="RMW333" s="27"/>
      <c r="RMX333" s="27"/>
      <c r="RMY333" s="27"/>
      <c r="RMZ333" s="27"/>
      <c r="RNA333" s="27"/>
      <c r="RNB333" s="27"/>
      <c r="RNC333" s="27"/>
      <c r="RND333" s="27"/>
      <c r="RNE333" s="27"/>
      <c r="RNF333" s="27"/>
      <c r="RNG333" s="27"/>
      <c r="RNH333" s="27"/>
      <c r="RNI333" s="27"/>
      <c r="RNJ333" s="27"/>
      <c r="RNK333" s="27"/>
      <c r="RNL333" s="27"/>
      <c r="RNM333" s="27"/>
      <c r="RNN333" s="27"/>
      <c r="RNO333" s="27"/>
      <c r="RNP333" s="27"/>
      <c r="RNQ333" s="27"/>
      <c r="RNR333" s="27"/>
      <c r="RNS333" s="27"/>
      <c r="RNT333" s="27"/>
      <c r="RNU333" s="27"/>
      <c r="RNV333" s="27"/>
      <c r="RNW333" s="27"/>
      <c r="RNX333" s="27"/>
      <c r="RNY333" s="27"/>
      <c r="RNZ333" s="27"/>
      <c r="ROA333" s="27"/>
      <c r="ROB333" s="27"/>
      <c r="ROC333" s="27"/>
      <c r="ROD333" s="27"/>
      <c r="ROE333" s="27"/>
      <c r="ROF333" s="27"/>
      <c r="ROG333" s="27"/>
      <c r="ROH333" s="27"/>
      <c r="ROI333" s="27"/>
      <c r="ROJ333" s="27"/>
      <c r="ROK333" s="27"/>
      <c r="ROL333" s="27"/>
      <c r="ROM333" s="27"/>
      <c r="RON333" s="27"/>
      <c r="ROO333" s="27"/>
      <c r="ROP333" s="27"/>
      <c r="ROQ333" s="27"/>
      <c r="ROR333" s="27"/>
      <c r="ROS333" s="27"/>
      <c r="ROT333" s="27"/>
      <c r="ROU333" s="27"/>
      <c r="ROV333" s="27"/>
      <c r="ROW333" s="27"/>
      <c r="ROX333" s="27"/>
      <c r="ROY333" s="27"/>
      <c r="ROZ333" s="27"/>
      <c r="RPA333" s="27"/>
      <c r="RPB333" s="27"/>
      <c r="RPC333" s="27"/>
      <c r="RPD333" s="27"/>
      <c r="RPE333" s="27"/>
      <c r="RPF333" s="27"/>
      <c r="RPG333" s="27"/>
      <c r="RPH333" s="27"/>
      <c r="RPI333" s="27"/>
      <c r="RPJ333" s="27"/>
      <c r="RPK333" s="27"/>
      <c r="RPL333" s="27"/>
      <c r="RPM333" s="27"/>
      <c r="RPN333" s="27"/>
      <c r="RPO333" s="27"/>
      <c r="RPP333" s="27"/>
      <c r="RPQ333" s="27"/>
      <c r="RPR333" s="27"/>
      <c r="RPS333" s="27"/>
      <c r="RPT333" s="27"/>
      <c r="RPU333" s="27"/>
      <c r="RPV333" s="27"/>
      <c r="RPW333" s="27"/>
      <c r="RPX333" s="27"/>
      <c r="RPY333" s="27"/>
      <c r="RPZ333" s="27"/>
      <c r="RQA333" s="27"/>
      <c r="RQB333" s="27"/>
      <c r="RQC333" s="27"/>
      <c r="RQD333" s="27"/>
      <c r="RQE333" s="27"/>
      <c r="RQF333" s="27"/>
      <c r="RQG333" s="27"/>
      <c r="RQH333" s="27"/>
      <c r="RQI333" s="27"/>
      <c r="RQJ333" s="27"/>
      <c r="RQK333" s="27"/>
      <c r="RQL333" s="27"/>
      <c r="RQM333" s="27"/>
      <c r="RQN333" s="27"/>
      <c r="RQO333" s="27"/>
      <c r="RQP333" s="27"/>
      <c r="RQQ333" s="27"/>
      <c r="RQR333" s="27"/>
      <c r="RQS333" s="27"/>
      <c r="RQT333" s="27"/>
      <c r="RQU333" s="27"/>
      <c r="RQV333" s="27"/>
      <c r="RQW333" s="27"/>
      <c r="RQX333" s="27"/>
      <c r="RQY333" s="27"/>
      <c r="RQZ333" s="27"/>
      <c r="RRA333" s="27"/>
      <c r="RRB333" s="27"/>
      <c r="RRC333" s="27"/>
      <c r="RRD333" s="27"/>
      <c r="RRE333" s="27"/>
      <c r="RRF333" s="27"/>
      <c r="RRG333" s="27"/>
      <c r="RRH333" s="27"/>
      <c r="RRI333" s="27"/>
      <c r="RRJ333" s="27"/>
      <c r="RRK333" s="27"/>
      <c r="RRL333" s="27"/>
      <c r="RRM333" s="27"/>
      <c r="RRN333" s="27"/>
      <c r="RRO333" s="27"/>
      <c r="RRP333" s="27"/>
      <c r="RRQ333" s="27"/>
      <c r="RRR333" s="27"/>
      <c r="RRS333" s="27"/>
      <c r="RRT333" s="27"/>
      <c r="RRU333" s="27"/>
      <c r="RRV333" s="27"/>
      <c r="RRW333" s="27"/>
      <c r="RRX333" s="27"/>
      <c r="RRY333" s="27"/>
      <c r="RRZ333" s="27"/>
      <c r="RSA333" s="27"/>
      <c r="RSB333" s="27"/>
      <c r="RSC333" s="27"/>
      <c r="RSD333" s="27"/>
      <c r="RSE333" s="27"/>
      <c r="RSF333" s="27"/>
      <c r="RSG333" s="27"/>
      <c r="RSH333" s="27"/>
      <c r="RSI333" s="27"/>
      <c r="RSJ333" s="27"/>
      <c r="RSK333" s="27"/>
      <c r="RSL333" s="27"/>
      <c r="RSM333" s="27"/>
      <c r="RSN333" s="27"/>
      <c r="RSO333" s="27"/>
      <c r="RSP333" s="27"/>
      <c r="RSQ333" s="27"/>
      <c r="RSR333" s="27"/>
      <c r="RSS333" s="27"/>
      <c r="RST333" s="27"/>
      <c r="RSU333" s="27"/>
      <c r="RSV333" s="27"/>
      <c r="RSW333" s="27"/>
      <c r="RSX333" s="27"/>
      <c r="RSY333" s="27"/>
      <c r="RSZ333" s="27"/>
      <c r="RTA333" s="27"/>
      <c r="RTB333" s="27"/>
      <c r="RTC333" s="27"/>
      <c r="RTD333" s="27"/>
      <c r="RTE333" s="27"/>
      <c r="RTF333" s="27"/>
      <c r="RTG333" s="27"/>
      <c r="RTH333" s="27"/>
      <c r="RTI333" s="27"/>
      <c r="RTJ333" s="27"/>
      <c r="RTK333" s="27"/>
      <c r="RTL333" s="27"/>
      <c r="RTM333" s="27"/>
      <c r="RTN333" s="27"/>
      <c r="RTO333" s="27"/>
      <c r="RTP333" s="27"/>
      <c r="RTQ333" s="27"/>
      <c r="RTR333" s="27"/>
      <c r="RTS333" s="27"/>
      <c r="RTT333" s="27"/>
      <c r="RTU333" s="27"/>
      <c r="RTV333" s="27"/>
      <c r="RTW333" s="27"/>
      <c r="RTX333" s="27"/>
      <c r="RTY333" s="27"/>
      <c r="RTZ333" s="27"/>
      <c r="RUA333" s="27"/>
      <c r="RUB333" s="27"/>
      <c r="RUC333" s="27"/>
      <c r="RUD333" s="27"/>
      <c r="RUE333" s="27"/>
      <c r="RUF333" s="27"/>
      <c r="RUG333" s="27"/>
      <c r="RUH333" s="27"/>
      <c r="RUI333" s="27"/>
      <c r="RUJ333" s="27"/>
      <c r="RUK333" s="27"/>
      <c r="RUL333" s="27"/>
      <c r="RUM333" s="27"/>
      <c r="RUN333" s="27"/>
      <c r="RUO333" s="27"/>
      <c r="RUP333" s="27"/>
      <c r="RUQ333" s="27"/>
      <c r="RUR333" s="27"/>
      <c r="RUS333" s="27"/>
      <c r="RUT333" s="27"/>
      <c r="RUU333" s="27"/>
      <c r="RUV333" s="27"/>
      <c r="RUW333" s="27"/>
      <c r="RUX333" s="27"/>
      <c r="RUY333" s="27"/>
      <c r="RUZ333" s="27"/>
      <c r="RVA333" s="27"/>
      <c r="RVB333" s="27"/>
      <c r="RVC333" s="27"/>
      <c r="RVD333" s="27"/>
      <c r="RVE333" s="27"/>
      <c r="RVF333" s="27"/>
      <c r="RVG333" s="27"/>
      <c r="RVH333" s="27"/>
      <c r="RVI333" s="27"/>
      <c r="RVJ333" s="27"/>
      <c r="RVK333" s="27"/>
      <c r="RVL333" s="27"/>
      <c r="RVM333" s="27"/>
      <c r="RVN333" s="27"/>
      <c r="RVO333" s="27"/>
      <c r="RVP333" s="27"/>
      <c r="RVQ333" s="27"/>
      <c r="RVR333" s="27"/>
      <c r="RVS333" s="27"/>
      <c r="RVT333" s="27"/>
      <c r="RVU333" s="27"/>
      <c r="RVV333" s="27"/>
      <c r="RVW333" s="27"/>
      <c r="RVX333" s="27"/>
      <c r="RVY333" s="27"/>
      <c r="RVZ333" s="27"/>
      <c r="RWA333" s="27"/>
      <c r="RWB333" s="27"/>
      <c r="RWC333" s="27"/>
      <c r="RWD333" s="27"/>
      <c r="RWE333" s="27"/>
      <c r="RWF333" s="27"/>
      <c r="RWG333" s="27"/>
      <c r="RWH333" s="27"/>
      <c r="RWI333" s="27"/>
      <c r="RWJ333" s="27"/>
      <c r="RWK333" s="27"/>
      <c r="RWL333" s="27"/>
      <c r="RWM333" s="27"/>
      <c r="RWN333" s="27"/>
      <c r="RWO333" s="27"/>
      <c r="RWP333" s="27"/>
      <c r="RWQ333" s="27"/>
      <c r="RWR333" s="27"/>
      <c r="RWS333" s="27"/>
      <c r="RWT333" s="27"/>
      <c r="RWU333" s="27"/>
      <c r="RWV333" s="27"/>
      <c r="RWW333" s="27"/>
      <c r="RWX333" s="27"/>
      <c r="RWY333" s="27"/>
      <c r="RWZ333" s="27"/>
      <c r="RXA333" s="27"/>
      <c r="RXB333" s="27"/>
      <c r="RXC333" s="27"/>
      <c r="RXD333" s="27"/>
      <c r="RXE333" s="27"/>
      <c r="RXF333" s="27"/>
      <c r="RXG333" s="27"/>
      <c r="RXH333" s="27"/>
      <c r="RXI333" s="27"/>
      <c r="RXJ333" s="27"/>
      <c r="RXK333" s="27"/>
      <c r="RXL333" s="27"/>
      <c r="RXM333" s="27"/>
      <c r="RXN333" s="27"/>
      <c r="RXO333" s="27"/>
      <c r="RXP333" s="27"/>
      <c r="RXQ333" s="27"/>
      <c r="RXR333" s="27"/>
      <c r="RXS333" s="27"/>
      <c r="RXT333" s="27"/>
      <c r="RXU333" s="27"/>
      <c r="RXV333" s="27"/>
      <c r="RXW333" s="27"/>
      <c r="RXX333" s="27"/>
      <c r="RXY333" s="27"/>
      <c r="RXZ333" s="27"/>
      <c r="RYA333" s="27"/>
      <c r="RYB333" s="27"/>
      <c r="RYC333" s="27"/>
      <c r="RYD333" s="27"/>
      <c r="RYE333" s="27"/>
      <c r="RYF333" s="27"/>
      <c r="RYG333" s="27"/>
      <c r="RYH333" s="27"/>
      <c r="RYI333" s="27"/>
      <c r="RYJ333" s="27"/>
      <c r="RYK333" s="27"/>
      <c r="RYL333" s="27"/>
      <c r="RYM333" s="27"/>
      <c r="RYN333" s="27"/>
      <c r="RYO333" s="27"/>
      <c r="RYP333" s="27"/>
      <c r="RYQ333" s="27"/>
      <c r="RYR333" s="27"/>
      <c r="RYS333" s="27"/>
      <c r="RYT333" s="27"/>
      <c r="RYU333" s="27"/>
      <c r="RYV333" s="27"/>
      <c r="RYW333" s="27"/>
      <c r="RYX333" s="27"/>
      <c r="RYY333" s="27"/>
      <c r="RYZ333" s="27"/>
      <c r="RZA333" s="27"/>
      <c r="RZB333" s="27"/>
      <c r="RZC333" s="27"/>
      <c r="RZD333" s="27"/>
      <c r="RZE333" s="27"/>
      <c r="RZF333" s="27"/>
      <c r="RZG333" s="27"/>
      <c r="RZH333" s="27"/>
      <c r="RZI333" s="27"/>
      <c r="RZJ333" s="27"/>
      <c r="RZK333" s="27"/>
      <c r="RZL333" s="27"/>
      <c r="RZM333" s="27"/>
      <c r="RZN333" s="27"/>
      <c r="RZO333" s="27"/>
      <c r="RZP333" s="27"/>
      <c r="RZQ333" s="27"/>
      <c r="RZR333" s="27"/>
      <c r="RZS333" s="27"/>
      <c r="RZT333" s="27"/>
      <c r="RZU333" s="27"/>
      <c r="RZV333" s="27"/>
      <c r="RZW333" s="27"/>
      <c r="RZX333" s="27"/>
      <c r="RZY333" s="27"/>
      <c r="RZZ333" s="27"/>
      <c r="SAA333" s="27"/>
      <c r="SAB333" s="27"/>
      <c r="SAC333" s="27"/>
      <c r="SAD333" s="27"/>
      <c r="SAE333" s="27"/>
      <c r="SAF333" s="27"/>
      <c r="SAG333" s="27"/>
      <c r="SAH333" s="27"/>
      <c r="SAI333" s="27"/>
      <c r="SAJ333" s="27"/>
      <c r="SAK333" s="27"/>
      <c r="SAL333" s="27"/>
      <c r="SAM333" s="27"/>
      <c r="SAN333" s="27"/>
      <c r="SAO333" s="27"/>
      <c r="SAP333" s="27"/>
      <c r="SAQ333" s="27"/>
      <c r="SAR333" s="27"/>
      <c r="SAS333" s="27"/>
      <c r="SAT333" s="27"/>
      <c r="SAU333" s="27"/>
      <c r="SAV333" s="27"/>
      <c r="SAW333" s="27"/>
      <c r="SAX333" s="27"/>
      <c r="SAY333" s="27"/>
      <c r="SAZ333" s="27"/>
      <c r="SBA333" s="27"/>
      <c r="SBB333" s="27"/>
      <c r="SBC333" s="27"/>
      <c r="SBD333" s="27"/>
      <c r="SBE333" s="27"/>
      <c r="SBF333" s="27"/>
      <c r="SBG333" s="27"/>
      <c r="SBH333" s="27"/>
      <c r="SBI333" s="27"/>
      <c r="SBJ333" s="27"/>
      <c r="SBK333" s="27"/>
      <c r="SBL333" s="27"/>
      <c r="SBM333" s="27"/>
      <c r="SBN333" s="27"/>
      <c r="SBO333" s="27"/>
      <c r="SBP333" s="27"/>
      <c r="SBQ333" s="27"/>
      <c r="SBR333" s="27"/>
      <c r="SBS333" s="27"/>
      <c r="SBT333" s="27"/>
      <c r="SBU333" s="27"/>
      <c r="SBV333" s="27"/>
      <c r="SBW333" s="27"/>
      <c r="SBX333" s="27"/>
      <c r="SBY333" s="27"/>
      <c r="SBZ333" s="27"/>
      <c r="SCA333" s="27"/>
      <c r="SCB333" s="27"/>
      <c r="SCC333" s="27"/>
      <c r="SCD333" s="27"/>
      <c r="SCE333" s="27"/>
      <c r="SCF333" s="27"/>
      <c r="SCG333" s="27"/>
      <c r="SCH333" s="27"/>
      <c r="SCI333" s="27"/>
      <c r="SCJ333" s="27"/>
      <c r="SCK333" s="27"/>
      <c r="SCL333" s="27"/>
      <c r="SCM333" s="27"/>
      <c r="SCN333" s="27"/>
      <c r="SCO333" s="27"/>
      <c r="SCP333" s="27"/>
      <c r="SCQ333" s="27"/>
      <c r="SCR333" s="27"/>
      <c r="SCS333" s="27"/>
      <c r="SCT333" s="27"/>
      <c r="SCU333" s="27"/>
      <c r="SCV333" s="27"/>
      <c r="SCW333" s="27"/>
      <c r="SCX333" s="27"/>
      <c r="SCY333" s="27"/>
      <c r="SCZ333" s="27"/>
      <c r="SDA333" s="27"/>
      <c r="SDB333" s="27"/>
      <c r="SDC333" s="27"/>
      <c r="SDD333" s="27"/>
      <c r="SDE333" s="27"/>
      <c r="SDF333" s="27"/>
      <c r="SDG333" s="27"/>
      <c r="SDH333" s="27"/>
      <c r="SDI333" s="27"/>
      <c r="SDJ333" s="27"/>
      <c r="SDK333" s="27"/>
      <c r="SDL333" s="27"/>
      <c r="SDM333" s="27"/>
      <c r="SDN333" s="27"/>
      <c r="SDO333" s="27"/>
      <c r="SDP333" s="27"/>
      <c r="SDQ333" s="27"/>
      <c r="SDR333" s="27"/>
      <c r="SDS333" s="27"/>
      <c r="SDT333" s="27"/>
      <c r="SDU333" s="27"/>
      <c r="SDV333" s="27"/>
      <c r="SDW333" s="27"/>
      <c r="SDX333" s="27"/>
      <c r="SDY333" s="27"/>
      <c r="SDZ333" s="27"/>
      <c r="SEA333" s="27"/>
      <c r="SEB333" s="27"/>
      <c r="SEC333" s="27"/>
      <c r="SED333" s="27"/>
      <c r="SEE333" s="27"/>
      <c r="SEF333" s="27"/>
      <c r="SEG333" s="27"/>
      <c r="SEH333" s="27"/>
      <c r="SEI333" s="27"/>
      <c r="SEJ333" s="27"/>
      <c r="SEK333" s="27"/>
      <c r="SEL333" s="27"/>
      <c r="SEM333" s="27"/>
      <c r="SEN333" s="27"/>
      <c r="SEO333" s="27"/>
      <c r="SEP333" s="27"/>
      <c r="SEQ333" s="27"/>
      <c r="SER333" s="27"/>
      <c r="SES333" s="27"/>
      <c r="SET333" s="27"/>
      <c r="SEU333" s="27"/>
      <c r="SEV333" s="27"/>
      <c r="SEW333" s="27"/>
      <c r="SEX333" s="27"/>
      <c r="SEY333" s="27"/>
      <c r="SEZ333" s="27"/>
      <c r="SFA333" s="27"/>
      <c r="SFB333" s="27"/>
      <c r="SFC333" s="27"/>
      <c r="SFD333" s="27"/>
      <c r="SFE333" s="27"/>
      <c r="SFF333" s="27"/>
      <c r="SFG333" s="27"/>
      <c r="SFH333" s="27"/>
      <c r="SFI333" s="27"/>
      <c r="SFJ333" s="27"/>
      <c r="SFK333" s="27"/>
      <c r="SFL333" s="27"/>
      <c r="SFM333" s="27"/>
      <c r="SFN333" s="27"/>
      <c r="SFO333" s="27"/>
      <c r="SFP333" s="27"/>
      <c r="SFQ333" s="27"/>
      <c r="SFR333" s="27"/>
      <c r="SFS333" s="27"/>
      <c r="SFT333" s="27"/>
      <c r="SFU333" s="27"/>
      <c r="SFV333" s="27"/>
      <c r="SFW333" s="27"/>
      <c r="SFX333" s="27"/>
      <c r="SFY333" s="27"/>
      <c r="SFZ333" s="27"/>
      <c r="SGA333" s="27"/>
      <c r="SGB333" s="27"/>
      <c r="SGC333" s="27"/>
      <c r="SGD333" s="27"/>
      <c r="SGE333" s="27"/>
      <c r="SGF333" s="27"/>
      <c r="SGG333" s="27"/>
      <c r="SGH333" s="27"/>
      <c r="SGI333" s="27"/>
      <c r="SGJ333" s="27"/>
      <c r="SGK333" s="27"/>
      <c r="SGL333" s="27"/>
      <c r="SGM333" s="27"/>
      <c r="SGN333" s="27"/>
      <c r="SGO333" s="27"/>
      <c r="SGP333" s="27"/>
      <c r="SGQ333" s="27"/>
      <c r="SGR333" s="27"/>
      <c r="SGS333" s="27"/>
      <c r="SGT333" s="27"/>
      <c r="SGU333" s="27"/>
      <c r="SGV333" s="27"/>
      <c r="SGW333" s="27"/>
      <c r="SGX333" s="27"/>
      <c r="SGY333" s="27"/>
      <c r="SGZ333" s="27"/>
      <c r="SHA333" s="27"/>
      <c r="SHB333" s="27"/>
      <c r="SHC333" s="27"/>
      <c r="SHD333" s="27"/>
      <c r="SHE333" s="27"/>
      <c r="SHF333" s="27"/>
      <c r="SHG333" s="27"/>
      <c r="SHH333" s="27"/>
      <c r="SHI333" s="27"/>
      <c r="SHJ333" s="27"/>
      <c r="SHK333" s="27"/>
      <c r="SHL333" s="27"/>
      <c r="SHM333" s="27"/>
      <c r="SHN333" s="27"/>
      <c r="SHO333" s="27"/>
      <c r="SHP333" s="27"/>
      <c r="SHQ333" s="27"/>
      <c r="SHR333" s="27"/>
      <c r="SHS333" s="27"/>
      <c r="SHT333" s="27"/>
      <c r="SHU333" s="27"/>
      <c r="SHV333" s="27"/>
      <c r="SHW333" s="27"/>
      <c r="SHX333" s="27"/>
      <c r="SHY333" s="27"/>
      <c r="SHZ333" s="27"/>
      <c r="SIA333" s="27"/>
      <c r="SIB333" s="27"/>
      <c r="SIC333" s="27"/>
      <c r="SID333" s="27"/>
      <c r="SIE333" s="27"/>
      <c r="SIF333" s="27"/>
      <c r="SIG333" s="27"/>
      <c r="SIH333" s="27"/>
      <c r="SII333" s="27"/>
      <c r="SIJ333" s="27"/>
      <c r="SIK333" s="27"/>
      <c r="SIL333" s="27"/>
      <c r="SIM333" s="27"/>
      <c r="SIN333" s="27"/>
      <c r="SIO333" s="27"/>
      <c r="SIP333" s="27"/>
      <c r="SIQ333" s="27"/>
      <c r="SIR333" s="27"/>
      <c r="SIS333" s="27"/>
      <c r="SIT333" s="27"/>
      <c r="SIU333" s="27"/>
      <c r="SIV333" s="27"/>
      <c r="SIW333" s="27"/>
      <c r="SIX333" s="27"/>
      <c r="SIY333" s="27"/>
      <c r="SIZ333" s="27"/>
      <c r="SJA333" s="27"/>
      <c r="SJB333" s="27"/>
      <c r="SJC333" s="27"/>
      <c r="SJD333" s="27"/>
      <c r="SJE333" s="27"/>
      <c r="SJF333" s="27"/>
      <c r="SJG333" s="27"/>
      <c r="SJH333" s="27"/>
      <c r="SJI333" s="27"/>
      <c r="SJJ333" s="27"/>
      <c r="SJK333" s="27"/>
      <c r="SJL333" s="27"/>
      <c r="SJM333" s="27"/>
      <c r="SJN333" s="27"/>
      <c r="SJO333" s="27"/>
      <c r="SJP333" s="27"/>
      <c r="SJQ333" s="27"/>
      <c r="SJR333" s="27"/>
      <c r="SJS333" s="27"/>
      <c r="SJT333" s="27"/>
      <c r="SJU333" s="27"/>
      <c r="SJV333" s="27"/>
      <c r="SJW333" s="27"/>
      <c r="SJX333" s="27"/>
      <c r="SJY333" s="27"/>
      <c r="SJZ333" s="27"/>
      <c r="SKA333" s="27"/>
      <c r="SKB333" s="27"/>
      <c r="SKC333" s="27"/>
      <c r="SKD333" s="27"/>
      <c r="SKE333" s="27"/>
      <c r="SKF333" s="27"/>
      <c r="SKG333" s="27"/>
      <c r="SKH333" s="27"/>
      <c r="SKI333" s="27"/>
      <c r="SKJ333" s="27"/>
      <c r="SKK333" s="27"/>
      <c r="SKL333" s="27"/>
      <c r="SKM333" s="27"/>
      <c r="SKN333" s="27"/>
      <c r="SKO333" s="27"/>
      <c r="SKP333" s="27"/>
      <c r="SKQ333" s="27"/>
      <c r="SKR333" s="27"/>
      <c r="SKS333" s="27"/>
      <c r="SKT333" s="27"/>
      <c r="SKU333" s="27"/>
      <c r="SKV333" s="27"/>
      <c r="SKW333" s="27"/>
      <c r="SKX333" s="27"/>
      <c r="SKY333" s="27"/>
      <c r="SKZ333" s="27"/>
      <c r="SLA333" s="27"/>
      <c r="SLB333" s="27"/>
      <c r="SLC333" s="27"/>
      <c r="SLD333" s="27"/>
      <c r="SLE333" s="27"/>
      <c r="SLF333" s="27"/>
      <c r="SLG333" s="27"/>
      <c r="SLH333" s="27"/>
      <c r="SLI333" s="27"/>
      <c r="SLJ333" s="27"/>
      <c r="SLK333" s="27"/>
      <c r="SLL333" s="27"/>
      <c r="SLM333" s="27"/>
      <c r="SLN333" s="27"/>
      <c r="SLO333" s="27"/>
      <c r="SLP333" s="27"/>
      <c r="SLQ333" s="27"/>
      <c r="SLR333" s="27"/>
      <c r="SLS333" s="27"/>
      <c r="SLT333" s="27"/>
      <c r="SLU333" s="27"/>
      <c r="SLV333" s="27"/>
      <c r="SLW333" s="27"/>
      <c r="SLX333" s="27"/>
      <c r="SLY333" s="27"/>
      <c r="SLZ333" s="27"/>
      <c r="SMA333" s="27"/>
      <c r="SMB333" s="27"/>
      <c r="SMC333" s="27"/>
      <c r="SMD333" s="27"/>
      <c r="SME333" s="27"/>
      <c r="SMF333" s="27"/>
      <c r="SMG333" s="27"/>
      <c r="SMH333" s="27"/>
      <c r="SMI333" s="27"/>
      <c r="SMJ333" s="27"/>
      <c r="SMK333" s="27"/>
      <c r="SML333" s="27"/>
      <c r="SMM333" s="27"/>
      <c r="SMN333" s="27"/>
      <c r="SMO333" s="27"/>
      <c r="SMP333" s="27"/>
      <c r="SMQ333" s="27"/>
      <c r="SMR333" s="27"/>
      <c r="SMS333" s="27"/>
      <c r="SMT333" s="27"/>
      <c r="SMU333" s="27"/>
      <c r="SMV333" s="27"/>
      <c r="SMW333" s="27"/>
      <c r="SMX333" s="27"/>
      <c r="SMY333" s="27"/>
      <c r="SMZ333" s="27"/>
      <c r="SNA333" s="27"/>
      <c r="SNB333" s="27"/>
      <c r="SNC333" s="27"/>
      <c r="SND333" s="27"/>
      <c r="SNE333" s="27"/>
      <c r="SNF333" s="27"/>
      <c r="SNG333" s="27"/>
      <c r="SNH333" s="27"/>
      <c r="SNI333" s="27"/>
      <c r="SNJ333" s="27"/>
      <c r="SNK333" s="27"/>
      <c r="SNL333" s="27"/>
      <c r="SNM333" s="27"/>
      <c r="SNN333" s="27"/>
      <c r="SNO333" s="27"/>
      <c r="SNP333" s="27"/>
      <c r="SNQ333" s="27"/>
      <c r="SNR333" s="27"/>
      <c r="SNS333" s="27"/>
      <c r="SNT333" s="27"/>
      <c r="SNU333" s="27"/>
      <c r="SNV333" s="27"/>
      <c r="SNW333" s="27"/>
      <c r="SNX333" s="27"/>
      <c r="SNY333" s="27"/>
      <c r="SNZ333" s="27"/>
      <c r="SOA333" s="27"/>
      <c r="SOB333" s="27"/>
      <c r="SOC333" s="27"/>
      <c r="SOD333" s="27"/>
      <c r="SOE333" s="27"/>
      <c r="SOF333" s="27"/>
      <c r="SOG333" s="27"/>
      <c r="SOH333" s="27"/>
      <c r="SOI333" s="27"/>
      <c r="SOJ333" s="27"/>
      <c r="SOK333" s="27"/>
      <c r="SOL333" s="27"/>
      <c r="SOM333" s="27"/>
      <c r="SON333" s="27"/>
      <c r="SOO333" s="27"/>
      <c r="SOP333" s="27"/>
      <c r="SOQ333" s="27"/>
      <c r="SOR333" s="27"/>
      <c r="SOS333" s="27"/>
      <c r="SOT333" s="27"/>
      <c r="SOU333" s="27"/>
      <c r="SOV333" s="27"/>
      <c r="SOW333" s="27"/>
      <c r="SOX333" s="27"/>
      <c r="SOY333" s="27"/>
      <c r="SOZ333" s="27"/>
      <c r="SPA333" s="27"/>
      <c r="SPB333" s="27"/>
      <c r="SPC333" s="27"/>
      <c r="SPD333" s="27"/>
      <c r="SPE333" s="27"/>
      <c r="SPF333" s="27"/>
      <c r="SPG333" s="27"/>
      <c r="SPH333" s="27"/>
      <c r="SPI333" s="27"/>
      <c r="SPJ333" s="27"/>
      <c r="SPK333" s="27"/>
      <c r="SPL333" s="27"/>
      <c r="SPM333" s="27"/>
      <c r="SPN333" s="27"/>
      <c r="SPO333" s="27"/>
      <c r="SPP333" s="27"/>
      <c r="SPQ333" s="27"/>
      <c r="SPR333" s="27"/>
      <c r="SPS333" s="27"/>
      <c r="SPT333" s="27"/>
      <c r="SPU333" s="27"/>
      <c r="SPV333" s="27"/>
      <c r="SPW333" s="27"/>
      <c r="SPX333" s="27"/>
      <c r="SPY333" s="27"/>
      <c r="SPZ333" s="27"/>
      <c r="SQA333" s="27"/>
      <c r="SQB333" s="27"/>
      <c r="SQC333" s="27"/>
      <c r="SQD333" s="27"/>
      <c r="SQE333" s="27"/>
      <c r="SQF333" s="27"/>
      <c r="SQG333" s="27"/>
      <c r="SQH333" s="27"/>
      <c r="SQI333" s="27"/>
      <c r="SQJ333" s="27"/>
      <c r="SQK333" s="27"/>
      <c r="SQL333" s="27"/>
      <c r="SQM333" s="27"/>
      <c r="SQN333" s="27"/>
      <c r="SQO333" s="27"/>
      <c r="SQP333" s="27"/>
      <c r="SQQ333" s="27"/>
      <c r="SQR333" s="27"/>
      <c r="SQS333" s="27"/>
      <c r="SQT333" s="27"/>
      <c r="SQU333" s="27"/>
      <c r="SQV333" s="27"/>
      <c r="SQW333" s="27"/>
      <c r="SQX333" s="27"/>
      <c r="SQY333" s="27"/>
      <c r="SQZ333" s="27"/>
      <c r="SRA333" s="27"/>
      <c r="SRB333" s="27"/>
      <c r="SRC333" s="27"/>
      <c r="SRD333" s="27"/>
      <c r="SRE333" s="27"/>
      <c r="SRF333" s="27"/>
      <c r="SRG333" s="27"/>
      <c r="SRH333" s="27"/>
      <c r="SRI333" s="27"/>
      <c r="SRJ333" s="27"/>
      <c r="SRK333" s="27"/>
      <c r="SRL333" s="27"/>
      <c r="SRM333" s="27"/>
      <c r="SRN333" s="27"/>
      <c r="SRO333" s="27"/>
      <c r="SRP333" s="27"/>
      <c r="SRQ333" s="27"/>
      <c r="SRR333" s="27"/>
      <c r="SRS333" s="27"/>
      <c r="SRT333" s="27"/>
      <c r="SRU333" s="27"/>
      <c r="SRV333" s="27"/>
      <c r="SRW333" s="27"/>
      <c r="SRX333" s="27"/>
      <c r="SRY333" s="27"/>
      <c r="SRZ333" s="27"/>
      <c r="SSA333" s="27"/>
      <c r="SSB333" s="27"/>
      <c r="SSC333" s="27"/>
      <c r="SSD333" s="27"/>
      <c r="SSE333" s="27"/>
      <c r="SSF333" s="27"/>
      <c r="SSG333" s="27"/>
      <c r="SSH333" s="27"/>
      <c r="SSI333" s="27"/>
      <c r="SSJ333" s="27"/>
      <c r="SSK333" s="27"/>
      <c r="SSL333" s="27"/>
      <c r="SSM333" s="27"/>
      <c r="SSN333" s="27"/>
      <c r="SSO333" s="27"/>
      <c r="SSP333" s="27"/>
      <c r="SSQ333" s="27"/>
      <c r="SSR333" s="27"/>
      <c r="SSS333" s="27"/>
      <c r="SST333" s="27"/>
      <c r="SSU333" s="27"/>
      <c r="SSV333" s="27"/>
      <c r="SSW333" s="27"/>
      <c r="SSX333" s="27"/>
      <c r="SSY333" s="27"/>
      <c r="SSZ333" s="27"/>
      <c r="STA333" s="27"/>
      <c r="STB333" s="27"/>
      <c r="STC333" s="27"/>
      <c r="STD333" s="27"/>
      <c r="STE333" s="27"/>
      <c r="STF333" s="27"/>
      <c r="STG333" s="27"/>
      <c r="STH333" s="27"/>
      <c r="STI333" s="27"/>
      <c r="STJ333" s="27"/>
      <c r="STK333" s="27"/>
      <c r="STL333" s="27"/>
      <c r="STM333" s="27"/>
      <c r="STN333" s="27"/>
      <c r="STO333" s="27"/>
      <c r="STP333" s="27"/>
      <c r="STQ333" s="27"/>
      <c r="STR333" s="27"/>
      <c r="STS333" s="27"/>
      <c r="STT333" s="27"/>
      <c r="STU333" s="27"/>
      <c r="STV333" s="27"/>
      <c r="STW333" s="27"/>
      <c r="STX333" s="27"/>
      <c r="STY333" s="27"/>
      <c r="STZ333" s="27"/>
      <c r="SUA333" s="27"/>
      <c r="SUB333" s="27"/>
      <c r="SUC333" s="27"/>
      <c r="SUD333" s="27"/>
      <c r="SUE333" s="27"/>
      <c r="SUF333" s="27"/>
      <c r="SUG333" s="27"/>
      <c r="SUH333" s="27"/>
      <c r="SUI333" s="27"/>
      <c r="SUJ333" s="27"/>
      <c r="SUK333" s="27"/>
      <c r="SUL333" s="27"/>
      <c r="SUM333" s="27"/>
      <c r="SUN333" s="27"/>
      <c r="SUO333" s="27"/>
      <c r="SUP333" s="27"/>
      <c r="SUQ333" s="27"/>
      <c r="SUR333" s="27"/>
      <c r="SUS333" s="27"/>
      <c r="SUT333" s="27"/>
      <c r="SUU333" s="27"/>
      <c r="SUV333" s="27"/>
      <c r="SUW333" s="27"/>
      <c r="SUX333" s="27"/>
      <c r="SUY333" s="27"/>
      <c r="SUZ333" s="27"/>
      <c r="SVA333" s="27"/>
      <c r="SVB333" s="27"/>
      <c r="SVC333" s="27"/>
      <c r="SVD333" s="27"/>
      <c r="SVE333" s="27"/>
      <c r="SVF333" s="27"/>
      <c r="SVG333" s="27"/>
      <c r="SVH333" s="27"/>
      <c r="SVI333" s="27"/>
      <c r="SVJ333" s="27"/>
      <c r="SVK333" s="27"/>
      <c r="SVL333" s="27"/>
      <c r="SVM333" s="27"/>
      <c r="SVN333" s="27"/>
      <c r="SVO333" s="27"/>
      <c r="SVP333" s="27"/>
      <c r="SVQ333" s="27"/>
      <c r="SVR333" s="27"/>
      <c r="SVS333" s="27"/>
      <c r="SVT333" s="27"/>
      <c r="SVU333" s="27"/>
      <c r="SVV333" s="27"/>
      <c r="SVW333" s="27"/>
      <c r="SVX333" s="27"/>
      <c r="SVY333" s="27"/>
      <c r="SVZ333" s="27"/>
      <c r="SWA333" s="27"/>
      <c r="SWB333" s="27"/>
      <c r="SWC333" s="27"/>
      <c r="SWD333" s="27"/>
      <c r="SWE333" s="27"/>
      <c r="SWF333" s="27"/>
      <c r="SWG333" s="27"/>
      <c r="SWH333" s="27"/>
      <c r="SWI333" s="27"/>
      <c r="SWJ333" s="27"/>
      <c r="SWK333" s="27"/>
      <c r="SWL333" s="27"/>
      <c r="SWM333" s="27"/>
      <c r="SWN333" s="27"/>
      <c r="SWO333" s="27"/>
      <c r="SWP333" s="27"/>
      <c r="SWQ333" s="27"/>
      <c r="SWR333" s="27"/>
      <c r="SWS333" s="27"/>
      <c r="SWT333" s="27"/>
      <c r="SWU333" s="27"/>
      <c r="SWV333" s="27"/>
      <c r="SWW333" s="27"/>
      <c r="SWX333" s="27"/>
      <c r="SWY333" s="27"/>
      <c r="SWZ333" s="27"/>
      <c r="SXA333" s="27"/>
      <c r="SXB333" s="27"/>
      <c r="SXC333" s="27"/>
      <c r="SXD333" s="27"/>
      <c r="SXE333" s="27"/>
      <c r="SXF333" s="27"/>
      <c r="SXG333" s="27"/>
      <c r="SXH333" s="27"/>
      <c r="SXI333" s="27"/>
      <c r="SXJ333" s="27"/>
      <c r="SXK333" s="27"/>
      <c r="SXL333" s="27"/>
      <c r="SXM333" s="27"/>
      <c r="SXN333" s="27"/>
      <c r="SXO333" s="27"/>
      <c r="SXP333" s="27"/>
      <c r="SXQ333" s="27"/>
      <c r="SXR333" s="27"/>
      <c r="SXS333" s="27"/>
      <c r="SXT333" s="27"/>
      <c r="SXU333" s="27"/>
      <c r="SXV333" s="27"/>
      <c r="SXW333" s="27"/>
      <c r="SXX333" s="27"/>
      <c r="SXY333" s="27"/>
      <c r="SXZ333" s="27"/>
      <c r="SYA333" s="27"/>
      <c r="SYB333" s="27"/>
      <c r="SYC333" s="27"/>
      <c r="SYD333" s="27"/>
      <c r="SYE333" s="27"/>
      <c r="SYF333" s="27"/>
      <c r="SYG333" s="27"/>
      <c r="SYH333" s="27"/>
      <c r="SYI333" s="27"/>
      <c r="SYJ333" s="27"/>
      <c r="SYK333" s="27"/>
      <c r="SYL333" s="27"/>
      <c r="SYM333" s="27"/>
      <c r="SYN333" s="27"/>
      <c r="SYO333" s="27"/>
      <c r="SYP333" s="27"/>
      <c r="SYQ333" s="27"/>
      <c r="SYR333" s="27"/>
      <c r="SYS333" s="27"/>
      <c r="SYT333" s="27"/>
      <c r="SYU333" s="27"/>
      <c r="SYV333" s="27"/>
      <c r="SYW333" s="27"/>
      <c r="SYX333" s="27"/>
      <c r="SYY333" s="27"/>
      <c r="SYZ333" s="27"/>
      <c r="SZA333" s="27"/>
      <c r="SZB333" s="27"/>
      <c r="SZC333" s="27"/>
      <c r="SZD333" s="27"/>
      <c r="SZE333" s="27"/>
      <c r="SZF333" s="27"/>
      <c r="SZG333" s="27"/>
      <c r="SZH333" s="27"/>
      <c r="SZI333" s="27"/>
      <c r="SZJ333" s="27"/>
      <c r="SZK333" s="27"/>
      <c r="SZL333" s="27"/>
      <c r="SZM333" s="27"/>
      <c r="SZN333" s="27"/>
      <c r="SZO333" s="27"/>
      <c r="SZP333" s="27"/>
      <c r="SZQ333" s="27"/>
      <c r="SZR333" s="27"/>
      <c r="SZS333" s="27"/>
      <c r="SZT333" s="27"/>
      <c r="SZU333" s="27"/>
      <c r="SZV333" s="27"/>
      <c r="SZW333" s="27"/>
      <c r="SZX333" s="27"/>
      <c r="SZY333" s="27"/>
      <c r="SZZ333" s="27"/>
      <c r="TAA333" s="27"/>
      <c r="TAB333" s="27"/>
      <c r="TAC333" s="27"/>
      <c r="TAD333" s="27"/>
      <c r="TAE333" s="27"/>
      <c r="TAF333" s="27"/>
      <c r="TAG333" s="27"/>
      <c r="TAH333" s="27"/>
      <c r="TAI333" s="27"/>
      <c r="TAJ333" s="27"/>
      <c r="TAK333" s="27"/>
      <c r="TAL333" s="27"/>
      <c r="TAM333" s="27"/>
      <c r="TAN333" s="27"/>
      <c r="TAO333" s="27"/>
      <c r="TAP333" s="27"/>
      <c r="TAQ333" s="27"/>
      <c r="TAR333" s="27"/>
      <c r="TAS333" s="27"/>
      <c r="TAT333" s="27"/>
      <c r="TAU333" s="27"/>
      <c r="TAV333" s="27"/>
      <c r="TAW333" s="27"/>
      <c r="TAX333" s="27"/>
      <c r="TAY333" s="27"/>
      <c r="TAZ333" s="27"/>
      <c r="TBA333" s="27"/>
      <c r="TBB333" s="27"/>
      <c r="TBC333" s="27"/>
      <c r="TBD333" s="27"/>
      <c r="TBE333" s="27"/>
      <c r="TBF333" s="27"/>
      <c r="TBG333" s="27"/>
      <c r="TBH333" s="27"/>
      <c r="TBI333" s="27"/>
      <c r="TBJ333" s="27"/>
      <c r="TBK333" s="27"/>
      <c r="TBL333" s="27"/>
      <c r="TBM333" s="27"/>
      <c r="TBN333" s="27"/>
      <c r="TBO333" s="27"/>
      <c r="TBP333" s="27"/>
      <c r="TBQ333" s="27"/>
      <c r="TBR333" s="27"/>
      <c r="TBS333" s="27"/>
      <c r="TBT333" s="27"/>
      <c r="TBU333" s="27"/>
      <c r="TBV333" s="27"/>
      <c r="TBW333" s="27"/>
      <c r="TBX333" s="27"/>
      <c r="TBY333" s="27"/>
      <c r="TBZ333" s="27"/>
      <c r="TCA333" s="27"/>
      <c r="TCB333" s="27"/>
      <c r="TCC333" s="27"/>
      <c r="TCD333" s="27"/>
      <c r="TCE333" s="27"/>
      <c r="TCF333" s="27"/>
      <c r="TCG333" s="27"/>
      <c r="TCH333" s="27"/>
      <c r="TCI333" s="27"/>
      <c r="TCJ333" s="27"/>
      <c r="TCK333" s="27"/>
      <c r="TCL333" s="27"/>
      <c r="TCM333" s="27"/>
      <c r="TCN333" s="27"/>
      <c r="TCO333" s="27"/>
      <c r="TCP333" s="27"/>
      <c r="TCQ333" s="27"/>
      <c r="TCR333" s="27"/>
      <c r="TCS333" s="27"/>
      <c r="TCT333" s="27"/>
      <c r="TCU333" s="27"/>
      <c r="TCV333" s="27"/>
      <c r="TCW333" s="27"/>
      <c r="TCX333" s="27"/>
      <c r="TCY333" s="27"/>
      <c r="TCZ333" s="27"/>
      <c r="TDA333" s="27"/>
      <c r="TDB333" s="27"/>
      <c r="TDC333" s="27"/>
      <c r="TDD333" s="27"/>
      <c r="TDE333" s="27"/>
      <c r="TDF333" s="27"/>
      <c r="TDG333" s="27"/>
      <c r="TDH333" s="27"/>
      <c r="TDI333" s="27"/>
      <c r="TDJ333" s="27"/>
      <c r="TDK333" s="27"/>
      <c r="TDL333" s="27"/>
      <c r="TDM333" s="27"/>
      <c r="TDN333" s="27"/>
      <c r="TDO333" s="27"/>
      <c r="TDP333" s="27"/>
      <c r="TDQ333" s="27"/>
      <c r="TDR333" s="27"/>
      <c r="TDS333" s="27"/>
      <c r="TDT333" s="27"/>
      <c r="TDU333" s="27"/>
      <c r="TDV333" s="27"/>
      <c r="TDW333" s="27"/>
      <c r="TDX333" s="27"/>
      <c r="TDY333" s="27"/>
      <c r="TDZ333" s="27"/>
      <c r="TEA333" s="27"/>
      <c r="TEB333" s="27"/>
      <c r="TEC333" s="27"/>
      <c r="TED333" s="27"/>
      <c r="TEE333" s="27"/>
      <c r="TEF333" s="27"/>
      <c r="TEG333" s="27"/>
      <c r="TEH333" s="27"/>
      <c r="TEI333" s="27"/>
      <c r="TEJ333" s="27"/>
      <c r="TEK333" s="27"/>
      <c r="TEL333" s="27"/>
      <c r="TEM333" s="27"/>
      <c r="TEN333" s="27"/>
      <c r="TEO333" s="27"/>
      <c r="TEP333" s="27"/>
      <c r="TEQ333" s="27"/>
      <c r="TER333" s="27"/>
      <c r="TES333" s="27"/>
      <c r="TET333" s="27"/>
      <c r="TEU333" s="27"/>
      <c r="TEV333" s="27"/>
      <c r="TEW333" s="27"/>
      <c r="TEX333" s="27"/>
      <c r="TEY333" s="27"/>
      <c r="TEZ333" s="27"/>
      <c r="TFA333" s="27"/>
      <c r="TFB333" s="27"/>
      <c r="TFC333" s="27"/>
      <c r="TFD333" s="27"/>
      <c r="TFE333" s="27"/>
      <c r="TFF333" s="27"/>
      <c r="TFG333" s="27"/>
      <c r="TFH333" s="27"/>
      <c r="TFI333" s="27"/>
      <c r="TFJ333" s="27"/>
      <c r="TFK333" s="27"/>
      <c r="TFL333" s="27"/>
      <c r="TFM333" s="27"/>
      <c r="TFN333" s="27"/>
      <c r="TFO333" s="27"/>
      <c r="TFP333" s="27"/>
      <c r="TFQ333" s="27"/>
      <c r="TFR333" s="27"/>
      <c r="TFS333" s="27"/>
      <c r="TFT333" s="27"/>
      <c r="TFU333" s="27"/>
      <c r="TFV333" s="27"/>
      <c r="TFW333" s="27"/>
      <c r="TFX333" s="27"/>
      <c r="TFY333" s="27"/>
      <c r="TFZ333" s="27"/>
      <c r="TGA333" s="27"/>
      <c r="TGB333" s="27"/>
      <c r="TGC333" s="27"/>
      <c r="TGD333" s="27"/>
      <c r="TGE333" s="27"/>
      <c r="TGF333" s="27"/>
      <c r="TGG333" s="27"/>
      <c r="TGH333" s="27"/>
      <c r="TGI333" s="27"/>
      <c r="TGJ333" s="27"/>
      <c r="TGK333" s="27"/>
      <c r="TGL333" s="27"/>
      <c r="TGM333" s="27"/>
      <c r="TGN333" s="27"/>
      <c r="TGO333" s="27"/>
      <c r="TGP333" s="27"/>
      <c r="TGQ333" s="27"/>
      <c r="TGR333" s="27"/>
      <c r="TGS333" s="27"/>
      <c r="TGT333" s="27"/>
      <c r="TGU333" s="27"/>
      <c r="TGV333" s="27"/>
      <c r="TGW333" s="27"/>
      <c r="TGX333" s="27"/>
      <c r="TGY333" s="27"/>
      <c r="TGZ333" s="27"/>
      <c r="THA333" s="27"/>
      <c r="THB333" s="27"/>
      <c r="THC333" s="27"/>
      <c r="THD333" s="27"/>
      <c r="THE333" s="27"/>
      <c r="THF333" s="27"/>
      <c r="THG333" s="27"/>
      <c r="THH333" s="27"/>
      <c r="THI333" s="27"/>
      <c r="THJ333" s="27"/>
      <c r="THK333" s="27"/>
      <c r="THL333" s="27"/>
      <c r="THM333" s="27"/>
      <c r="THN333" s="27"/>
      <c r="THO333" s="27"/>
      <c r="THP333" s="27"/>
      <c r="THQ333" s="27"/>
      <c r="THR333" s="27"/>
      <c r="THS333" s="27"/>
      <c r="THT333" s="27"/>
      <c r="THU333" s="27"/>
      <c r="THV333" s="27"/>
      <c r="THW333" s="27"/>
      <c r="THX333" s="27"/>
      <c r="THY333" s="27"/>
      <c r="THZ333" s="27"/>
      <c r="TIA333" s="27"/>
      <c r="TIB333" s="27"/>
      <c r="TIC333" s="27"/>
      <c r="TID333" s="27"/>
      <c r="TIE333" s="27"/>
      <c r="TIF333" s="27"/>
      <c r="TIG333" s="27"/>
      <c r="TIH333" s="27"/>
      <c r="TII333" s="27"/>
      <c r="TIJ333" s="27"/>
      <c r="TIK333" s="27"/>
      <c r="TIL333" s="27"/>
      <c r="TIM333" s="27"/>
      <c r="TIN333" s="27"/>
      <c r="TIO333" s="27"/>
      <c r="TIP333" s="27"/>
      <c r="TIQ333" s="27"/>
      <c r="TIR333" s="27"/>
      <c r="TIS333" s="27"/>
      <c r="TIT333" s="27"/>
      <c r="TIU333" s="27"/>
      <c r="TIV333" s="27"/>
      <c r="TIW333" s="27"/>
      <c r="TIX333" s="27"/>
      <c r="TIY333" s="27"/>
      <c r="TIZ333" s="27"/>
      <c r="TJA333" s="27"/>
      <c r="TJB333" s="27"/>
      <c r="TJC333" s="27"/>
      <c r="TJD333" s="27"/>
      <c r="TJE333" s="27"/>
      <c r="TJF333" s="27"/>
      <c r="TJG333" s="27"/>
      <c r="TJH333" s="27"/>
      <c r="TJI333" s="27"/>
      <c r="TJJ333" s="27"/>
      <c r="TJK333" s="27"/>
      <c r="TJL333" s="27"/>
      <c r="TJM333" s="27"/>
      <c r="TJN333" s="27"/>
      <c r="TJO333" s="27"/>
      <c r="TJP333" s="27"/>
      <c r="TJQ333" s="27"/>
      <c r="TJR333" s="27"/>
      <c r="TJS333" s="27"/>
      <c r="TJT333" s="27"/>
      <c r="TJU333" s="27"/>
      <c r="TJV333" s="27"/>
      <c r="TJW333" s="27"/>
      <c r="TJX333" s="27"/>
      <c r="TJY333" s="27"/>
      <c r="TJZ333" s="27"/>
      <c r="TKA333" s="27"/>
      <c r="TKB333" s="27"/>
      <c r="TKC333" s="27"/>
      <c r="TKD333" s="27"/>
      <c r="TKE333" s="27"/>
      <c r="TKF333" s="27"/>
      <c r="TKG333" s="27"/>
      <c r="TKH333" s="27"/>
      <c r="TKI333" s="27"/>
      <c r="TKJ333" s="27"/>
      <c r="TKK333" s="27"/>
      <c r="TKL333" s="27"/>
      <c r="TKM333" s="27"/>
      <c r="TKN333" s="27"/>
      <c r="TKO333" s="27"/>
      <c r="TKP333" s="27"/>
      <c r="TKQ333" s="27"/>
      <c r="TKR333" s="27"/>
      <c r="TKS333" s="27"/>
      <c r="TKT333" s="27"/>
      <c r="TKU333" s="27"/>
      <c r="TKV333" s="27"/>
      <c r="TKW333" s="27"/>
      <c r="TKX333" s="27"/>
      <c r="TKY333" s="27"/>
      <c r="TKZ333" s="27"/>
      <c r="TLA333" s="27"/>
      <c r="TLB333" s="27"/>
      <c r="TLC333" s="27"/>
      <c r="TLD333" s="27"/>
      <c r="TLE333" s="27"/>
      <c r="TLF333" s="27"/>
      <c r="TLG333" s="27"/>
      <c r="TLH333" s="27"/>
      <c r="TLI333" s="27"/>
      <c r="TLJ333" s="27"/>
      <c r="TLK333" s="27"/>
      <c r="TLL333" s="27"/>
      <c r="TLM333" s="27"/>
      <c r="TLN333" s="27"/>
      <c r="TLO333" s="27"/>
      <c r="TLP333" s="27"/>
      <c r="TLQ333" s="27"/>
      <c r="TLR333" s="27"/>
      <c r="TLS333" s="27"/>
      <c r="TLT333" s="27"/>
      <c r="TLU333" s="27"/>
      <c r="TLV333" s="27"/>
      <c r="TLW333" s="27"/>
      <c r="TLX333" s="27"/>
      <c r="TLY333" s="27"/>
      <c r="TLZ333" s="27"/>
      <c r="TMA333" s="27"/>
      <c r="TMB333" s="27"/>
      <c r="TMC333" s="27"/>
      <c r="TMD333" s="27"/>
      <c r="TME333" s="27"/>
      <c r="TMF333" s="27"/>
      <c r="TMG333" s="27"/>
      <c r="TMH333" s="27"/>
      <c r="TMI333" s="27"/>
      <c r="TMJ333" s="27"/>
      <c r="TMK333" s="27"/>
      <c r="TML333" s="27"/>
      <c r="TMM333" s="27"/>
      <c r="TMN333" s="27"/>
      <c r="TMO333" s="27"/>
      <c r="TMP333" s="27"/>
      <c r="TMQ333" s="27"/>
      <c r="TMR333" s="27"/>
      <c r="TMS333" s="27"/>
      <c r="TMT333" s="27"/>
      <c r="TMU333" s="27"/>
      <c r="TMV333" s="27"/>
      <c r="TMW333" s="27"/>
      <c r="TMX333" s="27"/>
      <c r="TMY333" s="27"/>
      <c r="TMZ333" s="27"/>
      <c r="TNA333" s="27"/>
      <c r="TNB333" s="27"/>
      <c r="TNC333" s="27"/>
      <c r="TND333" s="27"/>
      <c r="TNE333" s="27"/>
      <c r="TNF333" s="27"/>
      <c r="TNG333" s="27"/>
      <c r="TNH333" s="27"/>
      <c r="TNI333" s="27"/>
      <c r="TNJ333" s="27"/>
      <c r="TNK333" s="27"/>
      <c r="TNL333" s="27"/>
      <c r="TNM333" s="27"/>
      <c r="TNN333" s="27"/>
      <c r="TNO333" s="27"/>
      <c r="TNP333" s="27"/>
      <c r="TNQ333" s="27"/>
      <c r="TNR333" s="27"/>
      <c r="TNS333" s="27"/>
      <c r="TNT333" s="27"/>
      <c r="TNU333" s="27"/>
      <c r="TNV333" s="27"/>
      <c r="TNW333" s="27"/>
      <c r="TNX333" s="27"/>
      <c r="TNY333" s="27"/>
      <c r="TNZ333" s="27"/>
      <c r="TOA333" s="27"/>
      <c r="TOB333" s="27"/>
      <c r="TOC333" s="27"/>
      <c r="TOD333" s="27"/>
      <c r="TOE333" s="27"/>
      <c r="TOF333" s="27"/>
      <c r="TOG333" s="27"/>
      <c r="TOH333" s="27"/>
      <c r="TOI333" s="27"/>
      <c r="TOJ333" s="27"/>
      <c r="TOK333" s="27"/>
      <c r="TOL333" s="27"/>
      <c r="TOM333" s="27"/>
      <c r="TON333" s="27"/>
      <c r="TOO333" s="27"/>
      <c r="TOP333" s="27"/>
      <c r="TOQ333" s="27"/>
      <c r="TOR333" s="27"/>
      <c r="TOS333" s="27"/>
      <c r="TOT333" s="27"/>
      <c r="TOU333" s="27"/>
      <c r="TOV333" s="27"/>
      <c r="TOW333" s="27"/>
      <c r="TOX333" s="27"/>
      <c r="TOY333" s="27"/>
      <c r="TOZ333" s="27"/>
      <c r="TPA333" s="27"/>
      <c r="TPB333" s="27"/>
      <c r="TPC333" s="27"/>
      <c r="TPD333" s="27"/>
      <c r="TPE333" s="27"/>
      <c r="TPF333" s="27"/>
      <c r="TPG333" s="27"/>
      <c r="TPH333" s="27"/>
      <c r="TPI333" s="27"/>
      <c r="TPJ333" s="27"/>
      <c r="TPK333" s="27"/>
      <c r="TPL333" s="27"/>
      <c r="TPM333" s="27"/>
      <c r="TPN333" s="27"/>
      <c r="TPO333" s="27"/>
      <c r="TPP333" s="27"/>
      <c r="TPQ333" s="27"/>
      <c r="TPR333" s="27"/>
      <c r="TPS333" s="27"/>
      <c r="TPT333" s="27"/>
      <c r="TPU333" s="27"/>
      <c r="TPV333" s="27"/>
      <c r="TPW333" s="27"/>
      <c r="TPX333" s="27"/>
      <c r="TPY333" s="27"/>
      <c r="TPZ333" s="27"/>
      <c r="TQA333" s="27"/>
      <c r="TQB333" s="27"/>
      <c r="TQC333" s="27"/>
      <c r="TQD333" s="27"/>
      <c r="TQE333" s="27"/>
      <c r="TQF333" s="27"/>
      <c r="TQG333" s="27"/>
      <c r="TQH333" s="27"/>
      <c r="TQI333" s="27"/>
      <c r="TQJ333" s="27"/>
      <c r="TQK333" s="27"/>
      <c r="TQL333" s="27"/>
      <c r="TQM333" s="27"/>
      <c r="TQN333" s="27"/>
      <c r="TQO333" s="27"/>
      <c r="TQP333" s="27"/>
      <c r="TQQ333" s="27"/>
      <c r="TQR333" s="27"/>
      <c r="TQS333" s="27"/>
      <c r="TQT333" s="27"/>
      <c r="TQU333" s="27"/>
      <c r="TQV333" s="27"/>
      <c r="TQW333" s="27"/>
      <c r="TQX333" s="27"/>
      <c r="TQY333" s="27"/>
      <c r="TQZ333" s="27"/>
      <c r="TRA333" s="27"/>
      <c r="TRB333" s="27"/>
      <c r="TRC333" s="27"/>
      <c r="TRD333" s="27"/>
      <c r="TRE333" s="27"/>
      <c r="TRF333" s="27"/>
      <c r="TRG333" s="27"/>
      <c r="TRH333" s="27"/>
      <c r="TRI333" s="27"/>
      <c r="TRJ333" s="27"/>
      <c r="TRK333" s="27"/>
      <c r="TRL333" s="27"/>
      <c r="TRM333" s="27"/>
      <c r="TRN333" s="27"/>
      <c r="TRO333" s="27"/>
      <c r="TRP333" s="27"/>
      <c r="TRQ333" s="27"/>
      <c r="TRR333" s="27"/>
      <c r="TRS333" s="27"/>
      <c r="TRT333" s="27"/>
      <c r="TRU333" s="27"/>
      <c r="TRV333" s="27"/>
      <c r="TRW333" s="27"/>
      <c r="TRX333" s="27"/>
      <c r="TRY333" s="27"/>
      <c r="TRZ333" s="27"/>
      <c r="TSA333" s="27"/>
      <c r="TSB333" s="27"/>
      <c r="TSC333" s="27"/>
      <c r="TSD333" s="27"/>
      <c r="TSE333" s="27"/>
      <c r="TSF333" s="27"/>
      <c r="TSG333" s="27"/>
      <c r="TSH333" s="27"/>
      <c r="TSI333" s="27"/>
      <c r="TSJ333" s="27"/>
      <c r="TSK333" s="27"/>
      <c r="TSL333" s="27"/>
      <c r="TSM333" s="27"/>
      <c r="TSN333" s="27"/>
      <c r="TSO333" s="27"/>
      <c r="TSP333" s="27"/>
      <c r="TSQ333" s="27"/>
      <c r="TSR333" s="27"/>
      <c r="TSS333" s="27"/>
      <c r="TST333" s="27"/>
      <c r="TSU333" s="27"/>
      <c r="TSV333" s="27"/>
      <c r="TSW333" s="27"/>
      <c r="TSX333" s="27"/>
      <c r="TSY333" s="27"/>
      <c r="TSZ333" s="27"/>
      <c r="TTA333" s="27"/>
      <c r="TTB333" s="27"/>
      <c r="TTC333" s="27"/>
      <c r="TTD333" s="27"/>
      <c r="TTE333" s="27"/>
      <c r="TTF333" s="27"/>
      <c r="TTG333" s="27"/>
      <c r="TTH333" s="27"/>
      <c r="TTI333" s="27"/>
      <c r="TTJ333" s="27"/>
      <c r="TTK333" s="27"/>
      <c r="TTL333" s="27"/>
      <c r="TTM333" s="27"/>
      <c r="TTN333" s="27"/>
      <c r="TTO333" s="27"/>
      <c r="TTP333" s="27"/>
      <c r="TTQ333" s="27"/>
      <c r="TTR333" s="27"/>
      <c r="TTS333" s="27"/>
      <c r="TTT333" s="27"/>
      <c r="TTU333" s="27"/>
      <c r="TTV333" s="27"/>
      <c r="TTW333" s="27"/>
      <c r="TTX333" s="27"/>
      <c r="TTY333" s="27"/>
      <c r="TTZ333" s="27"/>
      <c r="TUA333" s="27"/>
      <c r="TUB333" s="27"/>
      <c r="TUC333" s="27"/>
      <c r="TUD333" s="27"/>
      <c r="TUE333" s="27"/>
      <c r="TUF333" s="27"/>
      <c r="TUG333" s="27"/>
      <c r="TUH333" s="27"/>
      <c r="TUI333" s="27"/>
      <c r="TUJ333" s="27"/>
      <c r="TUK333" s="27"/>
      <c r="TUL333" s="27"/>
      <c r="TUM333" s="27"/>
      <c r="TUN333" s="27"/>
      <c r="TUO333" s="27"/>
      <c r="TUP333" s="27"/>
      <c r="TUQ333" s="27"/>
      <c r="TUR333" s="27"/>
      <c r="TUS333" s="27"/>
      <c r="TUT333" s="27"/>
      <c r="TUU333" s="27"/>
      <c r="TUV333" s="27"/>
      <c r="TUW333" s="27"/>
      <c r="TUX333" s="27"/>
      <c r="TUY333" s="27"/>
      <c r="TUZ333" s="27"/>
      <c r="TVA333" s="27"/>
      <c r="TVB333" s="27"/>
      <c r="TVC333" s="27"/>
      <c r="TVD333" s="27"/>
      <c r="TVE333" s="27"/>
      <c r="TVF333" s="27"/>
      <c r="TVG333" s="27"/>
      <c r="TVH333" s="27"/>
      <c r="TVI333" s="27"/>
      <c r="TVJ333" s="27"/>
      <c r="TVK333" s="27"/>
      <c r="TVL333" s="27"/>
      <c r="TVM333" s="27"/>
      <c r="TVN333" s="27"/>
      <c r="TVO333" s="27"/>
      <c r="TVP333" s="27"/>
      <c r="TVQ333" s="27"/>
      <c r="TVR333" s="27"/>
      <c r="TVS333" s="27"/>
      <c r="TVT333" s="27"/>
      <c r="TVU333" s="27"/>
      <c r="TVV333" s="27"/>
      <c r="TVW333" s="27"/>
      <c r="TVX333" s="27"/>
      <c r="TVY333" s="27"/>
      <c r="TVZ333" s="27"/>
      <c r="TWA333" s="27"/>
      <c r="TWB333" s="27"/>
      <c r="TWC333" s="27"/>
      <c r="TWD333" s="27"/>
      <c r="TWE333" s="27"/>
      <c r="TWF333" s="27"/>
      <c r="TWG333" s="27"/>
      <c r="TWH333" s="27"/>
      <c r="TWI333" s="27"/>
      <c r="TWJ333" s="27"/>
      <c r="TWK333" s="27"/>
      <c r="TWL333" s="27"/>
      <c r="TWM333" s="27"/>
      <c r="TWN333" s="27"/>
      <c r="TWO333" s="27"/>
      <c r="TWP333" s="27"/>
      <c r="TWQ333" s="27"/>
      <c r="TWR333" s="27"/>
      <c r="TWS333" s="27"/>
      <c r="TWT333" s="27"/>
      <c r="TWU333" s="27"/>
      <c r="TWV333" s="27"/>
      <c r="TWW333" s="27"/>
      <c r="TWX333" s="27"/>
      <c r="TWY333" s="27"/>
      <c r="TWZ333" s="27"/>
      <c r="TXA333" s="27"/>
      <c r="TXB333" s="27"/>
      <c r="TXC333" s="27"/>
      <c r="TXD333" s="27"/>
      <c r="TXE333" s="27"/>
      <c r="TXF333" s="27"/>
      <c r="TXG333" s="27"/>
      <c r="TXH333" s="27"/>
      <c r="TXI333" s="27"/>
      <c r="TXJ333" s="27"/>
      <c r="TXK333" s="27"/>
      <c r="TXL333" s="27"/>
      <c r="TXM333" s="27"/>
      <c r="TXN333" s="27"/>
      <c r="TXO333" s="27"/>
      <c r="TXP333" s="27"/>
      <c r="TXQ333" s="27"/>
      <c r="TXR333" s="27"/>
      <c r="TXS333" s="27"/>
      <c r="TXT333" s="27"/>
      <c r="TXU333" s="27"/>
      <c r="TXV333" s="27"/>
      <c r="TXW333" s="27"/>
      <c r="TXX333" s="27"/>
      <c r="TXY333" s="27"/>
      <c r="TXZ333" s="27"/>
      <c r="TYA333" s="27"/>
      <c r="TYB333" s="27"/>
      <c r="TYC333" s="27"/>
      <c r="TYD333" s="27"/>
      <c r="TYE333" s="27"/>
      <c r="TYF333" s="27"/>
      <c r="TYG333" s="27"/>
      <c r="TYH333" s="27"/>
      <c r="TYI333" s="27"/>
      <c r="TYJ333" s="27"/>
      <c r="TYK333" s="27"/>
      <c r="TYL333" s="27"/>
      <c r="TYM333" s="27"/>
      <c r="TYN333" s="27"/>
      <c r="TYO333" s="27"/>
      <c r="TYP333" s="27"/>
      <c r="TYQ333" s="27"/>
      <c r="TYR333" s="27"/>
      <c r="TYS333" s="27"/>
      <c r="TYT333" s="27"/>
      <c r="TYU333" s="27"/>
      <c r="TYV333" s="27"/>
      <c r="TYW333" s="27"/>
      <c r="TYX333" s="27"/>
      <c r="TYY333" s="27"/>
      <c r="TYZ333" s="27"/>
      <c r="TZA333" s="27"/>
      <c r="TZB333" s="27"/>
      <c r="TZC333" s="27"/>
      <c r="TZD333" s="27"/>
      <c r="TZE333" s="27"/>
      <c r="TZF333" s="27"/>
      <c r="TZG333" s="27"/>
      <c r="TZH333" s="27"/>
      <c r="TZI333" s="27"/>
      <c r="TZJ333" s="27"/>
      <c r="TZK333" s="27"/>
      <c r="TZL333" s="27"/>
      <c r="TZM333" s="27"/>
      <c r="TZN333" s="27"/>
      <c r="TZO333" s="27"/>
      <c r="TZP333" s="27"/>
      <c r="TZQ333" s="27"/>
      <c r="TZR333" s="27"/>
      <c r="TZS333" s="27"/>
      <c r="TZT333" s="27"/>
      <c r="TZU333" s="27"/>
      <c r="TZV333" s="27"/>
      <c r="TZW333" s="27"/>
      <c r="TZX333" s="27"/>
      <c r="TZY333" s="27"/>
      <c r="TZZ333" s="27"/>
      <c r="UAA333" s="27"/>
      <c r="UAB333" s="27"/>
      <c r="UAC333" s="27"/>
      <c r="UAD333" s="27"/>
      <c r="UAE333" s="27"/>
      <c r="UAF333" s="27"/>
      <c r="UAG333" s="27"/>
      <c r="UAH333" s="27"/>
      <c r="UAI333" s="27"/>
      <c r="UAJ333" s="27"/>
      <c r="UAK333" s="27"/>
      <c r="UAL333" s="27"/>
      <c r="UAM333" s="27"/>
      <c r="UAN333" s="27"/>
      <c r="UAO333" s="27"/>
      <c r="UAP333" s="27"/>
      <c r="UAQ333" s="27"/>
      <c r="UAR333" s="27"/>
      <c r="UAS333" s="27"/>
      <c r="UAT333" s="27"/>
      <c r="UAU333" s="27"/>
      <c r="UAV333" s="27"/>
      <c r="UAW333" s="27"/>
      <c r="UAX333" s="27"/>
      <c r="UAY333" s="27"/>
      <c r="UAZ333" s="27"/>
      <c r="UBA333" s="27"/>
      <c r="UBB333" s="27"/>
      <c r="UBC333" s="27"/>
      <c r="UBD333" s="27"/>
      <c r="UBE333" s="27"/>
      <c r="UBF333" s="27"/>
      <c r="UBG333" s="27"/>
      <c r="UBH333" s="27"/>
      <c r="UBI333" s="27"/>
      <c r="UBJ333" s="27"/>
      <c r="UBK333" s="27"/>
      <c r="UBL333" s="27"/>
      <c r="UBM333" s="27"/>
      <c r="UBN333" s="27"/>
      <c r="UBO333" s="27"/>
      <c r="UBP333" s="27"/>
      <c r="UBQ333" s="27"/>
      <c r="UBR333" s="27"/>
      <c r="UBS333" s="27"/>
      <c r="UBT333" s="27"/>
      <c r="UBU333" s="27"/>
      <c r="UBV333" s="27"/>
      <c r="UBW333" s="27"/>
      <c r="UBX333" s="27"/>
      <c r="UBY333" s="27"/>
      <c r="UBZ333" s="27"/>
      <c r="UCA333" s="27"/>
      <c r="UCB333" s="27"/>
      <c r="UCC333" s="27"/>
      <c r="UCD333" s="27"/>
      <c r="UCE333" s="27"/>
      <c r="UCF333" s="27"/>
      <c r="UCG333" s="27"/>
      <c r="UCH333" s="27"/>
      <c r="UCI333" s="27"/>
      <c r="UCJ333" s="27"/>
      <c r="UCK333" s="27"/>
      <c r="UCL333" s="27"/>
      <c r="UCM333" s="27"/>
      <c r="UCN333" s="27"/>
      <c r="UCO333" s="27"/>
      <c r="UCP333" s="27"/>
      <c r="UCQ333" s="27"/>
      <c r="UCR333" s="27"/>
      <c r="UCS333" s="27"/>
      <c r="UCT333" s="27"/>
      <c r="UCU333" s="27"/>
      <c r="UCV333" s="27"/>
      <c r="UCW333" s="27"/>
      <c r="UCX333" s="27"/>
      <c r="UCY333" s="27"/>
      <c r="UCZ333" s="27"/>
      <c r="UDA333" s="27"/>
      <c r="UDB333" s="27"/>
      <c r="UDC333" s="27"/>
      <c r="UDD333" s="27"/>
      <c r="UDE333" s="27"/>
      <c r="UDF333" s="27"/>
      <c r="UDG333" s="27"/>
      <c r="UDH333" s="27"/>
      <c r="UDI333" s="27"/>
      <c r="UDJ333" s="27"/>
      <c r="UDK333" s="27"/>
      <c r="UDL333" s="27"/>
      <c r="UDM333" s="27"/>
      <c r="UDN333" s="27"/>
      <c r="UDO333" s="27"/>
      <c r="UDP333" s="27"/>
      <c r="UDQ333" s="27"/>
      <c r="UDR333" s="27"/>
      <c r="UDS333" s="27"/>
      <c r="UDT333" s="27"/>
      <c r="UDU333" s="27"/>
      <c r="UDV333" s="27"/>
      <c r="UDW333" s="27"/>
      <c r="UDX333" s="27"/>
      <c r="UDY333" s="27"/>
      <c r="UDZ333" s="27"/>
      <c r="UEA333" s="27"/>
      <c r="UEB333" s="27"/>
      <c r="UEC333" s="27"/>
      <c r="UED333" s="27"/>
      <c r="UEE333" s="27"/>
      <c r="UEF333" s="27"/>
      <c r="UEG333" s="27"/>
      <c r="UEH333" s="27"/>
      <c r="UEI333" s="27"/>
      <c r="UEJ333" s="27"/>
      <c r="UEK333" s="27"/>
      <c r="UEL333" s="27"/>
      <c r="UEM333" s="27"/>
      <c r="UEN333" s="27"/>
      <c r="UEO333" s="27"/>
      <c r="UEP333" s="27"/>
      <c r="UEQ333" s="27"/>
      <c r="UER333" s="27"/>
      <c r="UES333" s="27"/>
      <c r="UET333" s="27"/>
      <c r="UEU333" s="27"/>
      <c r="UEV333" s="27"/>
      <c r="UEW333" s="27"/>
      <c r="UEX333" s="27"/>
      <c r="UEY333" s="27"/>
      <c r="UEZ333" s="27"/>
      <c r="UFA333" s="27"/>
      <c r="UFB333" s="27"/>
      <c r="UFC333" s="27"/>
      <c r="UFD333" s="27"/>
      <c r="UFE333" s="27"/>
      <c r="UFF333" s="27"/>
      <c r="UFG333" s="27"/>
      <c r="UFH333" s="27"/>
      <c r="UFI333" s="27"/>
      <c r="UFJ333" s="27"/>
      <c r="UFK333" s="27"/>
      <c r="UFL333" s="27"/>
      <c r="UFM333" s="27"/>
      <c r="UFN333" s="27"/>
      <c r="UFO333" s="27"/>
      <c r="UFP333" s="27"/>
      <c r="UFQ333" s="27"/>
      <c r="UFR333" s="27"/>
      <c r="UFS333" s="27"/>
      <c r="UFT333" s="27"/>
      <c r="UFU333" s="27"/>
      <c r="UFV333" s="27"/>
      <c r="UFW333" s="27"/>
      <c r="UFX333" s="27"/>
      <c r="UFY333" s="27"/>
      <c r="UFZ333" s="27"/>
      <c r="UGA333" s="27"/>
      <c r="UGB333" s="27"/>
      <c r="UGC333" s="27"/>
      <c r="UGD333" s="27"/>
      <c r="UGE333" s="27"/>
      <c r="UGF333" s="27"/>
      <c r="UGG333" s="27"/>
      <c r="UGH333" s="27"/>
      <c r="UGI333" s="27"/>
      <c r="UGJ333" s="27"/>
      <c r="UGK333" s="27"/>
      <c r="UGL333" s="27"/>
      <c r="UGM333" s="27"/>
      <c r="UGN333" s="27"/>
      <c r="UGO333" s="27"/>
      <c r="UGP333" s="27"/>
      <c r="UGQ333" s="27"/>
      <c r="UGR333" s="27"/>
      <c r="UGS333" s="27"/>
      <c r="UGT333" s="27"/>
      <c r="UGU333" s="27"/>
      <c r="UGV333" s="27"/>
      <c r="UGW333" s="27"/>
      <c r="UGX333" s="27"/>
      <c r="UGY333" s="27"/>
      <c r="UGZ333" s="27"/>
      <c r="UHA333" s="27"/>
      <c r="UHB333" s="27"/>
      <c r="UHC333" s="27"/>
      <c r="UHD333" s="27"/>
      <c r="UHE333" s="27"/>
      <c r="UHF333" s="27"/>
      <c r="UHG333" s="27"/>
      <c r="UHH333" s="27"/>
      <c r="UHI333" s="27"/>
      <c r="UHJ333" s="27"/>
      <c r="UHK333" s="27"/>
      <c r="UHL333" s="27"/>
      <c r="UHM333" s="27"/>
      <c r="UHN333" s="27"/>
      <c r="UHO333" s="27"/>
      <c r="UHP333" s="27"/>
      <c r="UHQ333" s="27"/>
      <c r="UHR333" s="27"/>
      <c r="UHS333" s="27"/>
      <c r="UHT333" s="27"/>
      <c r="UHU333" s="27"/>
      <c r="UHV333" s="27"/>
      <c r="UHW333" s="27"/>
      <c r="UHX333" s="27"/>
      <c r="UHY333" s="27"/>
      <c r="UHZ333" s="27"/>
      <c r="UIA333" s="27"/>
      <c r="UIB333" s="27"/>
      <c r="UIC333" s="27"/>
      <c r="UID333" s="27"/>
      <c r="UIE333" s="27"/>
      <c r="UIF333" s="27"/>
      <c r="UIG333" s="27"/>
      <c r="UIH333" s="27"/>
      <c r="UII333" s="27"/>
      <c r="UIJ333" s="27"/>
      <c r="UIK333" s="27"/>
      <c r="UIL333" s="27"/>
      <c r="UIM333" s="27"/>
      <c r="UIN333" s="27"/>
      <c r="UIO333" s="27"/>
      <c r="UIP333" s="27"/>
      <c r="UIQ333" s="27"/>
      <c r="UIR333" s="27"/>
      <c r="UIS333" s="27"/>
      <c r="UIT333" s="27"/>
      <c r="UIU333" s="27"/>
      <c r="UIV333" s="27"/>
      <c r="UIW333" s="27"/>
      <c r="UIX333" s="27"/>
      <c r="UIY333" s="27"/>
      <c r="UIZ333" s="27"/>
      <c r="UJA333" s="27"/>
      <c r="UJB333" s="27"/>
      <c r="UJC333" s="27"/>
      <c r="UJD333" s="27"/>
      <c r="UJE333" s="27"/>
      <c r="UJF333" s="27"/>
      <c r="UJG333" s="27"/>
      <c r="UJH333" s="27"/>
      <c r="UJI333" s="27"/>
      <c r="UJJ333" s="27"/>
      <c r="UJK333" s="27"/>
      <c r="UJL333" s="27"/>
      <c r="UJM333" s="27"/>
      <c r="UJN333" s="27"/>
      <c r="UJO333" s="27"/>
      <c r="UJP333" s="27"/>
      <c r="UJQ333" s="27"/>
      <c r="UJR333" s="27"/>
      <c r="UJS333" s="27"/>
      <c r="UJT333" s="27"/>
      <c r="UJU333" s="27"/>
      <c r="UJV333" s="27"/>
      <c r="UJW333" s="27"/>
      <c r="UJX333" s="27"/>
      <c r="UJY333" s="27"/>
      <c r="UJZ333" s="27"/>
      <c r="UKA333" s="27"/>
      <c r="UKB333" s="27"/>
      <c r="UKC333" s="27"/>
      <c r="UKD333" s="27"/>
      <c r="UKE333" s="27"/>
      <c r="UKF333" s="27"/>
      <c r="UKG333" s="27"/>
      <c r="UKH333" s="27"/>
      <c r="UKI333" s="27"/>
      <c r="UKJ333" s="27"/>
      <c r="UKK333" s="27"/>
      <c r="UKL333" s="27"/>
      <c r="UKM333" s="27"/>
      <c r="UKN333" s="27"/>
      <c r="UKO333" s="27"/>
      <c r="UKP333" s="27"/>
      <c r="UKQ333" s="27"/>
      <c r="UKR333" s="27"/>
      <c r="UKS333" s="27"/>
      <c r="UKT333" s="27"/>
      <c r="UKU333" s="27"/>
      <c r="UKV333" s="27"/>
      <c r="UKW333" s="27"/>
      <c r="UKX333" s="27"/>
      <c r="UKY333" s="27"/>
      <c r="UKZ333" s="27"/>
      <c r="ULA333" s="27"/>
      <c r="ULB333" s="27"/>
      <c r="ULC333" s="27"/>
      <c r="ULD333" s="27"/>
      <c r="ULE333" s="27"/>
      <c r="ULF333" s="27"/>
      <c r="ULG333" s="27"/>
      <c r="ULH333" s="27"/>
      <c r="ULI333" s="27"/>
      <c r="ULJ333" s="27"/>
      <c r="ULK333" s="27"/>
      <c r="ULL333" s="27"/>
      <c r="ULM333" s="27"/>
      <c r="ULN333" s="27"/>
      <c r="ULO333" s="27"/>
      <c r="ULP333" s="27"/>
      <c r="ULQ333" s="27"/>
      <c r="ULR333" s="27"/>
      <c r="ULS333" s="27"/>
      <c r="ULT333" s="27"/>
      <c r="ULU333" s="27"/>
      <c r="ULV333" s="27"/>
      <c r="ULW333" s="27"/>
      <c r="ULX333" s="27"/>
      <c r="ULY333" s="27"/>
      <c r="ULZ333" s="27"/>
      <c r="UMA333" s="27"/>
      <c r="UMB333" s="27"/>
      <c r="UMC333" s="27"/>
      <c r="UMD333" s="27"/>
      <c r="UME333" s="27"/>
      <c r="UMF333" s="27"/>
      <c r="UMG333" s="27"/>
      <c r="UMH333" s="27"/>
      <c r="UMI333" s="27"/>
      <c r="UMJ333" s="27"/>
      <c r="UMK333" s="27"/>
      <c r="UML333" s="27"/>
      <c r="UMM333" s="27"/>
      <c r="UMN333" s="27"/>
      <c r="UMO333" s="27"/>
      <c r="UMP333" s="27"/>
      <c r="UMQ333" s="27"/>
      <c r="UMR333" s="27"/>
      <c r="UMS333" s="27"/>
      <c r="UMT333" s="27"/>
      <c r="UMU333" s="27"/>
      <c r="UMV333" s="27"/>
      <c r="UMW333" s="27"/>
      <c r="UMX333" s="27"/>
      <c r="UMY333" s="27"/>
      <c r="UMZ333" s="27"/>
      <c r="UNA333" s="27"/>
      <c r="UNB333" s="27"/>
      <c r="UNC333" s="27"/>
      <c r="UND333" s="27"/>
      <c r="UNE333" s="27"/>
      <c r="UNF333" s="27"/>
      <c r="UNG333" s="27"/>
      <c r="UNH333" s="27"/>
      <c r="UNI333" s="27"/>
      <c r="UNJ333" s="27"/>
      <c r="UNK333" s="27"/>
      <c r="UNL333" s="27"/>
      <c r="UNM333" s="27"/>
      <c r="UNN333" s="27"/>
      <c r="UNO333" s="27"/>
      <c r="UNP333" s="27"/>
      <c r="UNQ333" s="27"/>
      <c r="UNR333" s="27"/>
      <c r="UNS333" s="27"/>
      <c r="UNT333" s="27"/>
      <c r="UNU333" s="27"/>
      <c r="UNV333" s="27"/>
      <c r="UNW333" s="27"/>
      <c r="UNX333" s="27"/>
      <c r="UNY333" s="27"/>
      <c r="UNZ333" s="27"/>
      <c r="UOA333" s="27"/>
      <c r="UOB333" s="27"/>
      <c r="UOC333" s="27"/>
      <c r="UOD333" s="27"/>
      <c r="UOE333" s="27"/>
      <c r="UOF333" s="27"/>
      <c r="UOG333" s="27"/>
      <c r="UOH333" s="27"/>
      <c r="UOI333" s="27"/>
      <c r="UOJ333" s="27"/>
      <c r="UOK333" s="27"/>
      <c r="UOL333" s="27"/>
      <c r="UOM333" s="27"/>
      <c r="UON333" s="27"/>
      <c r="UOO333" s="27"/>
      <c r="UOP333" s="27"/>
      <c r="UOQ333" s="27"/>
      <c r="UOR333" s="27"/>
      <c r="UOS333" s="27"/>
      <c r="UOT333" s="27"/>
      <c r="UOU333" s="27"/>
      <c r="UOV333" s="27"/>
      <c r="UOW333" s="27"/>
      <c r="UOX333" s="27"/>
      <c r="UOY333" s="27"/>
      <c r="UOZ333" s="27"/>
      <c r="UPA333" s="27"/>
      <c r="UPB333" s="27"/>
      <c r="UPC333" s="27"/>
      <c r="UPD333" s="27"/>
      <c r="UPE333" s="27"/>
      <c r="UPF333" s="27"/>
      <c r="UPG333" s="27"/>
      <c r="UPH333" s="27"/>
      <c r="UPI333" s="27"/>
      <c r="UPJ333" s="27"/>
      <c r="UPK333" s="27"/>
      <c r="UPL333" s="27"/>
      <c r="UPM333" s="27"/>
      <c r="UPN333" s="27"/>
      <c r="UPO333" s="27"/>
      <c r="UPP333" s="27"/>
      <c r="UPQ333" s="27"/>
      <c r="UPR333" s="27"/>
      <c r="UPS333" s="27"/>
      <c r="UPT333" s="27"/>
      <c r="UPU333" s="27"/>
      <c r="UPV333" s="27"/>
      <c r="UPW333" s="27"/>
      <c r="UPX333" s="27"/>
      <c r="UPY333" s="27"/>
      <c r="UPZ333" s="27"/>
      <c r="UQA333" s="27"/>
      <c r="UQB333" s="27"/>
      <c r="UQC333" s="27"/>
      <c r="UQD333" s="27"/>
      <c r="UQE333" s="27"/>
      <c r="UQF333" s="27"/>
      <c r="UQG333" s="27"/>
      <c r="UQH333" s="27"/>
      <c r="UQI333" s="27"/>
      <c r="UQJ333" s="27"/>
      <c r="UQK333" s="27"/>
      <c r="UQL333" s="27"/>
      <c r="UQM333" s="27"/>
      <c r="UQN333" s="27"/>
      <c r="UQO333" s="27"/>
      <c r="UQP333" s="27"/>
      <c r="UQQ333" s="27"/>
      <c r="UQR333" s="27"/>
      <c r="UQS333" s="27"/>
      <c r="UQT333" s="27"/>
      <c r="UQU333" s="27"/>
      <c r="UQV333" s="27"/>
      <c r="UQW333" s="27"/>
      <c r="UQX333" s="27"/>
      <c r="UQY333" s="27"/>
      <c r="UQZ333" s="27"/>
      <c r="URA333" s="27"/>
      <c r="URB333" s="27"/>
      <c r="URC333" s="27"/>
      <c r="URD333" s="27"/>
      <c r="URE333" s="27"/>
      <c r="URF333" s="27"/>
      <c r="URG333" s="27"/>
      <c r="URH333" s="27"/>
      <c r="URI333" s="27"/>
      <c r="URJ333" s="27"/>
      <c r="URK333" s="27"/>
      <c r="URL333" s="27"/>
      <c r="URM333" s="27"/>
      <c r="URN333" s="27"/>
      <c r="URO333" s="27"/>
      <c r="URP333" s="27"/>
      <c r="URQ333" s="27"/>
      <c r="URR333" s="27"/>
      <c r="URS333" s="27"/>
      <c r="URT333" s="27"/>
      <c r="URU333" s="27"/>
      <c r="URV333" s="27"/>
      <c r="URW333" s="27"/>
      <c r="URX333" s="27"/>
      <c r="URY333" s="27"/>
      <c r="URZ333" s="27"/>
      <c r="USA333" s="27"/>
      <c r="USB333" s="27"/>
      <c r="USC333" s="27"/>
      <c r="USD333" s="27"/>
      <c r="USE333" s="27"/>
      <c r="USF333" s="27"/>
      <c r="USG333" s="27"/>
      <c r="USH333" s="27"/>
      <c r="USI333" s="27"/>
      <c r="USJ333" s="27"/>
      <c r="USK333" s="27"/>
      <c r="USL333" s="27"/>
      <c r="USM333" s="27"/>
      <c r="USN333" s="27"/>
      <c r="USO333" s="27"/>
      <c r="USP333" s="27"/>
      <c r="USQ333" s="27"/>
      <c r="USR333" s="27"/>
      <c r="USS333" s="27"/>
      <c r="UST333" s="27"/>
      <c r="USU333" s="27"/>
      <c r="USV333" s="27"/>
      <c r="USW333" s="27"/>
      <c r="USX333" s="27"/>
      <c r="USY333" s="27"/>
      <c r="USZ333" s="27"/>
      <c r="UTA333" s="27"/>
      <c r="UTB333" s="27"/>
      <c r="UTC333" s="27"/>
      <c r="UTD333" s="27"/>
      <c r="UTE333" s="27"/>
      <c r="UTF333" s="27"/>
      <c r="UTG333" s="27"/>
      <c r="UTH333" s="27"/>
      <c r="UTI333" s="27"/>
      <c r="UTJ333" s="27"/>
      <c r="UTK333" s="27"/>
      <c r="UTL333" s="27"/>
      <c r="UTM333" s="27"/>
      <c r="UTN333" s="27"/>
      <c r="UTO333" s="27"/>
      <c r="UTP333" s="27"/>
      <c r="UTQ333" s="27"/>
      <c r="UTR333" s="27"/>
      <c r="UTS333" s="27"/>
      <c r="UTT333" s="27"/>
      <c r="UTU333" s="27"/>
      <c r="UTV333" s="27"/>
      <c r="UTW333" s="27"/>
      <c r="UTX333" s="27"/>
      <c r="UTY333" s="27"/>
      <c r="UTZ333" s="27"/>
      <c r="UUA333" s="27"/>
      <c r="UUB333" s="27"/>
      <c r="UUC333" s="27"/>
      <c r="UUD333" s="27"/>
      <c r="UUE333" s="27"/>
      <c r="UUF333" s="27"/>
      <c r="UUG333" s="27"/>
      <c r="UUH333" s="27"/>
      <c r="UUI333" s="27"/>
      <c r="UUJ333" s="27"/>
      <c r="UUK333" s="27"/>
      <c r="UUL333" s="27"/>
      <c r="UUM333" s="27"/>
      <c r="UUN333" s="27"/>
      <c r="UUO333" s="27"/>
      <c r="UUP333" s="27"/>
      <c r="UUQ333" s="27"/>
      <c r="UUR333" s="27"/>
      <c r="UUS333" s="27"/>
      <c r="UUT333" s="27"/>
      <c r="UUU333" s="27"/>
      <c r="UUV333" s="27"/>
      <c r="UUW333" s="27"/>
      <c r="UUX333" s="27"/>
      <c r="UUY333" s="27"/>
      <c r="UUZ333" s="27"/>
      <c r="UVA333" s="27"/>
      <c r="UVB333" s="27"/>
      <c r="UVC333" s="27"/>
      <c r="UVD333" s="27"/>
      <c r="UVE333" s="27"/>
      <c r="UVF333" s="27"/>
      <c r="UVG333" s="27"/>
      <c r="UVH333" s="27"/>
      <c r="UVI333" s="27"/>
      <c r="UVJ333" s="27"/>
      <c r="UVK333" s="27"/>
      <c r="UVL333" s="27"/>
      <c r="UVM333" s="27"/>
      <c r="UVN333" s="27"/>
      <c r="UVO333" s="27"/>
      <c r="UVP333" s="27"/>
      <c r="UVQ333" s="27"/>
      <c r="UVR333" s="27"/>
      <c r="UVS333" s="27"/>
      <c r="UVT333" s="27"/>
      <c r="UVU333" s="27"/>
      <c r="UVV333" s="27"/>
      <c r="UVW333" s="27"/>
      <c r="UVX333" s="27"/>
      <c r="UVY333" s="27"/>
      <c r="UVZ333" s="27"/>
      <c r="UWA333" s="27"/>
      <c r="UWB333" s="27"/>
      <c r="UWC333" s="27"/>
      <c r="UWD333" s="27"/>
      <c r="UWE333" s="27"/>
      <c r="UWF333" s="27"/>
      <c r="UWG333" s="27"/>
      <c r="UWH333" s="27"/>
      <c r="UWI333" s="27"/>
      <c r="UWJ333" s="27"/>
      <c r="UWK333" s="27"/>
      <c r="UWL333" s="27"/>
      <c r="UWM333" s="27"/>
      <c r="UWN333" s="27"/>
      <c r="UWO333" s="27"/>
      <c r="UWP333" s="27"/>
      <c r="UWQ333" s="27"/>
      <c r="UWR333" s="27"/>
      <c r="UWS333" s="27"/>
      <c r="UWT333" s="27"/>
      <c r="UWU333" s="27"/>
      <c r="UWV333" s="27"/>
      <c r="UWW333" s="27"/>
      <c r="UWX333" s="27"/>
      <c r="UWY333" s="27"/>
      <c r="UWZ333" s="27"/>
      <c r="UXA333" s="27"/>
      <c r="UXB333" s="27"/>
      <c r="UXC333" s="27"/>
      <c r="UXD333" s="27"/>
      <c r="UXE333" s="27"/>
      <c r="UXF333" s="27"/>
      <c r="UXG333" s="27"/>
      <c r="UXH333" s="27"/>
      <c r="UXI333" s="27"/>
      <c r="UXJ333" s="27"/>
      <c r="UXK333" s="27"/>
      <c r="UXL333" s="27"/>
      <c r="UXM333" s="27"/>
      <c r="UXN333" s="27"/>
      <c r="UXO333" s="27"/>
      <c r="UXP333" s="27"/>
      <c r="UXQ333" s="27"/>
      <c r="UXR333" s="27"/>
      <c r="UXS333" s="27"/>
      <c r="UXT333" s="27"/>
      <c r="UXU333" s="27"/>
      <c r="UXV333" s="27"/>
      <c r="UXW333" s="27"/>
      <c r="UXX333" s="27"/>
      <c r="UXY333" s="27"/>
      <c r="UXZ333" s="27"/>
      <c r="UYA333" s="27"/>
      <c r="UYB333" s="27"/>
      <c r="UYC333" s="27"/>
      <c r="UYD333" s="27"/>
      <c r="UYE333" s="27"/>
      <c r="UYF333" s="27"/>
      <c r="UYG333" s="27"/>
      <c r="UYH333" s="27"/>
      <c r="UYI333" s="27"/>
      <c r="UYJ333" s="27"/>
      <c r="UYK333" s="27"/>
      <c r="UYL333" s="27"/>
      <c r="UYM333" s="27"/>
      <c r="UYN333" s="27"/>
      <c r="UYO333" s="27"/>
      <c r="UYP333" s="27"/>
      <c r="UYQ333" s="27"/>
      <c r="UYR333" s="27"/>
      <c r="UYS333" s="27"/>
      <c r="UYT333" s="27"/>
      <c r="UYU333" s="27"/>
      <c r="UYV333" s="27"/>
      <c r="UYW333" s="27"/>
      <c r="UYX333" s="27"/>
      <c r="UYY333" s="27"/>
      <c r="UYZ333" s="27"/>
      <c r="UZA333" s="27"/>
      <c r="UZB333" s="27"/>
      <c r="UZC333" s="27"/>
      <c r="UZD333" s="27"/>
      <c r="UZE333" s="27"/>
      <c r="UZF333" s="27"/>
      <c r="UZG333" s="27"/>
      <c r="UZH333" s="27"/>
      <c r="UZI333" s="27"/>
      <c r="UZJ333" s="27"/>
      <c r="UZK333" s="27"/>
      <c r="UZL333" s="27"/>
      <c r="UZM333" s="27"/>
      <c r="UZN333" s="27"/>
      <c r="UZO333" s="27"/>
      <c r="UZP333" s="27"/>
      <c r="UZQ333" s="27"/>
      <c r="UZR333" s="27"/>
      <c r="UZS333" s="27"/>
      <c r="UZT333" s="27"/>
      <c r="UZU333" s="27"/>
      <c r="UZV333" s="27"/>
      <c r="UZW333" s="27"/>
      <c r="UZX333" s="27"/>
      <c r="UZY333" s="27"/>
      <c r="UZZ333" s="27"/>
      <c r="VAA333" s="27"/>
      <c r="VAB333" s="27"/>
      <c r="VAC333" s="27"/>
      <c r="VAD333" s="27"/>
      <c r="VAE333" s="27"/>
      <c r="VAF333" s="27"/>
      <c r="VAG333" s="27"/>
      <c r="VAH333" s="27"/>
      <c r="VAI333" s="27"/>
      <c r="VAJ333" s="27"/>
      <c r="VAK333" s="27"/>
      <c r="VAL333" s="27"/>
      <c r="VAM333" s="27"/>
      <c r="VAN333" s="27"/>
      <c r="VAO333" s="27"/>
      <c r="VAP333" s="27"/>
      <c r="VAQ333" s="27"/>
      <c r="VAR333" s="27"/>
      <c r="VAS333" s="27"/>
      <c r="VAT333" s="27"/>
      <c r="VAU333" s="27"/>
      <c r="VAV333" s="27"/>
      <c r="VAW333" s="27"/>
      <c r="VAX333" s="27"/>
      <c r="VAY333" s="27"/>
      <c r="VAZ333" s="27"/>
      <c r="VBA333" s="27"/>
      <c r="VBB333" s="27"/>
      <c r="VBC333" s="27"/>
      <c r="VBD333" s="27"/>
      <c r="VBE333" s="27"/>
      <c r="VBF333" s="27"/>
      <c r="VBG333" s="27"/>
      <c r="VBH333" s="27"/>
      <c r="VBI333" s="27"/>
      <c r="VBJ333" s="27"/>
      <c r="VBK333" s="27"/>
      <c r="VBL333" s="27"/>
      <c r="VBM333" s="27"/>
      <c r="VBN333" s="27"/>
      <c r="VBO333" s="27"/>
      <c r="VBP333" s="27"/>
      <c r="VBQ333" s="27"/>
      <c r="VBR333" s="27"/>
      <c r="VBS333" s="27"/>
      <c r="VBT333" s="27"/>
      <c r="VBU333" s="27"/>
      <c r="VBV333" s="27"/>
      <c r="VBW333" s="27"/>
      <c r="VBX333" s="27"/>
      <c r="VBY333" s="27"/>
      <c r="VBZ333" s="27"/>
      <c r="VCA333" s="27"/>
      <c r="VCB333" s="27"/>
      <c r="VCC333" s="27"/>
      <c r="VCD333" s="27"/>
      <c r="VCE333" s="27"/>
      <c r="VCF333" s="27"/>
      <c r="VCG333" s="27"/>
      <c r="VCH333" s="27"/>
      <c r="VCI333" s="27"/>
      <c r="VCJ333" s="27"/>
      <c r="VCK333" s="27"/>
      <c r="VCL333" s="27"/>
      <c r="VCM333" s="27"/>
      <c r="VCN333" s="27"/>
      <c r="VCO333" s="27"/>
      <c r="VCP333" s="27"/>
      <c r="VCQ333" s="27"/>
      <c r="VCR333" s="27"/>
      <c r="VCS333" s="27"/>
      <c r="VCT333" s="27"/>
      <c r="VCU333" s="27"/>
      <c r="VCV333" s="27"/>
      <c r="VCW333" s="27"/>
      <c r="VCX333" s="27"/>
      <c r="VCY333" s="27"/>
      <c r="VCZ333" s="27"/>
      <c r="VDA333" s="27"/>
      <c r="VDB333" s="27"/>
      <c r="VDC333" s="27"/>
      <c r="VDD333" s="27"/>
      <c r="VDE333" s="27"/>
      <c r="VDF333" s="27"/>
      <c r="VDG333" s="27"/>
      <c r="VDH333" s="27"/>
      <c r="VDI333" s="27"/>
      <c r="VDJ333" s="27"/>
      <c r="VDK333" s="27"/>
      <c r="VDL333" s="27"/>
      <c r="VDM333" s="27"/>
      <c r="VDN333" s="27"/>
      <c r="VDO333" s="27"/>
      <c r="VDP333" s="27"/>
      <c r="VDQ333" s="27"/>
      <c r="VDR333" s="27"/>
      <c r="VDS333" s="27"/>
      <c r="VDT333" s="27"/>
      <c r="VDU333" s="27"/>
      <c r="VDV333" s="27"/>
      <c r="VDW333" s="27"/>
      <c r="VDX333" s="27"/>
      <c r="VDY333" s="27"/>
      <c r="VDZ333" s="27"/>
      <c r="VEA333" s="27"/>
      <c r="VEB333" s="27"/>
      <c r="VEC333" s="27"/>
      <c r="VED333" s="27"/>
      <c r="VEE333" s="27"/>
      <c r="VEF333" s="27"/>
      <c r="VEG333" s="27"/>
      <c r="VEH333" s="27"/>
      <c r="VEI333" s="27"/>
      <c r="VEJ333" s="27"/>
      <c r="VEK333" s="27"/>
      <c r="VEL333" s="27"/>
      <c r="VEM333" s="27"/>
      <c r="VEN333" s="27"/>
      <c r="VEO333" s="27"/>
      <c r="VEP333" s="27"/>
      <c r="VEQ333" s="27"/>
      <c r="VER333" s="27"/>
      <c r="VES333" s="27"/>
      <c r="VET333" s="27"/>
      <c r="VEU333" s="27"/>
      <c r="VEV333" s="27"/>
      <c r="VEW333" s="27"/>
      <c r="VEX333" s="27"/>
      <c r="VEY333" s="27"/>
      <c r="VEZ333" s="27"/>
      <c r="VFA333" s="27"/>
      <c r="VFB333" s="27"/>
      <c r="VFC333" s="27"/>
      <c r="VFD333" s="27"/>
      <c r="VFE333" s="27"/>
      <c r="VFF333" s="27"/>
      <c r="VFG333" s="27"/>
      <c r="VFH333" s="27"/>
      <c r="VFI333" s="27"/>
      <c r="VFJ333" s="27"/>
      <c r="VFK333" s="27"/>
      <c r="VFL333" s="27"/>
      <c r="VFM333" s="27"/>
      <c r="VFN333" s="27"/>
      <c r="VFO333" s="27"/>
      <c r="VFP333" s="27"/>
      <c r="VFQ333" s="27"/>
      <c r="VFR333" s="27"/>
      <c r="VFS333" s="27"/>
      <c r="VFT333" s="27"/>
      <c r="VFU333" s="27"/>
      <c r="VFV333" s="27"/>
      <c r="VFW333" s="27"/>
      <c r="VFX333" s="27"/>
      <c r="VFY333" s="27"/>
      <c r="VFZ333" s="27"/>
      <c r="VGA333" s="27"/>
      <c r="VGB333" s="27"/>
      <c r="VGC333" s="27"/>
      <c r="VGD333" s="27"/>
      <c r="VGE333" s="27"/>
      <c r="VGF333" s="27"/>
      <c r="VGG333" s="27"/>
      <c r="VGH333" s="27"/>
      <c r="VGI333" s="27"/>
      <c r="VGJ333" s="27"/>
      <c r="VGK333" s="27"/>
      <c r="VGL333" s="27"/>
      <c r="VGM333" s="27"/>
      <c r="VGN333" s="27"/>
      <c r="VGO333" s="27"/>
      <c r="VGP333" s="27"/>
      <c r="VGQ333" s="27"/>
      <c r="VGR333" s="27"/>
      <c r="VGS333" s="27"/>
      <c r="VGT333" s="27"/>
      <c r="VGU333" s="27"/>
      <c r="VGV333" s="27"/>
      <c r="VGW333" s="27"/>
      <c r="VGX333" s="27"/>
      <c r="VGY333" s="27"/>
      <c r="VGZ333" s="27"/>
      <c r="VHA333" s="27"/>
      <c r="VHB333" s="27"/>
      <c r="VHC333" s="27"/>
      <c r="VHD333" s="27"/>
      <c r="VHE333" s="27"/>
      <c r="VHF333" s="27"/>
      <c r="VHG333" s="27"/>
      <c r="VHH333" s="27"/>
      <c r="VHI333" s="27"/>
      <c r="VHJ333" s="27"/>
      <c r="VHK333" s="27"/>
      <c r="VHL333" s="27"/>
      <c r="VHM333" s="27"/>
      <c r="VHN333" s="27"/>
      <c r="VHO333" s="27"/>
      <c r="VHP333" s="27"/>
      <c r="VHQ333" s="27"/>
      <c r="VHR333" s="27"/>
      <c r="VHS333" s="27"/>
      <c r="VHT333" s="27"/>
      <c r="VHU333" s="27"/>
      <c r="VHV333" s="27"/>
      <c r="VHW333" s="27"/>
      <c r="VHX333" s="27"/>
      <c r="VHY333" s="27"/>
      <c r="VHZ333" s="27"/>
      <c r="VIA333" s="27"/>
      <c r="VIB333" s="27"/>
      <c r="VIC333" s="27"/>
      <c r="VID333" s="27"/>
      <c r="VIE333" s="27"/>
      <c r="VIF333" s="27"/>
      <c r="VIG333" s="27"/>
      <c r="VIH333" s="27"/>
      <c r="VII333" s="27"/>
      <c r="VIJ333" s="27"/>
      <c r="VIK333" s="27"/>
      <c r="VIL333" s="27"/>
      <c r="VIM333" s="27"/>
      <c r="VIN333" s="27"/>
      <c r="VIO333" s="27"/>
      <c r="VIP333" s="27"/>
      <c r="VIQ333" s="27"/>
      <c r="VIR333" s="27"/>
      <c r="VIS333" s="27"/>
      <c r="VIT333" s="27"/>
      <c r="VIU333" s="27"/>
      <c r="VIV333" s="27"/>
      <c r="VIW333" s="27"/>
      <c r="VIX333" s="27"/>
      <c r="VIY333" s="27"/>
      <c r="VIZ333" s="27"/>
      <c r="VJA333" s="27"/>
      <c r="VJB333" s="27"/>
      <c r="VJC333" s="27"/>
      <c r="VJD333" s="27"/>
      <c r="VJE333" s="27"/>
      <c r="VJF333" s="27"/>
      <c r="VJG333" s="27"/>
      <c r="VJH333" s="27"/>
      <c r="VJI333" s="27"/>
      <c r="VJJ333" s="27"/>
      <c r="VJK333" s="27"/>
      <c r="VJL333" s="27"/>
      <c r="VJM333" s="27"/>
      <c r="VJN333" s="27"/>
      <c r="VJO333" s="27"/>
      <c r="VJP333" s="27"/>
      <c r="VJQ333" s="27"/>
      <c r="VJR333" s="27"/>
      <c r="VJS333" s="27"/>
      <c r="VJT333" s="27"/>
      <c r="VJU333" s="27"/>
      <c r="VJV333" s="27"/>
      <c r="VJW333" s="27"/>
      <c r="VJX333" s="27"/>
      <c r="VJY333" s="27"/>
      <c r="VJZ333" s="27"/>
      <c r="VKA333" s="27"/>
      <c r="VKB333" s="27"/>
      <c r="VKC333" s="27"/>
      <c r="VKD333" s="27"/>
      <c r="VKE333" s="27"/>
      <c r="VKF333" s="27"/>
      <c r="VKG333" s="27"/>
      <c r="VKH333" s="27"/>
      <c r="VKI333" s="27"/>
      <c r="VKJ333" s="27"/>
      <c r="VKK333" s="27"/>
      <c r="VKL333" s="27"/>
      <c r="VKM333" s="27"/>
      <c r="VKN333" s="27"/>
      <c r="VKO333" s="27"/>
      <c r="VKP333" s="27"/>
      <c r="VKQ333" s="27"/>
      <c r="VKR333" s="27"/>
      <c r="VKS333" s="27"/>
      <c r="VKT333" s="27"/>
      <c r="VKU333" s="27"/>
      <c r="VKV333" s="27"/>
      <c r="VKW333" s="27"/>
      <c r="VKX333" s="27"/>
      <c r="VKY333" s="27"/>
      <c r="VKZ333" s="27"/>
      <c r="VLA333" s="27"/>
      <c r="VLB333" s="27"/>
      <c r="VLC333" s="27"/>
      <c r="VLD333" s="27"/>
      <c r="VLE333" s="27"/>
      <c r="VLF333" s="27"/>
      <c r="VLG333" s="27"/>
      <c r="VLH333" s="27"/>
      <c r="VLI333" s="27"/>
      <c r="VLJ333" s="27"/>
      <c r="VLK333" s="27"/>
      <c r="VLL333" s="27"/>
      <c r="VLM333" s="27"/>
      <c r="VLN333" s="27"/>
      <c r="VLO333" s="27"/>
      <c r="VLP333" s="27"/>
      <c r="VLQ333" s="27"/>
      <c r="VLR333" s="27"/>
      <c r="VLS333" s="27"/>
      <c r="VLT333" s="27"/>
      <c r="VLU333" s="27"/>
      <c r="VLV333" s="27"/>
      <c r="VLW333" s="27"/>
      <c r="VLX333" s="27"/>
      <c r="VLY333" s="27"/>
      <c r="VLZ333" s="27"/>
      <c r="VMA333" s="27"/>
      <c r="VMB333" s="27"/>
      <c r="VMC333" s="27"/>
      <c r="VMD333" s="27"/>
      <c r="VME333" s="27"/>
      <c r="VMF333" s="27"/>
      <c r="VMG333" s="27"/>
      <c r="VMH333" s="27"/>
      <c r="VMI333" s="27"/>
      <c r="VMJ333" s="27"/>
      <c r="VMK333" s="27"/>
      <c r="VML333" s="27"/>
      <c r="VMM333" s="27"/>
      <c r="VMN333" s="27"/>
      <c r="VMO333" s="27"/>
      <c r="VMP333" s="27"/>
      <c r="VMQ333" s="27"/>
      <c r="VMR333" s="27"/>
      <c r="VMS333" s="27"/>
      <c r="VMT333" s="27"/>
      <c r="VMU333" s="27"/>
      <c r="VMV333" s="27"/>
      <c r="VMW333" s="27"/>
      <c r="VMX333" s="27"/>
      <c r="VMY333" s="27"/>
      <c r="VMZ333" s="27"/>
      <c r="VNA333" s="27"/>
      <c r="VNB333" s="27"/>
      <c r="VNC333" s="27"/>
      <c r="VND333" s="27"/>
      <c r="VNE333" s="27"/>
      <c r="VNF333" s="27"/>
      <c r="VNG333" s="27"/>
      <c r="VNH333" s="27"/>
      <c r="VNI333" s="27"/>
      <c r="VNJ333" s="27"/>
      <c r="VNK333" s="27"/>
      <c r="VNL333" s="27"/>
      <c r="VNM333" s="27"/>
      <c r="VNN333" s="27"/>
      <c r="VNO333" s="27"/>
      <c r="VNP333" s="27"/>
      <c r="VNQ333" s="27"/>
      <c r="VNR333" s="27"/>
      <c r="VNS333" s="27"/>
      <c r="VNT333" s="27"/>
      <c r="VNU333" s="27"/>
      <c r="VNV333" s="27"/>
      <c r="VNW333" s="27"/>
      <c r="VNX333" s="27"/>
      <c r="VNY333" s="27"/>
      <c r="VNZ333" s="27"/>
      <c r="VOA333" s="27"/>
      <c r="VOB333" s="27"/>
      <c r="VOC333" s="27"/>
      <c r="VOD333" s="27"/>
      <c r="VOE333" s="27"/>
      <c r="VOF333" s="27"/>
      <c r="VOG333" s="27"/>
      <c r="VOH333" s="27"/>
      <c r="VOI333" s="27"/>
      <c r="VOJ333" s="27"/>
      <c r="VOK333" s="27"/>
      <c r="VOL333" s="27"/>
      <c r="VOM333" s="27"/>
      <c r="VON333" s="27"/>
      <c r="VOO333" s="27"/>
      <c r="VOP333" s="27"/>
      <c r="VOQ333" s="27"/>
      <c r="VOR333" s="27"/>
      <c r="VOS333" s="27"/>
      <c r="VOT333" s="27"/>
      <c r="VOU333" s="27"/>
      <c r="VOV333" s="27"/>
      <c r="VOW333" s="27"/>
      <c r="VOX333" s="27"/>
      <c r="VOY333" s="27"/>
      <c r="VOZ333" s="27"/>
      <c r="VPA333" s="27"/>
      <c r="VPB333" s="27"/>
      <c r="VPC333" s="27"/>
      <c r="VPD333" s="27"/>
      <c r="VPE333" s="27"/>
      <c r="VPF333" s="27"/>
      <c r="VPG333" s="27"/>
      <c r="VPH333" s="27"/>
      <c r="VPI333" s="27"/>
      <c r="VPJ333" s="27"/>
      <c r="VPK333" s="27"/>
      <c r="VPL333" s="27"/>
      <c r="VPM333" s="27"/>
      <c r="VPN333" s="27"/>
      <c r="VPO333" s="27"/>
      <c r="VPP333" s="27"/>
      <c r="VPQ333" s="27"/>
      <c r="VPR333" s="27"/>
      <c r="VPS333" s="27"/>
      <c r="VPT333" s="27"/>
      <c r="VPU333" s="27"/>
      <c r="VPV333" s="27"/>
      <c r="VPW333" s="27"/>
      <c r="VPX333" s="27"/>
      <c r="VPY333" s="27"/>
      <c r="VPZ333" s="27"/>
      <c r="VQA333" s="27"/>
      <c r="VQB333" s="27"/>
      <c r="VQC333" s="27"/>
      <c r="VQD333" s="27"/>
      <c r="VQE333" s="27"/>
      <c r="VQF333" s="27"/>
      <c r="VQG333" s="27"/>
      <c r="VQH333" s="27"/>
      <c r="VQI333" s="27"/>
      <c r="VQJ333" s="27"/>
      <c r="VQK333" s="27"/>
      <c r="VQL333" s="27"/>
      <c r="VQM333" s="27"/>
      <c r="VQN333" s="27"/>
      <c r="VQO333" s="27"/>
      <c r="VQP333" s="27"/>
      <c r="VQQ333" s="27"/>
      <c r="VQR333" s="27"/>
      <c r="VQS333" s="27"/>
      <c r="VQT333" s="27"/>
      <c r="VQU333" s="27"/>
      <c r="VQV333" s="27"/>
      <c r="VQW333" s="27"/>
      <c r="VQX333" s="27"/>
      <c r="VQY333" s="27"/>
      <c r="VQZ333" s="27"/>
      <c r="VRA333" s="27"/>
      <c r="VRB333" s="27"/>
      <c r="VRC333" s="27"/>
      <c r="VRD333" s="27"/>
      <c r="VRE333" s="27"/>
      <c r="VRF333" s="27"/>
      <c r="VRG333" s="27"/>
      <c r="VRH333" s="27"/>
      <c r="VRI333" s="27"/>
      <c r="VRJ333" s="27"/>
      <c r="VRK333" s="27"/>
      <c r="VRL333" s="27"/>
      <c r="VRM333" s="27"/>
      <c r="VRN333" s="27"/>
      <c r="VRO333" s="27"/>
      <c r="VRP333" s="27"/>
      <c r="VRQ333" s="27"/>
      <c r="VRR333" s="27"/>
      <c r="VRS333" s="27"/>
      <c r="VRT333" s="27"/>
      <c r="VRU333" s="27"/>
      <c r="VRV333" s="27"/>
      <c r="VRW333" s="27"/>
      <c r="VRX333" s="27"/>
      <c r="VRY333" s="27"/>
      <c r="VRZ333" s="27"/>
      <c r="VSA333" s="27"/>
      <c r="VSB333" s="27"/>
      <c r="VSC333" s="27"/>
      <c r="VSD333" s="27"/>
      <c r="VSE333" s="27"/>
      <c r="VSF333" s="27"/>
      <c r="VSG333" s="27"/>
      <c r="VSH333" s="27"/>
      <c r="VSI333" s="27"/>
      <c r="VSJ333" s="27"/>
      <c r="VSK333" s="27"/>
      <c r="VSL333" s="27"/>
      <c r="VSM333" s="27"/>
      <c r="VSN333" s="27"/>
      <c r="VSO333" s="27"/>
      <c r="VSP333" s="27"/>
      <c r="VSQ333" s="27"/>
      <c r="VSR333" s="27"/>
      <c r="VSS333" s="27"/>
      <c r="VST333" s="27"/>
      <c r="VSU333" s="27"/>
      <c r="VSV333" s="27"/>
      <c r="VSW333" s="27"/>
      <c r="VSX333" s="27"/>
      <c r="VSY333" s="27"/>
      <c r="VSZ333" s="27"/>
      <c r="VTA333" s="27"/>
      <c r="VTB333" s="27"/>
      <c r="VTC333" s="27"/>
      <c r="VTD333" s="27"/>
      <c r="VTE333" s="27"/>
      <c r="VTF333" s="27"/>
      <c r="VTG333" s="27"/>
      <c r="VTH333" s="27"/>
      <c r="VTI333" s="27"/>
      <c r="VTJ333" s="27"/>
      <c r="VTK333" s="27"/>
      <c r="VTL333" s="27"/>
      <c r="VTM333" s="27"/>
      <c r="VTN333" s="27"/>
      <c r="VTO333" s="27"/>
      <c r="VTP333" s="27"/>
      <c r="VTQ333" s="27"/>
      <c r="VTR333" s="27"/>
      <c r="VTS333" s="27"/>
      <c r="VTT333" s="27"/>
      <c r="VTU333" s="27"/>
      <c r="VTV333" s="27"/>
      <c r="VTW333" s="27"/>
      <c r="VTX333" s="27"/>
      <c r="VTY333" s="27"/>
      <c r="VTZ333" s="27"/>
      <c r="VUA333" s="27"/>
      <c r="VUB333" s="27"/>
      <c r="VUC333" s="27"/>
      <c r="VUD333" s="27"/>
      <c r="VUE333" s="27"/>
      <c r="VUF333" s="27"/>
      <c r="VUG333" s="27"/>
      <c r="VUH333" s="27"/>
      <c r="VUI333" s="27"/>
      <c r="VUJ333" s="27"/>
      <c r="VUK333" s="27"/>
      <c r="VUL333" s="27"/>
      <c r="VUM333" s="27"/>
      <c r="VUN333" s="27"/>
      <c r="VUO333" s="27"/>
      <c r="VUP333" s="27"/>
      <c r="VUQ333" s="27"/>
      <c r="VUR333" s="27"/>
      <c r="VUS333" s="27"/>
      <c r="VUT333" s="27"/>
      <c r="VUU333" s="27"/>
      <c r="VUV333" s="27"/>
      <c r="VUW333" s="27"/>
      <c r="VUX333" s="27"/>
      <c r="VUY333" s="27"/>
      <c r="VUZ333" s="27"/>
      <c r="VVA333" s="27"/>
      <c r="VVB333" s="27"/>
      <c r="VVC333" s="27"/>
      <c r="VVD333" s="27"/>
      <c r="VVE333" s="27"/>
      <c r="VVF333" s="27"/>
      <c r="VVG333" s="27"/>
      <c r="VVH333" s="27"/>
      <c r="VVI333" s="27"/>
      <c r="VVJ333" s="27"/>
      <c r="VVK333" s="27"/>
      <c r="VVL333" s="27"/>
      <c r="VVM333" s="27"/>
      <c r="VVN333" s="27"/>
      <c r="VVO333" s="27"/>
      <c r="VVP333" s="27"/>
      <c r="VVQ333" s="27"/>
      <c r="VVR333" s="27"/>
      <c r="VVS333" s="27"/>
      <c r="VVT333" s="27"/>
      <c r="VVU333" s="27"/>
      <c r="VVV333" s="27"/>
      <c r="VVW333" s="27"/>
      <c r="VVX333" s="27"/>
      <c r="VVY333" s="27"/>
      <c r="VVZ333" s="27"/>
      <c r="VWA333" s="27"/>
      <c r="VWB333" s="27"/>
      <c r="VWC333" s="27"/>
      <c r="VWD333" s="27"/>
      <c r="VWE333" s="27"/>
      <c r="VWF333" s="27"/>
      <c r="VWG333" s="27"/>
      <c r="VWH333" s="27"/>
      <c r="VWI333" s="27"/>
      <c r="VWJ333" s="27"/>
      <c r="VWK333" s="27"/>
      <c r="VWL333" s="27"/>
      <c r="VWM333" s="27"/>
      <c r="VWN333" s="27"/>
      <c r="VWO333" s="27"/>
      <c r="VWP333" s="27"/>
      <c r="VWQ333" s="27"/>
      <c r="VWR333" s="27"/>
      <c r="VWS333" s="27"/>
      <c r="VWT333" s="27"/>
      <c r="VWU333" s="27"/>
      <c r="VWV333" s="27"/>
      <c r="VWW333" s="27"/>
      <c r="VWX333" s="27"/>
      <c r="VWY333" s="27"/>
      <c r="VWZ333" s="27"/>
      <c r="VXA333" s="27"/>
      <c r="VXB333" s="27"/>
      <c r="VXC333" s="27"/>
      <c r="VXD333" s="27"/>
      <c r="VXE333" s="27"/>
      <c r="VXF333" s="27"/>
      <c r="VXG333" s="27"/>
      <c r="VXH333" s="27"/>
      <c r="VXI333" s="27"/>
      <c r="VXJ333" s="27"/>
      <c r="VXK333" s="27"/>
      <c r="VXL333" s="27"/>
      <c r="VXM333" s="27"/>
      <c r="VXN333" s="27"/>
      <c r="VXO333" s="27"/>
      <c r="VXP333" s="27"/>
      <c r="VXQ333" s="27"/>
      <c r="VXR333" s="27"/>
      <c r="VXS333" s="27"/>
      <c r="VXT333" s="27"/>
      <c r="VXU333" s="27"/>
      <c r="VXV333" s="27"/>
      <c r="VXW333" s="27"/>
      <c r="VXX333" s="27"/>
      <c r="VXY333" s="27"/>
      <c r="VXZ333" s="27"/>
      <c r="VYA333" s="27"/>
      <c r="VYB333" s="27"/>
      <c r="VYC333" s="27"/>
      <c r="VYD333" s="27"/>
      <c r="VYE333" s="27"/>
      <c r="VYF333" s="27"/>
      <c r="VYG333" s="27"/>
      <c r="VYH333" s="27"/>
      <c r="VYI333" s="27"/>
      <c r="VYJ333" s="27"/>
      <c r="VYK333" s="27"/>
      <c r="VYL333" s="27"/>
      <c r="VYM333" s="27"/>
      <c r="VYN333" s="27"/>
      <c r="VYO333" s="27"/>
      <c r="VYP333" s="27"/>
      <c r="VYQ333" s="27"/>
      <c r="VYR333" s="27"/>
      <c r="VYS333" s="27"/>
      <c r="VYT333" s="27"/>
      <c r="VYU333" s="27"/>
      <c r="VYV333" s="27"/>
      <c r="VYW333" s="27"/>
      <c r="VYX333" s="27"/>
      <c r="VYY333" s="27"/>
      <c r="VYZ333" s="27"/>
      <c r="VZA333" s="27"/>
      <c r="VZB333" s="27"/>
      <c r="VZC333" s="27"/>
      <c r="VZD333" s="27"/>
      <c r="VZE333" s="27"/>
      <c r="VZF333" s="27"/>
      <c r="VZG333" s="27"/>
      <c r="VZH333" s="27"/>
      <c r="VZI333" s="27"/>
      <c r="VZJ333" s="27"/>
      <c r="VZK333" s="27"/>
      <c r="VZL333" s="27"/>
      <c r="VZM333" s="27"/>
      <c r="VZN333" s="27"/>
      <c r="VZO333" s="27"/>
      <c r="VZP333" s="27"/>
      <c r="VZQ333" s="27"/>
      <c r="VZR333" s="27"/>
      <c r="VZS333" s="27"/>
      <c r="VZT333" s="27"/>
      <c r="VZU333" s="27"/>
      <c r="VZV333" s="27"/>
      <c r="VZW333" s="27"/>
      <c r="VZX333" s="27"/>
      <c r="VZY333" s="27"/>
      <c r="VZZ333" s="27"/>
      <c r="WAA333" s="27"/>
      <c r="WAB333" s="27"/>
      <c r="WAC333" s="27"/>
      <c r="WAD333" s="27"/>
      <c r="WAE333" s="27"/>
      <c r="WAF333" s="27"/>
      <c r="WAG333" s="27"/>
      <c r="WAH333" s="27"/>
      <c r="WAI333" s="27"/>
      <c r="WAJ333" s="27"/>
      <c r="WAK333" s="27"/>
      <c r="WAL333" s="27"/>
      <c r="WAM333" s="27"/>
      <c r="WAN333" s="27"/>
      <c r="WAO333" s="27"/>
      <c r="WAP333" s="27"/>
      <c r="WAQ333" s="27"/>
      <c r="WAR333" s="27"/>
      <c r="WAS333" s="27"/>
      <c r="WAT333" s="27"/>
      <c r="WAU333" s="27"/>
      <c r="WAV333" s="27"/>
      <c r="WAW333" s="27"/>
      <c r="WAX333" s="27"/>
      <c r="WAY333" s="27"/>
      <c r="WAZ333" s="27"/>
      <c r="WBA333" s="27"/>
      <c r="WBB333" s="27"/>
      <c r="WBC333" s="27"/>
      <c r="WBD333" s="27"/>
      <c r="WBE333" s="27"/>
      <c r="WBF333" s="27"/>
      <c r="WBG333" s="27"/>
      <c r="WBH333" s="27"/>
      <c r="WBI333" s="27"/>
      <c r="WBJ333" s="27"/>
      <c r="WBK333" s="27"/>
      <c r="WBL333" s="27"/>
      <c r="WBM333" s="27"/>
      <c r="WBN333" s="27"/>
      <c r="WBO333" s="27"/>
      <c r="WBP333" s="27"/>
      <c r="WBQ333" s="27"/>
      <c r="WBR333" s="27"/>
      <c r="WBS333" s="27"/>
      <c r="WBT333" s="27"/>
      <c r="WBU333" s="27"/>
      <c r="WBV333" s="27"/>
      <c r="WBW333" s="27"/>
      <c r="WBX333" s="27"/>
      <c r="WBY333" s="27"/>
      <c r="WBZ333" s="27"/>
      <c r="WCA333" s="27"/>
      <c r="WCB333" s="27"/>
      <c r="WCC333" s="27"/>
      <c r="WCD333" s="27"/>
      <c r="WCE333" s="27"/>
      <c r="WCF333" s="27"/>
      <c r="WCG333" s="27"/>
      <c r="WCH333" s="27"/>
      <c r="WCI333" s="27"/>
      <c r="WCJ333" s="27"/>
      <c r="WCK333" s="27"/>
      <c r="WCL333" s="27"/>
      <c r="WCM333" s="27"/>
      <c r="WCN333" s="27"/>
      <c r="WCO333" s="27"/>
      <c r="WCP333" s="27"/>
      <c r="WCQ333" s="27"/>
      <c r="WCR333" s="27"/>
      <c r="WCS333" s="27"/>
      <c r="WCT333" s="27"/>
      <c r="WCU333" s="27"/>
      <c r="WCV333" s="27"/>
      <c r="WCW333" s="27"/>
      <c r="WCX333" s="27"/>
      <c r="WCY333" s="27"/>
      <c r="WCZ333" s="27"/>
      <c r="WDA333" s="27"/>
      <c r="WDB333" s="27"/>
      <c r="WDC333" s="27"/>
      <c r="WDD333" s="27"/>
      <c r="WDE333" s="27"/>
      <c r="WDF333" s="27"/>
      <c r="WDG333" s="27"/>
      <c r="WDH333" s="27"/>
      <c r="WDI333" s="27"/>
      <c r="WDJ333" s="27"/>
      <c r="WDK333" s="27"/>
      <c r="WDL333" s="27"/>
      <c r="WDM333" s="27"/>
      <c r="WDN333" s="27"/>
      <c r="WDO333" s="27"/>
      <c r="WDP333" s="27"/>
      <c r="WDQ333" s="27"/>
      <c r="WDR333" s="27"/>
      <c r="WDS333" s="27"/>
      <c r="WDT333" s="27"/>
      <c r="WDU333" s="27"/>
      <c r="WDV333" s="27"/>
      <c r="WDW333" s="27"/>
      <c r="WDX333" s="27"/>
      <c r="WDY333" s="27"/>
      <c r="WDZ333" s="27"/>
      <c r="WEA333" s="27"/>
      <c r="WEB333" s="27"/>
      <c r="WEC333" s="27"/>
      <c r="WED333" s="27"/>
      <c r="WEE333" s="27"/>
      <c r="WEF333" s="27"/>
      <c r="WEG333" s="27"/>
      <c r="WEH333" s="27"/>
      <c r="WEI333" s="27"/>
      <c r="WEJ333" s="27"/>
      <c r="WEK333" s="27"/>
      <c r="WEL333" s="27"/>
      <c r="WEM333" s="27"/>
      <c r="WEN333" s="27"/>
      <c r="WEO333" s="27"/>
      <c r="WEP333" s="27"/>
      <c r="WEQ333" s="27"/>
      <c r="WER333" s="27"/>
      <c r="WES333" s="27"/>
      <c r="WET333" s="27"/>
      <c r="WEU333" s="27"/>
      <c r="WEV333" s="27"/>
      <c r="WEW333" s="27"/>
      <c r="WEX333" s="27"/>
      <c r="WEY333" s="27"/>
      <c r="WEZ333" s="27"/>
      <c r="WFA333" s="27"/>
      <c r="WFB333" s="27"/>
      <c r="WFC333" s="27"/>
      <c r="WFD333" s="27"/>
      <c r="WFE333" s="27"/>
      <c r="WFF333" s="27"/>
      <c r="WFG333" s="27"/>
      <c r="WFH333" s="27"/>
      <c r="WFI333" s="27"/>
      <c r="WFJ333" s="27"/>
      <c r="WFK333" s="27"/>
      <c r="WFL333" s="27"/>
      <c r="WFM333" s="27"/>
      <c r="WFN333" s="27"/>
      <c r="WFO333" s="27"/>
      <c r="WFP333" s="27"/>
      <c r="WFQ333" s="27"/>
      <c r="WFR333" s="27"/>
      <c r="WFS333" s="27"/>
      <c r="WFT333" s="27"/>
      <c r="WFU333" s="27"/>
      <c r="WFV333" s="27"/>
      <c r="WFW333" s="27"/>
      <c r="WFX333" s="27"/>
      <c r="WFY333" s="27"/>
      <c r="WFZ333" s="27"/>
      <c r="WGA333" s="27"/>
      <c r="WGB333" s="27"/>
      <c r="WGC333" s="27"/>
      <c r="WGD333" s="27"/>
      <c r="WGE333" s="27"/>
      <c r="WGF333" s="27"/>
      <c r="WGG333" s="27"/>
      <c r="WGH333" s="27"/>
      <c r="WGI333" s="27"/>
      <c r="WGJ333" s="27"/>
      <c r="WGK333" s="27"/>
      <c r="WGL333" s="27"/>
      <c r="WGM333" s="27"/>
      <c r="WGN333" s="27"/>
      <c r="WGO333" s="27"/>
      <c r="WGP333" s="27"/>
      <c r="WGQ333" s="27"/>
      <c r="WGR333" s="27"/>
      <c r="WGS333" s="27"/>
      <c r="WGT333" s="27"/>
      <c r="WGU333" s="27"/>
      <c r="WGV333" s="27"/>
      <c r="WGW333" s="27"/>
      <c r="WGX333" s="27"/>
      <c r="WGY333" s="27"/>
      <c r="WGZ333" s="27"/>
      <c r="WHA333" s="27"/>
      <c r="WHB333" s="27"/>
      <c r="WHC333" s="27"/>
      <c r="WHD333" s="27"/>
      <c r="WHE333" s="27"/>
      <c r="WHF333" s="27"/>
      <c r="WHG333" s="27"/>
      <c r="WHH333" s="27"/>
      <c r="WHI333" s="27"/>
      <c r="WHJ333" s="27"/>
      <c r="WHK333" s="27"/>
      <c r="WHL333" s="27"/>
      <c r="WHM333" s="27"/>
      <c r="WHN333" s="27"/>
      <c r="WHO333" s="27"/>
      <c r="WHP333" s="27"/>
      <c r="WHQ333" s="27"/>
      <c r="WHR333" s="27"/>
      <c r="WHS333" s="27"/>
      <c r="WHT333" s="27"/>
      <c r="WHU333" s="27"/>
      <c r="WHV333" s="27"/>
      <c r="WHW333" s="27"/>
      <c r="WHX333" s="27"/>
      <c r="WHY333" s="27"/>
      <c r="WHZ333" s="27"/>
      <c r="WIA333" s="27"/>
      <c r="WIB333" s="27"/>
      <c r="WIC333" s="27"/>
      <c r="WID333" s="27"/>
      <c r="WIE333" s="27"/>
      <c r="WIF333" s="27"/>
      <c r="WIG333" s="27"/>
      <c r="WIH333" s="27"/>
      <c r="WII333" s="27"/>
      <c r="WIJ333" s="27"/>
      <c r="WIK333" s="27"/>
      <c r="WIL333" s="27"/>
      <c r="WIM333" s="27"/>
      <c r="WIN333" s="27"/>
      <c r="WIO333" s="27"/>
      <c r="WIP333" s="27"/>
      <c r="WIQ333" s="27"/>
      <c r="WIR333" s="27"/>
      <c r="WIS333" s="27"/>
      <c r="WIT333" s="27"/>
      <c r="WIU333" s="27"/>
      <c r="WIV333" s="27"/>
      <c r="WIW333" s="27"/>
      <c r="WIX333" s="27"/>
      <c r="WIY333" s="27"/>
      <c r="WIZ333" s="27"/>
      <c r="WJA333" s="27"/>
      <c r="WJB333" s="27"/>
      <c r="WJC333" s="27"/>
      <c r="WJD333" s="27"/>
      <c r="WJE333" s="27"/>
      <c r="WJF333" s="27"/>
      <c r="WJG333" s="27"/>
      <c r="WJH333" s="27"/>
      <c r="WJI333" s="27"/>
      <c r="WJJ333" s="27"/>
      <c r="WJK333" s="27"/>
      <c r="WJL333" s="27"/>
      <c r="WJM333" s="27"/>
      <c r="WJN333" s="27"/>
      <c r="WJO333" s="27"/>
      <c r="WJP333" s="27"/>
      <c r="WJQ333" s="27"/>
      <c r="WJR333" s="27"/>
      <c r="WJS333" s="27"/>
      <c r="WJT333" s="27"/>
      <c r="WJU333" s="27"/>
      <c r="WJV333" s="27"/>
      <c r="WJW333" s="27"/>
      <c r="WJX333" s="27"/>
      <c r="WJY333" s="27"/>
      <c r="WJZ333" s="27"/>
      <c r="WKA333" s="27"/>
      <c r="WKB333" s="27"/>
      <c r="WKC333" s="27"/>
      <c r="WKD333" s="27"/>
      <c r="WKE333" s="27"/>
      <c r="WKF333" s="27"/>
      <c r="WKG333" s="27"/>
      <c r="WKH333" s="27"/>
      <c r="WKI333" s="27"/>
      <c r="WKJ333" s="27"/>
      <c r="WKK333" s="27"/>
      <c r="WKL333" s="27"/>
      <c r="WKM333" s="27"/>
      <c r="WKN333" s="27"/>
      <c r="WKO333" s="27"/>
      <c r="WKP333" s="27"/>
      <c r="WKQ333" s="27"/>
      <c r="WKR333" s="27"/>
      <c r="WKS333" s="27"/>
      <c r="WKT333" s="27"/>
      <c r="WKU333" s="27"/>
      <c r="WKV333" s="27"/>
      <c r="WKW333" s="27"/>
      <c r="WKX333" s="27"/>
      <c r="WKY333" s="27"/>
      <c r="WKZ333" s="27"/>
      <c r="WLA333" s="27"/>
      <c r="WLB333" s="27"/>
      <c r="WLC333" s="27"/>
      <c r="WLD333" s="27"/>
      <c r="WLE333" s="27"/>
      <c r="WLF333" s="27"/>
      <c r="WLG333" s="27"/>
      <c r="WLH333" s="27"/>
      <c r="WLI333" s="27"/>
      <c r="WLJ333" s="27"/>
      <c r="WLK333" s="27"/>
      <c r="WLL333" s="27"/>
      <c r="WLM333" s="27"/>
      <c r="WLN333" s="27"/>
      <c r="WLO333" s="27"/>
      <c r="WLP333" s="27"/>
      <c r="WLQ333" s="27"/>
      <c r="WLR333" s="27"/>
      <c r="WLS333" s="27"/>
      <c r="WLT333" s="27"/>
      <c r="WLU333" s="27"/>
      <c r="WLV333" s="27"/>
      <c r="WLW333" s="27"/>
      <c r="WLX333" s="27"/>
      <c r="WLY333" s="27"/>
      <c r="WLZ333" s="27"/>
      <c r="WMA333" s="27"/>
      <c r="WMB333" s="27"/>
      <c r="WMC333" s="27"/>
      <c r="WMD333" s="27"/>
      <c r="WME333" s="27"/>
      <c r="WMF333" s="27"/>
      <c r="WMG333" s="27"/>
      <c r="WMH333" s="27"/>
      <c r="WMI333" s="27"/>
      <c r="WMJ333" s="27"/>
      <c r="WMK333" s="27"/>
      <c r="WML333" s="27"/>
      <c r="WMM333" s="27"/>
      <c r="WMN333" s="27"/>
      <c r="WMO333" s="27"/>
      <c r="WMP333" s="27"/>
      <c r="WMQ333" s="27"/>
      <c r="WMR333" s="27"/>
      <c r="WMS333" s="27"/>
      <c r="WMT333" s="27"/>
      <c r="WMU333" s="27"/>
      <c r="WMV333" s="27"/>
      <c r="WMW333" s="27"/>
      <c r="WMX333" s="27"/>
      <c r="WMY333" s="27"/>
      <c r="WMZ333" s="27"/>
      <c r="WNA333" s="27"/>
      <c r="WNB333" s="27"/>
      <c r="WNC333" s="27"/>
      <c r="WND333" s="27"/>
      <c r="WNE333" s="27"/>
      <c r="WNF333" s="27"/>
      <c r="WNG333" s="27"/>
      <c r="WNH333" s="27"/>
      <c r="WNI333" s="27"/>
      <c r="WNJ333" s="27"/>
      <c r="WNK333" s="27"/>
      <c r="WNL333" s="27"/>
      <c r="WNM333" s="27"/>
      <c r="WNN333" s="27"/>
      <c r="WNO333" s="27"/>
      <c r="WNP333" s="27"/>
      <c r="WNQ333" s="27"/>
      <c r="WNR333" s="27"/>
      <c r="WNS333" s="27"/>
      <c r="WNT333" s="27"/>
      <c r="WNU333" s="27"/>
      <c r="WNV333" s="27"/>
      <c r="WNW333" s="27"/>
      <c r="WNX333" s="27"/>
      <c r="WNY333" s="27"/>
      <c r="WNZ333" s="27"/>
      <c r="WOA333" s="27"/>
      <c r="WOB333" s="27"/>
      <c r="WOC333" s="27"/>
      <c r="WOD333" s="27"/>
      <c r="WOE333" s="27"/>
      <c r="WOF333" s="27"/>
      <c r="WOG333" s="27"/>
      <c r="WOH333" s="27"/>
      <c r="WOI333" s="27"/>
      <c r="WOJ333" s="27"/>
      <c r="WOK333" s="27"/>
      <c r="WOL333" s="27"/>
      <c r="WOM333" s="27"/>
      <c r="WON333" s="27"/>
      <c r="WOO333" s="27"/>
      <c r="WOP333" s="27"/>
      <c r="WOQ333" s="27"/>
      <c r="WOR333" s="27"/>
      <c r="WOS333" s="27"/>
      <c r="WOT333" s="27"/>
      <c r="WOU333" s="27"/>
      <c r="WOV333" s="27"/>
      <c r="WOW333" s="27"/>
      <c r="WOX333" s="27"/>
      <c r="WOY333" s="27"/>
      <c r="WOZ333" s="27"/>
      <c r="WPA333" s="27"/>
      <c r="WPB333" s="27"/>
      <c r="WPC333" s="27"/>
      <c r="WPD333" s="27"/>
      <c r="WPE333" s="27"/>
      <c r="WPF333" s="27"/>
      <c r="WPG333" s="27"/>
      <c r="WPH333" s="27"/>
      <c r="WPI333" s="27"/>
      <c r="WPJ333" s="27"/>
      <c r="WPK333" s="27"/>
      <c r="WPL333" s="27"/>
      <c r="WPM333" s="27"/>
      <c r="WPN333" s="27"/>
      <c r="WPO333" s="27"/>
      <c r="WPP333" s="27"/>
      <c r="WPQ333" s="27"/>
      <c r="WPR333" s="27"/>
      <c r="WPS333" s="27"/>
      <c r="WPT333" s="27"/>
      <c r="WPU333" s="27"/>
      <c r="WPV333" s="27"/>
      <c r="WPW333" s="27"/>
      <c r="WPX333" s="27"/>
      <c r="WPY333" s="27"/>
      <c r="WPZ333" s="27"/>
      <c r="WQA333" s="27"/>
      <c r="WQB333" s="27"/>
      <c r="WQC333" s="27"/>
      <c r="WQD333" s="27"/>
      <c r="WQE333" s="27"/>
      <c r="WQF333" s="27"/>
      <c r="WQG333" s="27"/>
      <c r="WQH333" s="27"/>
      <c r="WQI333" s="27"/>
      <c r="WQJ333" s="27"/>
      <c r="WQK333" s="27"/>
      <c r="WQL333" s="27"/>
      <c r="WQM333" s="27"/>
      <c r="WQN333" s="27"/>
      <c r="WQO333" s="27"/>
      <c r="WQP333" s="27"/>
      <c r="WQQ333" s="27"/>
      <c r="WQR333" s="27"/>
      <c r="WQS333" s="27"/>
      <c r="WQT333" s="27"/>
      <c r="WQU333" s="27"/>
      <c r="WQV333" s="27"/>
      <c r="WQW333" s="27"/>
      <c r="WQX333" s="27"/>
      <c r="WQY333" s="27"/>
      <c r="WQZ333" s="27"/>
      <c r="WRA333" s="27"/>
      <c r="WRB333" s="27"/>
      <c r="WRC333" s="27"/>
      <c r="WRD333" s="27"/>
      <c r="WRE333" s="27"/>
      <c r="WRF333" s="27"/>
      <c r="WRG333" s="27"/>
      <c r="WRH333" s="27"/>
      <c r="WRI333" s="27"/>
      <c r="WRJ333" s="27"/>
      <c r="WRK333" s="27"/>
      <c r="WRL333" s="27"/>
      <c r="WRM333" s="27"/>
      <c r="WRN333" s="27"/>
      <c r="WRO333" s="27"/>
      <c r="WRP333" s="27"/>
      <c r="WRQ333" s="27"/>
      <c r="WRR333" s="27"/>
      <c r="WRS333" s="27"/>
      <c r="WRT333" s="27"/>
      <c r="WRU333" s="27"/>
      <c r="WRV333" s="27"/>
      <c r="WRW333" s="27"/>
      <c r="WRX333" s="27"/>
      <c r="WRY333" s="27"/>
      <c r="WRZ333" s="27"/>
      <c r="WSA333" s="27"/>
      <c r="WSB333" s="27"/>
      <c r="WSC333" s="27"/>
      <c r="WSD333" s="27"/>
      <c r="WSE333" s="27"/>
      <c r="WSF333" s="27"/>
      <c r="WSG333" s="27"/>
      <c r="WSH333" s="27"/>
      <c r="WSI333" s="27"/>
      <c r="WSJ333" s="27"/>
      <c r="WSK333" s="27"/>
      <c r="WSL333" s="27"/>
      <c r="WSM333" s="27"/>
      <c r="WSN333" s="27"/>
      <c r="WSO333" s="27"/>
      <c r="WSP333" s="27"/>
      <c r="WSQ333" s="27"/>
      <c r="WSR333" s="27"/>
      <c r="WSS333" s="27"/>
      <c r="WST333" s="27"/>
      <c r="WSU333" s="27"/>
      <c r="WSV333" s="27"/>
      <c r="WSW333" s="27"/>
      <c r="WSX333" s="27"/>
      <c r="WSY333" s="27"/>
      <c r="WSZ333" s="27"/>
      <c r="WTA333" s="27"/>
      <c r="WTB333" s="27"/>
      <c r="WTC333" s="27"/>
      <c r="WTD333" s="27"/>
      <c r="WTE333" s="27"/>
      <c r="WTF333" s="27"/>
      <c r="WTG333" s="27"/>
      <c r="WTH333" s="27"/>
      <c r="WTI333" s="27"/>
      <c r="WTJ333" s="27"/>
      <c r="WTK333" s="27"/>
      <c r="WTL333" s="27"/>
      <c r="WTM333" s="27"/>
      <c r="WTN333" s="27"/>
      <c r="WTO333" s="27"/>
      <c r="WTP333" s="27"/>
      <c r="WTQ333" s="27"/>
      <c r="WTR333" s="27"/>
      <c r="WTS333" s="27"/>
      <c r="WTT333" s="27"/>
      <c r="WTU333" s="27"/>
      <c r="WTV333" s="27"/>
      <c r="WTW333" s="27"/>
      <c r="WTX333" s="27"/>
      <c r="WTY333" s="27"/>
      <c r="WTZ333" s="27"/>
      <c r="WUA333" s="27"/>
      <c r="WUB333" s="27"/>
      <c r="WUC333" s="27"/>
      <c r="WUD333" s="27"/>
      <c r="WUE333" s="27"/>
      <c r="WUF333" s="27"/>
      <c r="WUG333" s="27"/>
      <c r="WUH333" s="27"/>
      <c r="WUI333" s="27"/>
      <c r="WUJ333" s="27"/>
      <c r="WUK333" s="27"/>
      <c r="WUL333" s="27"/>
      <c r="WUM333" s="27"/>
      <c r="WUN333" s="27"/>
      <c r="WUO333" s="27"/>
      <c r="WUP333" s="27"/>
      <c r="WUQ333" s="27"/>
      <c r="WUR333" s="27"/>
      <c r="WUS333" s="27"/>
      <c r="WUT333" s="27"/>
      <c r="WUU333" s="27"/>
      <c r="WUV333" s="27"/>
      <c r="WUW333" s="27"/>
      <c r="WUX333" s="27"/>
      <c r="WUY333" s="27"/>
      <c r="WUZ333" s="27"/>
      <c r="WVA333" s="27"/>
      <c r="WVB333" s="27"/>
      <c r="WVC333" s="27"/>
      <c r="WVD333" s="27"/>
      <c r="WVE333" s="27"/>
      <c r="WVF333" s="27"/>
      <c r="WVG333" s="27"/>
      <c r="WVH333" s="27"/>
      <c r="WVI333" s="27"/>
      <c r="WVJ333" s="27"/>
      <c r="WVK333" s="27"/>
      <c r="WVL333" s="27"/>
      <c r="WVM333" s="27"/>
      <c r="WVN333" s="27"/>
      <c r="WVO333" s="27"/>
      <c r="WVP333" s="27"/>
      <c r="WVQ333" s="27"/>
      <c r="WVR333" s="27"/>
      <c r="WVS333" s="27"/>
      <c r="WVT333" s="27"/>
      <c r="WVU333" s="27"/>
      <c r="WVV333" s="27"/>
      <c r="WVW333" s="27"/>
      <c r="WVX333" s="27"/>
      <c r="WVY333" s="27"/>
      <c r="WVZ333" s="27"/>
      <c r="WWA333" s="27"/>
      <c r="WWB333" s="27"/>
      <c r="WWC333" s="27"/>
      <c r="WWD333" s="27"/>
      <c r="WWE333" s="27"/>
      <c r="WWF333" s="27"/>
      <c r="WWG333" s="27"/>
      <c r="WWH333" s="27"/>
      <c r="WWI333" s="27"/>
      <c r="WWJ333" s="27"/>
      <c r="WWK333" s="27"/>
      <c r="WWL333" s="27"/>
      <c r="WWM333" s="27"/>
      <c r="WWN333" s="27"/>
      <c r="WWO333" s="27"/>
      <c r="WWP333" s="27"/>
      <c r="WWQ333" s="27"/>
      <c r="WWR333" s="27"/>
      <c r="WWS333" s="27"/>
      <c r="WWT333" s="27"/>
      <c r="WWU333" s="27"/>
      <c r="WWV333" s="27"/>
      <c r="WWW333" s="27"/>
      <c r="WWX333" s="27"/>
      <c r="WWY333" s="27"/>
      <c r="WWZ333" s="27"/>
      <c r="WXA333" s="27"/>
      <c r="WXB333" s="27"/>
      <c r="WXC333" s="27"/>
      <c r="WXD333" s="27"/>
      <c r="WXE333" s="27"/>
      <c r="WXF333" s="27"/>
      <c r="WXG333" s="27"/>
      <c r="WXH333" s="27"/>
      <c r="WXI333" s="27"/>
      <c r="WXJ333" s="27"/>
      <c r="WXK333" s="27"/>
      <c r="WXL333" s="27"/>
      <c r="WXM333" s="27"/>
      <c r="WXN333" s="27"/>
      <c r="WXO333" s="27"/>
      <c r="WXP333" s="27"/>
      <c r="WXQ333" s="27"/>
      <c r="WXR333" s="27"/>
      <c r="WXS333" s="27"/>
      <c r="WXT333" s="27"/>
      <c r="WXU333" s="27"/>
      <c r="WXV333" s="27"/>
      <c r="WXW333" s="27"/>
      <c r="WXX333" s="27"/>
      <c r="WXY333" s="27"/>
      <c r="WXZ333" s="27"/>
      <c r="WYA333" s="27"/>
      <c r="WYB333" s="27"/>
      <c r="WYC333" s="27"/>
      <c r="WYD333" s="27"/>
      <c r="WYE333" s="27"/>
      <c r="WYF333" s="27"/>
      <c r="WYG333" s="27"/>
      <c r="WYH333" s="27"/>
      <c r="WYI333" s="27"/>
      <c r="WYJ333" s="27"/>
      <c r="WYK333" s="27"/>
      <c r="WYL333" s="27"/>
      <c r="WYM333" s="27"/>
      <c r="WYN333" s="27"/>
      <c r="WYO333" s="27"/>
      <c r="WYP333" s="27"/>
      <c r="WYQ333" s="27"/>
      <c r="WYR333" s="27"/>
      <c r="WYS333" s="27"/>
      <c r="WYT333" s="27"/>
      <c r="WYU333" s="27"/>
      <c r="WYV333" s="27"/>
      <c r="WYW333" s="27"/>
      <c r="WYX333" s="27"/>
      <c r="WYY333" s="27"/>
      <c r="WYZ333" s="27"/>
      <c r="WZA333" s="27"/>
      <c r="WZB333" s="27"/>
      <c r="WZC333" s="27"/>
      <c r="WZD333" s="27"/>
      <c r="WZE333" s="27"/>
      <c r="WZF333" s="27"/>
      <c r="WZG333" s="27"/>
      <c r="WZH333" s="27"/>
      <c r="WZI333" s="27"/>
      <c r="WZJ333" s="27"/>
      <c r="WZK333" s="27"/>
      <c r="WZL333" s="27"/>
      <c r="WZM333" s="27"/>
      <c r="WZN333" s="27"/>
      <c r="WZO333" s="27"/>
      <c r="WZP333" s="27"/>
      <c r="WZQ333" s="27"/>
      <c r="WZR333" s="27"/>
      <c r="WZS333" s="27"/>
      <c r="WZT333" s="27"/>
      <c r="WZU333" s="27"/>
      <c r="WZV333" s="27"/>
      <c r="WZW333" s="27"/>
      <c r="WZX333" s="27"/>
      <c r="WZY333" s="27"/>
      <c r="WZZ333" s="27"/>
      <c r="XAA333" s="27"/>
      <c r="XAB333" s="27"/>
      <c r="XAC333" s="27"/>
      <c r="XAD333" s="27"/>
      <c r="XAE333" s="27"/>
      <c r="XAF333" s="27"/>
      <c r="XAG333" s="27"/>
      <c r="XAH333" s="27"/>
      <c r="XAI333" s="27"/>
      <c r="XAJ333" s="27"/>
      <c r="XAK333" s="27"/>
      <c r="XAL333" s="27"/>
      <c r="XAM333" s="27"/>
      <c r="XAN333" s="27"/>
      <c r="XAO333" s="27"/>
      <c r="XAP333" s="27"/>
      <c r="XAQ333" s="27"/>
      <c r="XAR333" s="27"/>
      <c r="XAS333" s="27"/>
      <c r="XAT333" s="27"/>
      <c r="XAU333" s="27"/>
      <c r="XAV333" s="27"/>
      <c r="XAW333" s="27"/>
      <c r="XAX333" s="27"/>
      <c r="XAY333" s="27"/>
      <c r="XAZ333" s="27"/>
      <c r="XBA333" s="27"/>
      <c r="XBB333" s="27"/>
      <c r="XBC333" s="27"/>
      <c r="XBD333" s="27"/>
      <c r="XBE333" s="27"/>
      <c r="XBF333" s="27"/>
      <c r="XBG333" s="27"/>
      <c r="XBH333" s="27"/>
      <c r="XBI333" s="27"/>
      <c r="XBJ333" s="27"/>
      <c r="XBK333" s="27"/>
      <c r="XBL333" s="27"/>
      <c r="XBM333" s="27"/>
      <c r="XBN333" s="27"/>
      <c r="XBO333" s="27"/>
      <c r="XBP333" s="27"/>
      <c r="XBQ333" s="27"/>
      <c r="XBR333" s="27"/>
      <c r="XBS333" s="27"/>
      <c r="XBT333" s="27"/>
      <c r="XBU333" s="27"/>
      <c r="XBV333" s="27"/>
      <c r="XBW333" s="27"/>
      <c r="XBX333" s="27"/>
      <c r="XBY333" s="27"/>
      <c r="XBZ333" s="27"/>
      <c r="XCA333" s="27"/>
      <c r="XCB333" s="27"/>
      <c r="XCC333" s="27"/>
      <c r="XCD333" s="27"/>
      <c r="XCE333" s="27"/>
      <c r="XCF333" s="27"/>
      <c r="XCG333" s="27"/>
      <c r="XCH333" s="27"/>
      <c r="XCI333" s="27"/>
      <c r="XCJ333" s="27"/>
      <c r="XCK333" s="27"/>
      <c r="XCL333" s="27"/>
      <c r="XCM333" s="27"/>
      <c r="XCN333" s="27"/>
      <c r="XCO333" s="27"/>
      <c r="XCP333" s="27"/>
      <c r="XCQ333" s="27"/>
      <c r="XCR333" s="27"/>
      <c r="XCS333" s="27"/>
      <c r="XCT333" s="27"/>
      <c r="XCU333" s="27"/>
      <c r="XCV333" s="27"/>
      <c r="XCW333" s="27"/>
      <c r="XCX333" s="27"/>
      <c r="XCY333" s="27"/>
      <c r="XCZ333" s="27"/>
      <c r="XDA333" s="27"/>
      <c r="XDB333" s="27"/>
      <c r="XDC333" s="27"/>
      <c r="XDD333" s="27"/>
      <c r="XDE333" s="27"/>
      <c r="XDF333" s="27"/>
      <c r="XDG333" s="27"/>
      <c r="XDH333" s="27"/>
      <c r="XDI333" s="27"/>
      <c r="XDJ333" s="27"/>
      <c r="XDK333" s="27"/>
      <c r="XDL333" s="27"/>
      <c r="XDM333" s="27"/>
      <c r="XDN333" s="27"/>
      <c r="XDO333" s="27"/>
      <c r="XDP333" s="27"/>
      <c r="XDQ333" s="27"/>
      <c r="XDR333" s="27"/>
      <c r="XDS333" s="27"/>
      <c r="XDT333" s="27"/>
      <c r="XDU333" s="27"/>
      <c r="XDV333" s="27"/>
      <c r="XDW333" s="27"/>
      <c r="XDX333" s="27"/>
      <c r="XDY333" s="27"/>
      <c r="XDZ333" s="27"/>
      <c r="XEA333" s="27"/>
      <c r="XEB333" s="27"/>
      <c r="XEC333" s="27"/>
      <c r="XED333" s="27"/>
      <c r="XEE333" s="27"/>
      <c r="XEF333" s="27"/>
      <c r="XEG333" s="27"/>
      <c r="XEH333" s="27"/>
      <c r="XEI333" s="27"/>
      <c r="XEJ333" s="27"/>
      <c r="XEK333" s="27"/>
      <c r="XEL333" s="27"/>
      <c r="XEM333" s="27"/>
      <c r="XEN333" s="27"/>
      <c r="XEO333" s="27"/>
      <c r="XEP333" s="27"/>
      <c r="XEQ333" s="27"/>
      <c r="XER333" s="27"/>
      <c r="XES333" s="27"/>
      <c r="XET333" s="27"/>
      <c r="XEU333" s="27"/>
      <c r="XEV333" s="27"/>
      <c r="XEW333" s="27"/>
      <c r="XEX333" s="27"/>
      <c r="XEY333" s="27"/>
      <c r="XEZ333" s="27"/>
      <c r="XFA333" s="27"/>
      <c r="XFB333" s="27"/>
      <c r="XFC333" s="27"/>
      <c r="XFD333" s="27"/>
    </row>
    <row r="334" spans="1:16384" s="25" customFormat="1" x14ac:dyDescent="0.25">
      <c r="A334" s="27" t="s">
        <v>931</v>
      </c>
      <c r="B334" s="27"/>
      <c r="C334" s="27"/>
      <c r="D334" s="23">
        <f>+D333*1.07</f>
        <v>6648166.2077796515</v>
      </c>
      <c r="E334" s="23">
        <f t="shared" ref="E334:Q334" si="311">+E333*1.07</f>
        <v>473601.39237907331</v>
      </c>
      <c r="F334" s="23">
        <f t="shared" si="311"/>
        <v>718250.19498014008</v>
      </c>
      <c r="G334" s="23">
        <f t="shared" si="311"/>
        <v>1361800.9844279999</v>
      </c>
      <c r="H334" s="23">
        <f t="shared" si="311"/>
        <v>60064.560800640014</v>
      </c>
      <c r="I334" s="23">
        <f t="shared" si="311"/>
        <v>299853.54595231154</v>
      </c>
      <c r="J334" s="23">
        <f t="shared" si="311"/>
        <v>22017.800880000003</v>
      </c>
      <c r="K334" s="23">
        <f t="shared" si="311"/>
        <v>598541.829150117</v>
      </c>
      <c r="L334" s="23">
        <f t="shared" si="311"/>
        <v>10182296.516349938</v>
      </c>
      <c r="M334" s="23">
        <f t="shared" si="311"/>
        <v>66481.662077796573</v>
      </c>
      <c r="N334" s="23">
        <f t="shared" si="311"/>
        <v>66481.662077796573</v>
      </c>
      <c r="O334" s="23">
        <f t="shared" si="311"/>
        <v>66481.662077796573</v>
      </c>
      <c r="P334" s="23">
        <f t="shared" si="311"/>
        <v>145713.23195133489</v>
      </c>
      <c r="Q334" s="23">
        <f t="shared" si="311"/>
        <v>10527454.734534658</v>
      </c>
      <c r="R334" s="27"/>
      <c r="S334" s="27"/>
      <c r="T334" s="27"/>
      <c r="U334" s="27"/>
      <c r="V334" s="27"/>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c r="ID334" s="27"/>
      <c r="IE334" s="27"/>
      <c r="IF334" s="27"/>
      <c r="IG334" s="27"/>
      <c r="IH334" s="27"/>
      <c r="II334" s="27"/>
      <c r="IJ334" s="27"/>
      <c r="IK334" s="27"/>
      <c r="IL334" s="27"/>
      <c r="IM334" s="27"/>
      <c r="IN334" s="27"/>
      <c r="IO334" s="27"/>
      <c r="IP334" s="27"/>
      <c r="IQ334" s="27"/>
      <c r="IR334" s="27"/>
      <c r="IS334" s="27"/>
      <c r="IT334" s="27"/>
      <c r="IU334" s="27"/>
      <c r="IV334" s="27"/>
      <c r="IW334" s="27"/>
      <c r="IX334" s="27"/>
      <c r="IY334" s="27"/>
      <c r="IZ334" s="27"/>
      <c r="JA334" s="27"/>
      <c r="JB334" s="27"/>
      <c r="JC334" s="27"/>
      <c r="JD334" s="27"/>
      <c r="JE334" s="27"/>
      <c r="JF334" s="27"/>
      <c r="JG334" s="27"/>
      <c r="JH334" s="27"/>
      <c r="JI334" s="27"/>
      <c r="JJ334" s="27"/>
      <c r="JK334" s="27"/>
      <c r="JL334" s="27"/>
      <c r="JM334" s="27"/>
      <c r="JN334" s="27"/>
      <c r="JO334" s="27"/>
      <c r="JP334" s="27"/>
      <c r="JQ334" s="27"/>
      <c r="JR334" s="27"/>
      <c r="JS334" s="27"/>
      <c r="JT334" s="27"/>
      <c r="JU334" s="27"/>
      <c r="JV334" s="27"/>
      <c r="JW334" s="27"/>
      <c r="JX334" s="27"/>
      <c r="JY334" s="27"/>
      <c r="JZ334" s="27"/>
      <c r="KA334" s="27"/>
      <c r="KB334" s="27"/>
      <c r="KC334" s="27"/>
      <c r="KD334" s="27"/>
      <c r="KE334" s="27"/>
      <c r="KF334" s="27"/>
      <c r="KG334" s="27"/>
      <c r="KH334" s="27"/>
      <c r="KI334" s="27"/>
      <c r="KJ334" s="27"/>
      <c r="KK334" s="27"/>
      <c r="KL334" s="27"/>
      <c r="KM334" s="27"/>
      <c r="KN334" s="27"/>
      <c r="KO334" s="27"/>
      <c r="KP334" s="27"/>
      <c r="KQ334" s="27"/>
      <c r="KR334" s="27"/>
      <c r="KS334" s="27"/>
      <c r="KT334" s="27"/>
      <c r="KU334" s="27"/>
      <c r="KV334" s="27"/>
      <c r="KW334" s="27"/>
      <c r="KX334" s="27"/>
      <c r="KY334" s="27"/>
      <c r="KZ334" s="27"/>
      <c r="LA334" s="27"/>
      <c r="LB334" s="27"/>
      <c r="LC334" s="27"/>
      <c r="LD334" s="27"/>
      <c r="LE334" s="27"/>
      <c r="LF334" s="27"/>
      <c r="LG334" s="27"/>
      <c r="LH334" s="27"/>
      <c r="LI334" s="27"/>
      <c r="LJ334" s="27"/>
      <c r="LK334" s="27"/>
      <c r="LL334" s="27"/>
      <c r="LM334" s="27"/>
      <c r="LN334" s="27"/>
      <c r="LO334" s="27"/>
      <c r="LP334" s="27"/>
      <c r="LQ334" s="27"/>
      <c r="LR334" s="27"/>
      <c r="LS334" s="27"/>
      <c r="LT334" s="27"/>
      <c r="LU334" s="27"/>
      <c r="LV334" s="27"/>
      <c r="LW334" s="27"/>
      <c r="LX334" s="27"/>
      <c r="LY334" s="27"/>
      <c r="LZ334" s="27"/>
      <c r="MA334" s="27"/>
      <c r="MB334" s="27"/>
      <c r="MC334" s="27"/>
      <c r="MD334" s="27"/>
      <c r="ME334" s="27"/>
      <c r="MF334" s="27"/>
      <c r="MG334" s="27"/>
      <c r="MH334" s="27"/>
      <c r="MI334" s="27"/>
      <c r="MJ334" s="27"/>
      <c r="MK334" s="27"/>
      <c r="ML334" s="27"/>
      <c r="MM334" s="27"/>
      <c r="MN334" s="27"/>
      <c r="MO334" s="27"/>
      <c r="MP334" s="27"/>
      <c r="MQ334" s="27"/>
      <c r="MR334" s="27"/>
      <c r="MS334" s="27"/>
      <c r="MT334" s="27"/>
      <c r="MU334" s="27"/>
      <c r="MV334" s="27"/>
      <c r="MW334" s="27"/>
      <c r="MX334" s="27"/>
      <c r="MY334" s="27"/>
      <c r="MZ334" s="27"/>
      <c r="NA334" s="27"/>
      <c r="NB334" s="27"/>
      <c r="NC334" s="27"/>
      <c r="ND334" s="27"/>
      <c r="NE334" s="27"/>
      <c r="NF334" s="27"/>
      <c r="NG334" s="27"/>
      <c r="NH334" s="27"/>
      <c r="NI334" s="27"/>
      <c r="NJ334" s="27"/>
      <c r="NK334" s="27"/>
      <c r="NL334" s="27"/>
      <c r="NM334" s="27"/>
      <c r="NN334" s="27"/>
      <c r="NO334" s="27"/>
      <c r="NP334" s="27"/>
      <c r="NQ334" s="27"/>
      <c r="NR334" s="27"/>
      <c r="NS334" s="27"/>
      <c r="NT334" s="27"/>
      <c r="NU334" s="27"/>
      <c r="NV334" s="27"/>
      <c r="NW334" s="27"/>
      <c r="NX334" s="27"/>
      <c r="NY334" s="27"/>
      <c r="NZ334" s="27"/>
      <c r="OA334" s="27"/>
      <c r="OB334" s="27"/>
      <c r="OC334" s="27"/>
      <c r="OD334" s="27"/>
      <c r="OE334" s="27"/>
      <c r="OF334" s="27"/>
      <c r="OG334" s="27"/>
      <c r="OH334" s="27"/>
      <c r="OI334" s="27"/>
      <c r="OJ334" s="27"/>
      <c r="OK334" s="27"/>
      <c r="OL334" s="27"/>
      <c r="OM334" s="27"/>
      <c r="ON334" s="27"/>
      <c r="OO334" s="27"/>
      <c r="OP334" s="27"/>
      <c r="OQ334" s="27"/>
      <c r="OR334" s="27"/>
      <c r="OS334" s="27"/>
      <c r="OT334" s="27"/>
      <c r="OU334" s="27"/>
      <c r="OV334" s="27"/>
      <c r="OW334" s="27"/>
      <c r="OX334" s="27"/>
      <c r="OY334" s="27"/>
      <c r="OZ334" s="27"/>
      <c r="PA334" s="27"/>
      <c r="PB334" s="27"/>
      <c r="PC334" s="27"/>
      <c r="PD334" s="27"/>
      <c r="PE334" s="27"/>
      <c r="PF334" s="27"/>
      <c r="PG334" s="27"/>
      <c r="PH334" s="27"/>
      <c r="PI334" s="27"/>
      <c r="PJ334" s="27"/>
      <c r="PK334" s="27"/>
      <c r="PL334" s="27"/>
      <c r="PM334" s="27"/>
      <c r="PN334" s="27"/>
      <c r="PO334" s="27"/>
      <c r="PP334" s="27"/>
      <c r="PQ334" s="27"/>
      <c r="PR334" s="27"/>
      <c r="PS334" s="27"/>
      <c r="PT334" s="27"/>
      <c r="PU334" s="27"/>
      <c r="PV334" s="27"/>
      <c r="PW334" s="27"/>
      <c r="PX334" s="27"/>
      <c r="PY334" s="27"/>
      <c r="PZ334" s="27"/>
      <c r="QA334" s="27"/>
      <c r="QB334" s="27"/>
      <c r="QC334" s="27"/>
      <c r="QD334" s="27"/>
      <c r="QE334" s="27"/>
      <c r="QF334" s="27"/>
      <c r="QG334" s="27"/>
      <c r="QH334" s="27"/>
      <c r="QI334" s="27"/>
      <c r="QJ334" s="27"/>
      <c r="QK334" s="27"/>
      <c r="QL334" s="27"/>
      <c r="QM334" s="27"/>
      <c r="QN334" s="27"/>
      <c r="QO334" s="27"/>
      <c r="QP334" s="27"/>
      <c r="QQ334" s="27"/>
      <c r="QR334" s="27"/>
      <c r="QS334" s="27"/>
      <c r="QT334" s="27"/>
      <c r="QU334" s="27"/>
      <c r="QV334" s="27"/>
      <c r="QW334" s="27"/>
      <c r="QX334" s="27"/>
      <c r="QY334" s="27"/>
      <c r="QZ334" s="27"/>
      <c r="RA334" s="27"/>
      <c r="RB334" s="27"/>
      <c r="RC334" s="27"/>
      <c r="RD334" s="27"/>
      <c r="RE334" s="27"/>
      <c r="RF334" s="27"/>
      <c r="RG334" s="27"/>
      <c r="RH334" s="27"/>
      <c r="RI334" s="27"/>
      <c r="RJ334" s="27"/>
      <c r="RK334" s="27"/>
      <c r="RL334" s="27"/>
      <c r="RM334" s="27"/>
      <c r="RN334" s="27"/>
      <c r="RO334" s="27"/>
      <c r="RP334" s="27"/>
      <c r="RQ334" s="27"/>
      <c r="RR334" s="27"/>
      <c r="RS334" s="27"/>
      <c r="RT334" s="27"/>
      <c r="RU334" s="27"/>
      <c r="RV334" s="27"/>
      <c r="RW334" s="27"/>
      <c r="RX334" s="27"/>
      <c r="RY334" s="27"/>
      <c r="RZ334" s="27"/>
      <c r="SA334" s="27"/>
      <c r="SB334" s="27"/>
      <c r="SC334" s="27"/>
      <c r="SD334" s="27"/>
      <c r="SE334" s="27"/>
      <c r="SF334" s="27"/>
      <c r="SG334" s="27"/>
      <c r="SH334" s="27"/>
      <c r="SI334" s="27"/>
      <c r="SJ334" s="27"/>
      <c r="SK334" s="27"/>
      <c r="SL334" s="27"/>
      <c r="SM334" s="27"/>
      <c r="SN334" s="27"/>
      <c r="SO334" s="27"/>
      <c r="SP334" s="27"/>
      <c r="SQ334" s="27"/>
      <c r="SR334" s="27"/>
      <c r="SS334" s="27"/>
      <c r="ST334" s="27"/>
      <c r="SU334" s="27"/>
      <c r="SV334" s="27"/>
      <c r="SW334" s="27"/>
      <c r="SX334" s="27"/>
      <c r="SY334" s="27"/>
      <c r="SZ334" s="27"/>
      <c r="TA334" s="27"/>
      <c r="TB334" s="27"/>
      <c r="TC334" s="27"/>
      <c r="TD334" s="27"/>
      <c r="TE334" s="27"/>
      <c r="TF334" s="27"/>
      <c r="TG334" s="27"/>
      <c r="TH334" s="27"/>
      <c r="TI334" s="27"/>
      <c r="TJ334" s="27"/>
      <c r="TK334" s="27"/>
      <c r="TL334" s="27"/>
      <c r="TM334" s="27"/>
      <c r="TN334" s="27"/>
      <c r="TO334" s="27"/>
      <c r="TP334" s="27"/>
      <c r="TQ334" s="27"/>
      <c r="TR334" s="27"/>
      <c r="TS334" s="27"/>
      <c r="TT334" s="27"/>
      <c r="TU334" s="27"/>
      <c r="TV334" s="27"/>
      <c r="TW334" s="27"/>
      <c r="TX334" s="27"/>
      <c r="TY334" s="27"/>
      <c r="TZ334" s="27"/>
      <c r="UA334" s="27"/>
      <c r="UB334" s="27"/>
      <c r="UC334" s="27"/>
      <c r="UD334" s="27"/>
      <c r="UE334" s="27"/>
      <c r="UF334" s="27"/>
      <c r="UG334" s="27"/>
      <c r="UH334" s="27"/>
      <c r="UI334" s="27"/>
      <c r="UJ334" s="27"/>
      <c r="UK334" s="27"/>
      <c r="UL334" s="27"/>
      <c r="UM334" s="27"/>
      <c r="UN334" s="27"/>
      <c r="UO334" s="27"/>
      <c r="UP334" s="27"/>
      <c r="UQ334" s="27"/>
      <c r="UR334" s="27"/>
      <c r="US334" s="27"/>
      <c r="UT334" s="27"/>
      <c r="UU334" s="27"/>
      <c r="UV334" s="27"/>
      <c r="UW334" s="27"/>
      <c r="UX334" s="27"/>
      <c r="UY334" s="27"/>
      <c r="UZ334" s="27"/>
      <c r="VA334" s="27"/>
      <c r="VB334" s="27"/>
      <c r="VC334" s="27"/>
      <c r="VD334" s="27"/>
      <c r="VE334" s="27"/>
      <c r="VF334" s="27"/>
      <c r="VG334" s="27"/>
      <c r="VH334" s="27"/>
      <c r="VI334" s="27"/>
      <c r="VJ334" s="27"/>
      <c r="VK334" s="27"/>
      <c r="VL334" s="27"/>
      <c r="VM334" s="27"/>
      <c r="VN334" s="27"/>
      <c r="VO334" s="27"/>
      <c r="VP334" s="27"/>
      <c r="VQ334" s="27"/>
      <c r="VR334" s="27"/>
      <c r="VS334" s="27"/>
      <c r="VT334" s="27"/>
      <c r="VU334" s="27"/>
      <c r="VV334" s="27"/>
      <c r="VW334" s="27"/>
      <c r="VX334" s="27"/>
      <c r="VY334" s="27"/>
      <c r="VZ334" s="27"/>
      <c r="WA334" s="27"/>
      <c r="WB334" s="27"/>
      <c r="WC334" s="27"/>
      <c r="WD334" s="27"/>
      <c r="WE334" s="27"/>
      <c r="WF334" s="27"/>
      <c r="WG334" s="27"/>
      <c r="WH334" s="27"/>
      <c r="WI334" s="27"/>
      <c r="WJ334" s="27"/>
      <c r="WK334" s="27"/>
      <c r="WL334" s="27"/>
      <c r="WM334" s="27"/>
      <c r="WN334" s="27"/>
      <c r="WO334" s="27"/>
      <c r="WP334" s="27"/>
      <c r="WQ334" s="27"/>
      <c r="WR334" s="27"/>
      <c r="WS334" s="27"/>
      <c r="WT334" s="27"/>
      <c r="WU334" s="27"/>
      <c r="WV334" s="27"/>
      <c r="WW334" s="27"/>
      <c r="WX334" s="27"/>
      <c r="WY334" s="27"/>
      <c r="WZ334" s="27"/>
      <c r="XA334" s="27"/>
      <c r="XB334" s="27"/>
      <c r="XC334" s="27"/>
      <c r="XD334" s="27"/>
      <c r="XE334" s="27"/>
      <c r="XF334" s="27"/>
      <c r="XG334" s="27"/>
      <c r="XH334" s="27"/>
      <c r="XI334" s="27"/>
      <c r="XJ334" s="27"/>
      <c r="XK334" s="27"/>
      <c r="XL334" s="27"/>
      <c r="XM334" s="27"/>
      <c r="XN334" s="27"/>
      <c r="XO334" s="27"/>
      <c r="XP334" s="27"/>
      <c r="XQ334" s="27"/>
      <c r="XR334" s="27"/>
      <c r="XS334" s="27"/>
      <c r="XT334" s="27"/>
      <c r="XU334" s="27"/>
      <c r="XV334" s="27"/>
      <c r="XW334" s="27"/>
      <c r="XX334" s="27"/>
      <c r="XY334" s="27"/>
      <c r="XZ334" s="27"/>
      <c r="YA334" s="27"/>
      <c r="YB334" s="27"/>
      <c r="YC334" s="27"/>
      <c r="YD334" s="27"/>
      <c r="YE334" s="27"/>
      <c r="YF334" s="27"/>
      <c r="YG334" s="27"/>
      <c r="YH334" s="27"/>
      <c r="YI334" s="27"/>
      <c r="YJ334" s="27"/>
      <c r="YK334" s="27"/>
      <c r="YL334" s="27"/>
      <c r="YM334" s="27"/>
      <c r="YN334" s="27"/>
      <c r="YO334" s="27"/>
      <c r="YP334" s="27"/>
      <c r="YQ334" s="27"/>
      <c r="YR334" s="27"/>
      <c r="YS334" s="27"/>
      <c r="YT334" s="27"/>
      <c r="YU334" s="27"/>
      <c r="YV334" s="27"/>
      <c r="YW334" s="27"/>
      <c r="YX334" s="27"/>
      <c r="YY334" s="27"/>
      <c r="YZ334" s="27"/>
      <c r="ZA334" s="27"/>
      <c r="ZB334" s="27"/>
      <c r="ZC334" s="27"/>
      <c r="ZD334" s="27"/>
      <c r="ZE334" s="27"/>
      <c r="ZF334" s="27"/>
      <c r="ZG334" s="27"/>
      <c r="ZH334" s="27"/>
      <c r="ZI334" s="27"/>
      <c r="ZJ334" s="27"/>
      <c r="ZK334" s="27"/>
      <c r="ZL334" s="27"/>
      <c r="ZM334" s="27"/>
      <c r="ZN334" s="27"/>
      <c r="ZO334" s="27"/>
      <c r="ZP334" s="27"/>
      <c r="ZQ334" s="27"/>
      <c r="ZR334" s="27"/>
      <c r="ZS334" s="27"/>
      <c r="ZT334" s="27"/>
      <c r="ZU334" s="27"/>
      <c r="ZV334" s="27"/>
      <c r="ZW334" s="27"/>
      <c r="ZX334" s="27"/>
      <c r="ZY334" s="27"/>
      <c r="ZZ334" s="27"/>
      <c r="AAA334" s="27"/>
      <c r="AAB334" s="27"/>
      <c r="AAC334" s="27"/>
      <c r="AAD334" s="27"/>
      <c r="AAE334" s="27"/>
      <c r="AAF334" s="27"/>
      <c r="AAG334" s="27"/>
      <c r="AAH334" s="27"/>
      <c r="AAI334" s="27"/>
      <c r="AAJ334" s="27"/>
      <c r="AAK334" s="27"/>
      <c r="AAL334" s="27"/>
      <c r="AAM334" s="27"/>
      <c r="AAN334" s="27"/>
      <c r="AAO334" s="27"/>
      <c r="AAP334" s="27"/>
      <c r="AAQ334" s="27"/>
      <c r="AAR334" s="27"/>
      <c r="AAS334" s="27"/>
      <c r="AAT334" s="27"/>
      <c r="AAU334" s="27"/>
      <c r="AAV334" s="27"/>
      <c r="AAW334" s="27"/>
      <c r="AAX334" s="27"/>
      <c r="AAY334" s="27"/>
      <c r="AAZ334" s="27"/>
      <c r="ABA334" s="27"/>
      <c r="ABB334" s="27"/>
      <c r="ABC334" s="27"/>
      <c r="ABD334" s="27"/>
      <c r="ABE334" s="27"/>
      <c r="ABF334" s="27"/>
      <c r="ABG334" s="27"/>
      <c r="ABH334" s="27"/>
      <c r="ABI334" s="27"/>
      <c r="ABJ334" s="27"/>
      <c r="ABK334" s="27"/>
      <c r="ABL334" s="27"/>
      <c r="ABM334" s="27"/>
      <c r="ABN334" s="27"/>
      <c r="ABO334" s="27"/>
      <c r="ABP334" s="27"/>
      <c r="ABQ334" s="27"/>
      <c r="ABR334" s="27"/>
      <c r="ABS334" s="27"/>
      <c r="ABT334" s="27"/>
      <c r="ABU334" s="27"/>
      <c r="ABV334" s="27"/>
      <c r="ABW334" s="27"/>
      <c r="ABX334" s="27"/>
      <c r="ABY334" s="27"/>
      <c r="ABZ334" s="27"/>
      <c r="ACA334" s="27"/>
      <c r="ACB334" s="27"/>
      <c r="ACC334" s="27"/>
      <c r="ACD334" s="27"/>
      <c r="ACE334" s="27"/>
      <c r="ACF334" s="27"/>
      <c r="ACG334" s="27"/>
      <c r="ACH334" s="27"/>
      <c r="ACI334" s="27"/>
      <c r="ACJ334" s="27"/>
      <c r="ACK334" s="27"/>
      <c r="ACL334" s="27"/>
      <c r="ACM334" s="27"/>
      <c r="ACN334" s="27"/>
      <c r="ACO334" s="27"/>
      <c r="ACP334" s="27"/>
      <c r="ACQ334" s="27"/>
      <c r="ACR334" s="27"/>
      <c r="ACS334" s="27"/>
      <c r="ACT334" s="27"/>
      <c r="ACU334" s="27"/>
      <c r="ACV334" s="27"/>
      <c r="ACW334" s="27"/>
      <c r="ACX334" s="27"/>
      <c r="ACY334" s="27"/>
      <c r="ACZ334" s="27"/>
      <c r="ADA334" s="27"/>
      <c r="ADB334" s="27"/>
      <c r="ADC334" s="27"/>
      <c r="ADD334" s="27"/>
      <c r="ADE334" s="27"/>
      <c r="ADF334" s="27"/>
      <c r="ADG334" s="27"/>
      <c r="ADH334" s="27"/>
      <c r="ADI334" s="27"/>
      <c r="ADJ334" s="27"/>
      <c r="ADK334" s="27"/>
      <c r="ADL334" s="27"/>
      <c r="ADM334" s="27"/>
      <c r="ADN334" s="27"/>
      <c r="ADO334" s="27"/>
      <c r="ADP334" s="27"/>
      <c r="ADQ334" s="27"/>
      <c r="ADR334" s="27"/>
      <c r="ADS334" s="27"/>
      <c r="ADT334" s="27"/>
      <c r="ADU334" s="27"/>
      <c r="ADV334" s="27"/>
      <c r="ADW334" s="27"/>
      <c r="ADX334" s="27"/>
      <c r="ADY334" s="27"/>
      <c r="ADZ334" s="27"/>
      <c r="AEA334" s="27"/>
      <c r="AEB334" s="27"/>
      <c r="AEC334" s="27"/>
      <c r="AED334" s="27"/>
      <c r="AEE334" s="27"/>
      <c r="AEF334" s="27"/>
      <c r="AEG334" s="27"/>
      <c r="AEH334" s="27"/>
      <c r="AEI334" s="27"/>
      <c r="AEJ334" s="27"/>
      <c r="AEK334" s="27"/>
      <c r="AEL334" s="27"/>
      <c r="AEM334" s="27"/>
      <c r="AEN334" s="27"/>
      <c r="AEO334" s="27"/>
      <c r="AEP334" s="27"/>
      <c r="AEQ334" s="27"/>
      <c r="AER334" s="27"/>
      <c r="AES334" s="27"/>
      <c r="AET334" s="27"/>
      <c r="AEU334" s="27"/>
      <c r="AEV334" s="27"/>
      <c r="AEW334" s="27"/>
      <c r="AEX334" s="27"/>
      <c r="AEY334" s="27"/>
      <c r="AEZ334" s="27"/>
      <c r="AFA334" s="27"/>
      <c r="AFB334" s="27"/>
      <c r="AFC334" s="27"/>
      <c r="AFD334" s="27"/>
      <c r="AFE334" s="27"/>
      <c r="AFF334" s="27"/>
      <c r="AFG334" s="27"/>
      <c r="AFH334" s="27"/>
      <c r="AFI334" s="27"/>
      <c r="AFJ334" s="27"/>
      <c r="AFK334" s="27"/>
      <c r="AFL334" s="27"/>
      <c r="AFM334" s="27"/>
      <c r="AFN334" s="27"/>
      <c r="AFO334" s="27"/>
      <c r="AFP334" s="27"/>
      <c r="AFQ334" s="27"/>
      <c r="AFR334" s="27"/>
      <c r="AFS334" s="27"/>
      <c r="AFT334" s="27"/>
      <c r="AFU334" s="27"/>
      <c r="AFV334" s="27"/>
      <c r="AFW334" s="27"/>
      <c r="AFX334" s="27"/>
      <c r="AFY334" s="27"/>
      <c r="AFZ334" s="27"/>
      <c r="AGA334" s="27"/>
      <c r="AGB334" s="27"/>
      <c r="AGC334" s="27"/>
      <c r="AGD334" s="27"/>
      <c r="AGE334" s="27"/>
      <c r="AGF334" s="27"/>
      <c r="AGG334" s="27"/>
      <c r="AGH334" s="27"/>
      <c r="AGI334" s="27"/>
      <c r="AGJ334" s="27"/>
      <c r="AGK334" s="27"/>
      <c r="AGL334" s="27"/>
      <c r="AGM334" s="27"/>
      <c r="AGN334" s="27"/>
      <c r="AGO334" s="27"/>
      <c r="AGP334" s="27"/>
      <c r="AGQ334" s="27"/>
      <c r="AGR334" s="27"/>
      <c r="AGS334" s="27"/>
      <c r="AGT334" s="27"/>
      <c r="AGU334" s="27"/>
      <c r="AGV334" s="27"/>
      <c r="AGW334" s="27"/>
      <c r="AGX334" s="27"/>
      <c r="AGY334" s="27"/>
      <c r="AGZ334" s="27"/>
      <c r="AHA334" s="27"/>
      <c r="AHB334" s="27"/>
      <c r="AHC334" s="27"/>
      <c r="AHD334" s="27"/>
      <c r="AHE334" s="27"/>
      <c r="AHF334" s="27"/>
      <c r="AHG334" s="27"/>
      <c r="AHH334" s="27"/>
      <c r="AHI334" s="27"/>
      <c r="AHJ334" s="27"/>
      <c r="AHK334" s="27"/>
      <c r="AHL334" s="27"/>
      <c r="AHM334" s="27"/>
      <c r="AHN334" s="27"/>
      <c r="AHO334" s="27"/>
      <c r="AHP334" s="27"/>
      <c r="AHQ334" s="27"/>
      <c r="AHR334" s="27"/>
      <c r="AHS334" s="27"/>
      <c r="AHT334" s="27"/>
      <c r="AHU334" s="27"/>
      <c r="AHV334" s="27"/>
      <c r="AHW334" s="27"/>
      <c r="AHX334" s="27"/>
      <c r="AHY334" s="27"/>
      <c r="AHZ334" s="27"/>
      <c r="AIA334" s="27"/>
      <c r="AIB334" s="27"/>
      <c r="AIC334" s="27"/>
      <c r="AID334" s="27"/>
      <c r="AIE334" s="27"/>
      <c r="AIF334" s="27"/>
      <c r="AIG334" s="27"/>
      <c r="AIH334" s="27"/>
      <c r="AII334" s="27"/>
      <c r="AIJ334" s="27"/>
      <c r="AIK334" s="27"/>
      <c r="AIL334" s="27"/>
      <c r="AIM334" s="27"/>
      <c r="AIN334" s="27"/>
      <c r="AIO334" s="27"/>
      <c r="AIP334" s="27"/>
      <c r="AIQ334" s="27"/>
      <c r="AIR334" s="27"/>
      <c r="AIS334" s="27"/>
      <c r="AIT334" s="27"/>
      <c r="AIU334" s="27"/>
      <c r="AIV334" s="27"/>
      <c r="AIW334" s="27"/>
      <c r="AIX334" s="27"/>
      <c r="AIY334" s="27"/>
      <c r="AIZ334" s="27"/>
      <c r="AJA334" s="27"/>
      <c r="AJB334" s="27"/>
      <c r="AJC334" s="27"/>
      <c r="AJD334" s="27"/>
      <c r="AJE334" s="27"/>
      <c r="AJF334" s="27"/>
      <c r="AJG334" s="27"/>
      <c r="AJH334" s="27"/>
      <c r="AJI334" s="27"/>
      <c r="AJJ334" s="27"/>
      <c r="AJK334" s="27"/>
      <c r="AJL334" s="27"/>
      <c r="AJM334" s="27"/>
      <c r="AJN334" s="27"/>
      <c r="AJO334" s="27"/>
      <c r="AJP334" s="27"/>
      <c r="AJQ334" s="27"/>
      <c r="AJR334" s="27"/>
      <c r="AJS334" s="27"/>
      <c r="AJT334" s="27"/>
      <c r="AJU334" s="27"/>
      <c r="AJV334" s="27"/>
      <c r="AJW334" s="27"/>
      <c r="AJX334" s="27"/>
      <c r="AJY334" s="27"/>
      <c r="AJZ334" s="27"/>
      <c r="AKA334" s="27"/>
      <c r="AKB334" s="27"/>
      <c r="AKC334" s="27"/>
      <c r="AKD334" s="27"/>
      <c r="AKE334" s="27"/>
      <c r="AKF334" s="27"/>
      <c r="AKG334" s="27"/>
      <c r="AKH334" s="27"/>
      <c r="AKI334" s="27"/>
      <c r="AKJ334" s="27"/>
      <c r="AKK334" s="27"/>
      <c r="AKL334" s="27"/>
      <c r="AKM334" s="27"/>
      <c r="AKN334" s="27"/>
      <c r="AKO334" s="27"/>
      <c r="AKP334" s="27"/>
      <c r="AKQ334" s="27"/>
      <c r="AKR334" s="27"/>
      <c r="AKS334" s="27"/>
      <c r="AKT334" s="27"/>
      <c r="AKU334" s="27"/>
      <c r="AKV334" s="27"/>
      <c r="AKW334" s="27"/>
      <c r="AKX334" s="27"/>
      <c r="AKY334" s="27"/>
      <c r="AKZ334" s="27"/>
      <c r="ALA334" s="27"/>
      <c r="ALB334" s="27"/>
      <c r="ALC334" s="27"/>
      <c r="ALD334" s="27"/>
      <c r="ALE334" s="27"/>
      <c r="ALF334" s="27"/>
      <c r="ALG334" s="27"/>
      <c r="ALH334" s="27"/>
      <c r="ALI334" s="27"/>
      <c r="ALJ334" s="27"/>
      <c r="ALK334" s="27"/>
      <c r="ALL334" s="27"/>
      <c r="ALM334" s="27"/>
      <c r="ALN334" s="27"/>
      <c r="ALO334" s="27"/>
      <c r="ALP334" s="27"/>
      <c r="ALQ334" s="27"/>
      <c r="ALR334" s="27"/>
      <c r="ALS334" s="27"/>
      <c r="ALT334" s="27"/>
      <c r="ALU334" s="27"/>
      <c r="ALV334" s="27"/>
      <c r="ALW334" s="27"/>
      <c r="ALX334" s="27"/>
      <c r="ALY334" s="27"/>
      <c r="ALZ334" s="27"/>
      <c r="AMA334" s="27"/>
      <c r="AMB334" s="27"/>
      <c r="AMC334" s="27"/>
      <c r="AMD334" s="27"/>
      <c r="AME334" s="27"/>
      <c r="AMF334" s="27"/>
      <c r="AMG334" s="27"/>
      <c r="AMH334" s="27"/>
      <c r="AMI334" s="27"/>
      <c r="AMJ334" s="27"/>
      <c r="AMK334" s="27"/>
      <c r="AML334" s="27"/>
      <c r="AMM334" s="27"/>
      <c r="AMN334" s="27"/>
      <c r="AMO334" s="27"/>
      <c r="AMP334" s="27"/>
      <c r="AMQ334" s="27"/>
      <c r="AMR334" s="27"/>
      <c r="AMS334" s="27"/>
      <c r="AMT334" s="27"/>
      <c r="AMU334" s="27"/>
      <c r="AMV334" s="27"/>
      <c r="AMW334" s="27"/>
      <c r="AMX334" s="27"/>
      <c r="AMY334" s="27"/>
      <c r="AMZ334" s="27"/>
      <c r="ANA334" s="27"/>
      <c r="ANB334" s="27"/>
      <c r="ANC334" s="27"/>
      <c r="AND334" s="27"/>
      <c r="ANE334" s="27"/>
      <c r="ANF334" s="27"/>
      <c r="ANG334" s="27"/>
      <c r="ANH334" s="27"/>
      <c r="ANI334" s="27"/>
      <c r="ANJ334" s="27"/>
      <c r="ANK334" s="27"/>
      <c r="ANL334" s="27"/>
      <c r="ANM334" s="27"/>
      <c r="ANN334" s="27"/>
      <c r="ANO334" s="27"/>
      <c r="ANP334" s="27"/>
      <c r="ANQ334" s="27"/>
      <c r="ANR334" s="27"/>
      <c r="ANS334" s="27"/>
      <c r="ANT334" s="27"/>
      <c r="ANU334" s="27"/>
      <c r="ANV334" s="27"/>
      <c r="ANW334" s="27"/>
      <c r="ANX334" s="27"/>
      <c r="ANY334" s="27"/>
      <c r="ANZ334" s="27"/>
      <c r="AOA334" s="27"/>
      <c r="AOB334" s="27"/>
      <c r="AOC334" s="27"/>
      <c r="AOD334" s="27"/>
      <c r="AOE334" s="27"/>
      <c r="AOF334" s="27"/>
      <c r="AOG334" s="27"/>
      <c r="AOH334" s="27"/>
      <c r="AOI334" s="27"/>
      <c r="AOJ334" s="27"/>
      <c r="AOK334" s="27"/>
      <c r="AOL334" s="27"/>
      <c r="AOM334" s="27"/>
      <c r="AON334" s="27"/>
      <c r="AOO334" s="27"/>
      <c r="AOP334" s="27"/>
      <c r="AOQ334" s="27"/>
      <c r="AOR334" s="27"/>
      <c r="AOS334" s="27"/>
      <c r="AOT334" s="27"/>
      <c r="AOU334" s="27"/>
      <c r="AOV334" s="27"/>
      <c r="AOW334" s="27"/>
      <c r="AOX334" s="27"/>
      <c r="AOY334" s="27"/>
      <c r="AOZ334" s="27"/>
      <c r="APA334" s="27"/>
      <c r="APB334" s="27"/>
      <c r="APC334" s="27"/>
      <c r="APD334" s="27"/>
      <c r="APE334" s="27"/>
      <c r="APF334" s="27"/>
      <c r="APG334" s="27"/>
      <c r="APH334" s="27"/>
      <c r="API334" s="27"/>
      <c r="APJ334" s="27"/>
      <c r="APK334" s="27"/>
      <c r="APL334" s="27"/>
      <c r="APM334" s="27"/>
      <c r="APN334" s="27"/>
      <c r="APO334" s="27"/>
      <c r="APP334" s="27"/>
      <c r="APQ334" s="27"/>
      <c r="APR334" s="27"/>
      <c r="APS334" s="27"/>
      <c r="APT334" s="27"/>
      <c r="APU334" s="27"/>
      <c r="APV334" s="27"/>
      <c r="APW334" s="27"/>
      <c r="APX334" s="27"/>
      <c r="APY334" s="27"/>
      <c r="APZ334" s="27"/>
      <c r="AQA334" s="27"/>
      <c r="AQB334" s="27"/>
      <c r="AQC334" s="27"/>
      <c r="AQD334" s="27"/>
      <c r="AQE334" s="27"/>
      <c r="AQF334" s="27"/>
      <c r="AQG334" s="27"/>
      <c r="AQH334" s="27"/>
      <c r="AQI334" s="27"/>
      <c r="AQJ334" s="27"/>
      <c r="AQK334" s="27"/>
      <c r="AQL334" s="27"/>
      <c r="AQM334" s="27"/>
      <c r="AQN334" s="27"/>
      <c r="AQO334" s="27"/>
      <c r="AQP334" s="27"/>
      <c r="AQQ334" s="27"/>
      <c r="AQR334" s="27"/>
      <c r="AQS334" s="27"/>
      <c r="AQT334" s="27"/>
      <c r="AQU334" s="27"/>
      <c r="AQV334" s="27"/>
      <c r="AQW334" s="27"/>
      <c r="AQX334" s="27"/>
      <c r="AQY334" s="27"/>
      <c r="AQZ334" s="27"/>
      <c r="ARA334" s="27"/>
      <c r="ARB334" s="27"/>
      <c r="ARC334" s="27"/>
      <c r="ARD334" s="27"/>
      <c r="ARE334" s="27"/>
      <c r="ARF334" s="27"/>
      <c r="ARG334" s="27"/>
      <c r="ARH334" s="27"/>
      <c r="ARI334" s="27"/>
      <c r="ARJ334" s="27"/>
      <c r="ARK334" s="27"/>
      <c r="ARL334" s="27"/>
      <c r="ARM334" s="27"/>
      <c r="ARN334" s="27"/>
      <c r="ARO334" s="27"/>
      <c r="ARP334" s="27"/>
      <c r="ARQ334" s="27"/>
      <c r="ARR334" s="27"/>
      <c r="ARS334" s="27"/>
      <c r="ART334" s="27"/>
      <c r="ARU334" s="27"/>
      <c r="ARV334" s="27"/>
      <c r="ARW334" s="27"/>
      <c r="ARX334" s="27"/>
      <c r="ARY334" s="27"/>
      <c r="ARZ334" s="27"/>
      <c r="ASA334" s="27"/>
      <c r="ASB334" s="27"/>
      <c r="ASC334" s="27"/>
      <c r="ASD334" s="27"/>
      <c r="ASE334" s="27"/>
      <c r="ASF334" s="27"/>
      <c r="ASG334" s="27"/>
      <c r="ASH334" s="27"/>
      <c r="ASI334" s="27"/>
      <c r="ASJ334" s="27"/>
      <c r="ASK334" s="27"/>
      <c r="ASL334" s="27"/>
      <c r="ASM334" s="27"/>
      <c r="ASN334" s="27"/>
      <c r="ASO334" s="27"/>
      <c r="ASP334" s="27"/>
      <c r="ASQ334" s="27"/>
      <c r="ASR334" s="27"/>
      <c r="ASS334" s="27"/>
      <c r="AST334" s="27"/>
      <c r="ASU334" s="27"/>
      <c r="ASV334" s="27"/>
      <c r="ASW334" s="27"/>
      <c r="ASX334" s="27"/>
      <c r="ASY334" s="27"/>
      <c r="ASZ334" s="27"/>
      <c r="ATA334" s="27"/>
      <c r="ATB334" s="27"/>
      <c r="ATC334" s="27"/>
      <c r="ATD334" s="27"/>
      <c r="ATE334" s="27"/>
      <c r="ATF334" s="27"/>
      <c r="ATG334" s="27"/>
      <c r="ATH334" s="27"/>
      <c r="ATI334" s="27"/>
      <c r="ATJ334" s="27"/>
      <c r="ATK334" s="27"/>
      <c r="ATL334" s="27"/>
      <c r="ATM334" s="27"/>
      <c r="ATN334" s="27"/>
      <c r="ATO334" s="27"/>
      <c r="ATP334" s="27"/>
      <c r="ATQ334" s="27"/>
      <c r="ATR334" s="27"/>
      <c r="ATS334" s="27"/>
      <c r="ATT334" s="27"/>
      <c r="ATU334" s="27"/>
      <c r="ATV334" s="27"/>
      <c r="ATW334" s="27"/>
      <c r="ATX334" s="27"/>
      <c r="ATY334" s="27"/>
      <c r="ATZ334" s="27"/>
      <c r="AUA334" s="27"/>
      <c r="AUB334" s="27"/>
      <c r="AUC334" s="27"/>
      <c r="AUD334" s="27"/>
      <c r="AUE334" s="27"/>
      <c r="AUF334" s="27"/>
      <c r="AUG334" s="27"/>
      <c r="AUH334" s="27"/>
      <c r="AUI334" s="27"/>
      <c r="AUJ334" s="27"/>
      <c r="AUK334" s="27"/>
      <c r="AUL334" s="27"/>
      <c r="AUM334" s="27"/>
      <c r="AUN334" s="27"/>
      <c r="AUO334" s="27"/>
      <c r="AUP334" s="27"/>
      <c r="AUQ334" s="27"/>
      <c r="AUR334" s="27"/>
      <c r="AUS334" s="27"/>
      <c r="AUT334" s="27"/>
      <c r="AUU334" s="27"/>
      <c r="AUV334" s="27"/>
      <c r="AUW334" s="27"/>
      <c r="AUX334" s="27"/>
      <c r="AUY334" s="27"/>
      <c r="AUZ334" s="27"/>
      <c r="AVA334" s="27"/>
      <c r="AVB334" s="27"/>
      <c r="AVC334" s="27"/>
      <c r="AVD334" s="27"/>
      <c r="AVE334" s="27"/>
      <c r="AVF334" s="27"/>
      <c r="AVG334" s="27"/>
      <c r="AVH334" s="27"/>
      <c r="AVI334" s="27"/>
      <c r="AVJ334" s="27"/>
      <c r="AVK334" s="27"/>
      <c r="AVL334" s="27"/>
      <c r="AVM334" s="27"/>
      <c r="AVN334" s="27"/>
      <c r="AVO334" s="27"/>
      <c r="AVP334" s="27"/>
      <c r="AVQ334" s="27"/>
      <c r="AVR334" s="27"/>
      <c r="AVS334" s="27"/>
      <c r="AVT334" s="27"/>
      <c r="AVU334" s="27"/>
      <c r="AVV334" s="27"/>
      <c r="AVW334" s="27"/>
      <c r="AVX334" s="27"/>
      <c r="AVY334" s="27"/>
      <c r="AVZ334" s="27"/>
      <c r="AWA334" s="27"/>
      <c r="AWB334" s="27"/>
      <c r="AWC334" s="27"/>
      <c r="AWD334" s="27"/>
      <c r="AWE334" s="27"/>
      <c r="AWF334" s="27"/>
      <c r="AWG334" s="27"/>
      <c r="AWH334" s="27"/>
      <c r="AWI334" s="27"/>
      <c r="AWJ334" s="27"/>
      <c r="AWK334" s="27"/>
      <c r="AWL334" s="27"/>
      <c r="AWM334" s="27"/>
      <c r="AWN334" s="27"/>
      <c r="AWO334" s="27"/>
      <c r="AWP334" s="27"/>
      <c r="AWQ334" s="27"/>
      <c r="AWR334" s="27"/>
      <c r="AWS334" s="27"/>
      <c r="AWT334" s="27"/>
      <c r="AWU334" s="27"/>
      <c r="AWV334" s="27"/>
      <c r="AWW334" s="27"/>
      <c r="AWX334" s="27"/>
      <c r="AWY334" s="27"/>
      <c r="AWZ334" s="27"/>
      <c r="AXA334" s="27"/>
      <c r="AXB334" s="27"/>
      <c r="AXC334" s="27"/>
      <c r="AXD334" s="27"/>
      <c r="AXE334" s="27"/>
      <c r="AXF334" s="27"/>
      <c r="AXG334" s="27"/>
      <c r="AXH334" s="27"/>
      <c r="AXI334" s="27"/>
      <c r="AXJ334" s="27"/>
      <c r="AXK334" s="27"/>
      <c r="AXL334" s="27"/>
      <c r="AXM334" s="27"/>
      <c r="AXN334" s="27"/>
      <c r="AXO334" s="27"/>
      <c r="AXP334" s="27"/>
      <c r="AXQ334" s="27"/>
      <c r="AXR334" s="27"/>
      <c r="AXS334" s="27"/>
      <c r="AXT334" s="27"/>
      <c r="AXU334" s="27"/>
      <c r="AXV334" s="27"/>
      <c r="AXW334" s="27"/>
      <c r="AXX334" s="27"/>
      <c r="AXY334" s="27"/>
      <c r="AXZ334" s="27"/>
      <c r="AYA334" s="27"/>
      <c r="AYB334" s="27"/>
      <c r="AYC334" s="27"/>
      <c r="AYD334" s="27"/>
      <c r="AYE334" s="27"/>
      <c r="AYF334" s="27"/>
      <c r="AYG334" s="27"/>
      <c r="AYH334" s="27"/>
      <c r="AYI334" s="27"/>
      <c r="AYJ334" s="27"/>
      <c r="AYK334" s="27"/>
      <c r="AYL334" s="27"/>
      <c r="AYM334" s="27"/>
      <c r="AYN334" s="27"/>
      <c r="AYO334" s="27"/>
      <c r="AYP334" s="27"/>
      <c r="AYQ334" s="27"/>
      <c r="AYR334" s="27"/>
      <c r="AYS334" s="27"/>
      <c r="AYT334" s="27"/>
      <c r="AYU334" s="27"/>
      <c r="AYV334" s="27"/>
      <c r="AYW334" s="27"/>
      <c r="AYX334" s="27"/>
      <c r="AYY334" s="27"/>
      <c r="AYZ334" s="27"/>
      <c r="AZA334" s="27"/>
      <c r="AZB334" s="27"/>
      <c r="AZC334" s="27"/>
      <c r="AZD334" s="27"/>
      <c r="AZE334" s="27"/>
      <c r="AZF334" s="27"/>
      <c r="AZG334" s="27"/>
      <c r="AZH334" s="27"/>
      <c r="AZI334" s="27"/>
      <c r="AZJ334" s="27"/>
      <c r="AZK334" s="27"/>
      <c r="AZL334" s="27"/>
      <c r="AZM334" s="27"/>
      <c r="AZN334" s="27"/>
      <c r="AZO334" s="27"/>
      <c r="AZP334" s="27"/>
      <c r="AZQ334" s="27"/>
      <c r="AZR334" s="27"/>
      <c r="AZS334" s="27"/>
      <c r="AZT334" s="27"/>
      <c r="AZU334" s="27"/>
      <c r="AZV334" s="27"/>
      <c r="AZW334" s="27"/>
      <c r="AZX334" s="27"/>
      <c r="AZY334" s="27"/>
      <c r="AZZ334" s="27"/>
      <c r="BAA334" s="27"/>
      <c r="BAB334" s="27"/>
      <c r="BAC334" s="27"/>
      <c r="BAD334" s="27"/>
      <c r="BAE334" s="27"/>
      <c r="BAF334" s="27"/>
      <c r="BAG334" s="27"/>
      <c r="BAH334" s="27"/>
      <c r="BAI334" s="27"/>
      <c r="BAJ334" s="27"/>
      <c r="BAK334" s="27"/>
      <c r="BAL334" s="27"/>
      <c r="BAM334" s="27"/>
      <c r="BAN334" s="27"/>
      <c r="BAO334" s="27"/>
      <c r="BAP334" s="27"/>
      <c r="BAQ334" s="27"/>
      <c r="BAR334" s="27"/>
      <c r="BAS334" s="27"/>
      <c r="BAT334" s="27"/>
      <c r="BAU334" s="27"/>
      <c r="BAV334" s="27"/>
      <c r="BAW334" s="27"/>
      <c r="BAX334" s="27"/>
      <c r="BAY334" s="27"/>
      <c r="BAZ334" s="27"/>
      <c r="BBA334" s="27"/>
      <c r="BBB334" s="27"/>
      <c r="BBC334" s="27"/>
      <c r="BBD334" s="27"/>
      <c r="BBE334" s="27"/>
      <c r="BBF334" s="27"/>
      <c r="BBG334" s="27"/>
      <c r="BBH334" s="27"/>
      <c r="BBI334" s="27"/>
      <c r="BBJ334" s="27"/>
      <c r="BBK334" s="27"/>
      <c r="BBL334" s="27"/>
      <c r="BBM334" s="27"/>
      <c r="BBN334" s="27"/>
      <c r="BBO334" s="27"/>
      <c r="BBP334" s="27"/>
      <c r="BBQ334" s="27"/>
      <c r="BBR334" s="27"/>
      <c r="BBS334" s="27"/>
      <c r="BBT334" s="27"/>
      <c r="BBU334" s="27"/>
      <c r="BBV334" s="27"/>
      <c r="BBW334" s="27"/>
      <c r="BBX334" s="27"/>
      <c r="BBY334" s="27"/>
      <c r="BBZ334" s="27"/>
      <c r="BCA334" s="27"/>
      <c r="BCB334" s="27"/>
      <c r="BCC334" s="27"/>
      <c r="BCD334" s="27"/>
      <c r="BCE334" s="27"/>
      <c r="BCF334" s="27"/>
      <c r="BCG334" s="27"/>
      <c r="BCH334" s="27"/>
      <c r="BCI334" s="27"/>
      <c r="BCJ334" s="27"/>
      <c r="BCK334" s="27"/>
      <c r="BCL334" s="27"/>
      <c r="BCM334" s="27"/>
      <c r="BCN334" s="27"/>
      <c r="BCO334" s="27"/>
      <c r="BCP334" s="27"/>
      <c r="BCQ334" s="27"/>
      <c r="BCR334" s="27"/>
      <c r="BCS334" s="27"/>
      <c r="BCT334" s="27"/>
      <c r="BCU334" s="27"/>
      <c r="BCV334" s="27"/>
      <c r="BCW334" s="27"/>
      <c r="BCX334" s="27"/>
      <c r="BCY334" s="27"/>
      <c r="BCZ334" s="27"/>
      <c r="BDA334" s="27"/>
      <c r="BDB334" s="27"/>
      <c r="BDC334" s="27"/>
      <c r="BDD334" s="27"/>
      <c r="BDE334" s="27"/>
      <c r="BDF334" s="27"/>
      <c r="BDG334" s="27"/>
      <c r="BDH334" s="27"/>
      <c r="BDI334" s="27"/>
      <c r="BDJ334" s="27"/>
      <c r="BDK334" s="27"/>
      <c r="BDL334" s="27"/>
      <c r="BDM334" s="27"/>
      <c r="BDN334" s="27"/>
      <c r="BDO334" s="27"/>
      <c r="BDP334" s="27"/>
      <c r="BDQ334" s="27"/>
      <c r="BDR334" s="27"/>
      <c r="BDS334" s="27"/>
      <c r="BDT334" s="27"/>
      <c r="BDU334" s="27"/>
      <c r="BDV334" s="27"/>
      <c r="BDW334" s="27"/>
      <c r="BDX334" s="27"/>
      <c r="BDY334" s="27"/>
      <c r="BDZ334" s="27"/>
      <c r="BEA334" s="27"/>
      <c r="BEB334" s="27"/>
      <c r="BEC334" s="27"/>
      <c r="BED334" s="27"/>
      <c r="BEE334" s="27"/>
      <c r="BEF334" s="27"/>
      <c r="BEG334" s="27"/>
      <c r="BEH334" s="27"/>
      <c r="BEI334" s="27"/>
      <c r="BEJ334" s="27"/>
      <c r="BEK334" s="27"/>
      <c r="BEL334" s="27"/>
      <c r="BEM334" s="27"/>
      <c r="BEN334" s="27"/>
      <c r="BEO334" s="27"/>
      <c r="BEP334" s="27"/>
      <c r="BEQ334" s="27"/>
      <c r="BER334" s="27"/>
      <c r="BES334" s="27"/>
      <c r="BET334" s="27"/>
      <c r="BEU334" s="27"/>
      <c r="BEV334" s="27"/>
      <c r="BEW334" s="27"/>
      <c r="BEX334" s="27"/>
      <c r="BEY334" s="27"/>
      <c r="BEZ334" s="27"/>
      <c r="BFA334" s="27"/>
      <c r="BFB334" s="27"/>
      <c r="BFC334" s="27"/>
      <c r="BFD334" s="27"/>
      <c r="BFE334" s="27"/>
      <c r="BFF334" s="27"/>
      <c r="BFG334" s="27"/>
      <c r="BFH334" s="27"/>
      <c r="BFI334" s="27"/>
      <c r="BFJ334" s="27"/>
      <c r="BFK334" s="27"/>
      <c r="BFL334" s="27"/>
      <c r="BFM334" s="27"/>
      <c r="BFN334" s="27"/>
      <c r="BFO334" s="27"/>
      <c r="BFP334" s="27"/>
      <c r="BFQ334" s="27"/>
      <c r="BFR334" s="27"/>
      <c r="BFS334" s="27"/>
      <c r="BFT334" s="27"/>
      <c r="BFU334" s="27"/>
      <c r="BFV334" s="27"/>
      <c r="BFW334" s="27"/>
      <c r="BFX334" s="27"/>
      <c r="BFY334" s="27"/>
      <c r="BFZ334" s="27"/>
      <c r="BGA334" s="27"/>
      <c r="BGB334" s="27"/>
      <c r="BGC334" s="27"/>
      <c r="BGD334" s="27"/>
      <c r="BGE334" s="27"/>
      <c r="BGF334" s="27"/>
      <c r="BGG334" s="27"/>
      <c r="BGH334" s="27"/>
      <c r="BGI334" s="27"/>
      <c r="BGJ334" s="27"/>
      <c r="BGK334" s="27"/>
      <c r="BGL334" s="27"/>
      <c r="BGM334" s="27"/>
      <c r="BGN334" s="27"/>
      <c r="BGO334" s="27"/>
      <c r="BGP334" s="27"/>
      <c r="BGQ334" s="27"/>
      <c r="BGR334" s="27"/>
      <c r="BGS334" s="27"/>
      <c r="BGT334" s="27"/>
      <c r="BGU334" s="27"/>
      <c r="BGV334" s="27"/>
      <c r="BGW334" s="27"/>
      <c r="BGX334" s="27"/>
      <c r="BGY334" s="27"/>
      <c r="BGZ334" s="27"/>
      <c r="BHA334" s="27"/>
      <c r="BHB334" s="27"/>
      <c r="BHC334" s="27"/>
      <c r="BHD334" s="27"/>
      <c r="BHE334" s="27"/>
      <c r="BHF334" s="27"/>
      <c r="BHG334" s="27"/>
      <c r="BHH334" s="27"/>
      <c r="BHI334" s="27"/>
      <c r="BHJ334" s="27"/>
      <c r="BHK334" s="27"/>
      <c r="BHL334" s="27"/>
      <c r="BHM334" s="27"/>
      <c r="BHN334" s="27"/>
      <c r="BHO334" s="27"/>
      <c r="BHP334" s="27"/>
      <c r="BHQ334" s="27"/>
      <c r="BHR334" s="27"/>
      <c r="BHS334" s="27"/>
      <c r="BHT334" s="27"/>
      <c r="BHU334" s="27"/>
      <c r="BHV334" s="27"/>
      <c r="BHW334" s="27"/>
      <c r="BHX334" s="27"/>
      <c r="BHY334" s="27"/>
      <c r="BHZ334" s="27"/>
      <c r="BIA334" s="27"/>
      <c r="BIB334" s="27"/>
      <c r="BIC334" s="27"/>
      <c r="BID334" s="27"/>
      <c r="BIE334" s="27"/>
      <c r="BIF334" s="27"/>
      <c r="BIG334" s="27"/>
      <c r="BIH334" s="27"/>
      <c r="BII334" s="27"/>
      <c r="BIJ334" s="27"/>
      <c r="BIK334" s="27"/>
      <c r="BIL334" s="27"/>
      <c r="BIM334" s="27"/>
      <c r="BIN334" s="27"/>
      <c r="BIO334" s="27"/>
      <c r="BIP334" s="27"/>
      <c r="BIQ334" s="27"/>
      <c r="BIR334" s="27"/>
      <c r="BIS334" s="27"/>
      <c r="BIT334" s="27"/>
      <c r="BIU334" s="27"/>
      <c r="BIV334" s="27"/>
      <c r="BIW334" s="27"/>
      <c r="BIX334" s="27"/>
      <c r="BIY334" s="27"/>
      <c r="BIZ334" s="27"/>
      <c r="BJA334" s="27"/>
      <c r="BJB334" s="27"/>
      <c r="BJC334" s="27"/>
      <c r="BJD334" s="27"/>
      <c r="BJE334" s="27"/>
      <c r="BJF334" s="27"/>
      <c r="BJG334" s="27"/>
      <c r="BJH334" s="27"/>
      <c r="BJI334" s="27"/>
      <c r="BJJ334" s="27"/>
      <c r="BJK334" s="27"/>
      <c r="BJL334" s="27"/>
      <c r="BJM334" s="27"/>
      <c r="BJN334" s="27"/>
      <c r="BJO334" s="27"/>
      <c r="BJP334" s="27"/>
      <c r="BJQ334" s="27"/>
      <c r="BJR334" s="27"/>
      <c r="BJS334" s="27"/>
      <c r="BJT334" s="27"/>
      <c r="BJU334" s="27"/>
      <c r="BJV334" s="27"/>
      <c r="BJW334" s="27"/>
      <c r="BJX334" s="27"/>
      <c r="BJY334" s="27"/>
      <c r="BJZ334" s="27"/>
      <c r="BKA334" s="27"/>
      <c r="BKB334" s="27"/>
      <c r="BKC334" s="27"/>
      <c r="BKD334" s="27"/>
      <c r="BKE334" s="27"/>
      <c r="BKF334" s="27"/>
      <c r="BKG334" s="27"/>
      <c r="BKH334" s="27"/>
      <c r="BKI334" s="27"/>
      <c r="BKJ334" s="27"/>
      <c r="BKK334" s="27"/>
      <c r="BKL334" s="27"/>
      <c r="BKM334" s="27"/>
      <c r="BKN334" s="27"/>
      <c r="BKO334" s="27"/>
      <c r="BKP334" s="27"/>
      <c r="BKQ334" s="27"/>
      <c r="BKR334" s="27"/>
      <c r="BKS334" s="27"/>
      <c r="BKT334" s="27"/>
      <c r="BKU334" s="27"/>
      <c r="BKV334" s="27"/>
      <c r="BKW334" s="27"/>
      <c r="BKX334" s="27"/>
      <c r="BKY334" s="27"/>
      <c r="BKZ334" s="27"/>
      <c r="BLA334" s="27"/>
      <c r="BLB334" s="27"/>
      <c r="BLC334" s="27"/>
      <c r="BLD334" s="27"/>
      <c r="BLE334" s="27"/>
      <c r="BLF334" s="27"/>
      <c r="BLG334" s="27"/>
      <c r="BLH334" s="27"/>
      <c r="BLI334" s="27"/>
      <c r="BLJ334" s="27"/>
      <c r="BLK334" s="27"/>
      <c r="BLL334" s="27"/>
      <c r="BLM334" s="27"/>
      <c r="BLN334" s="27"/>
      <c r="BLO334" s="27"/>
      <c r="BLP334" s="27"/>
      <c r="BLQ334" s="27"/>
      <c r="BLR334" s="27"/>
      <c r="BLS334" s="27"/>
      <c r="BLT334" s="27"/>
      <c r="BLU334" s="27"/>
      <c r="BLV334" s="27"/>
      <c r="BLW334" s="27"/>
      <c r="BLX334" s="27"/>
      <c r="BLY334" s="27"/>
      <c r="BLZ334" s="27"/>
      <c r="BMA334" s="27"/>
      <c r="BMB334" s="27"/>
      <c r="BMC334" s="27"/>
      <c r="BMD334" s="27"/>
      <c r="BME334" s="27"/>
      <c r="BMF334" s="27"/>
      <c r="BMG334" s="27"/>
      <c r="BMH334" s="27"/>
      <c r="BMI334" s="27"/>
      <c r="BMJ334" s="27"/>
      <c r="BMK334" s="27"/>
      <c r="BML334" s="27"/>
      <c r="BMM334" s="27"/>
      <c r="BMN334" s="27"/>
      <c r="BMO334" s="27"/>
      <c r="BMP334" s="27"/>
      <c r="BMQ334" s="27"/>
      <c r="BMR334" s="27"/>
      <c r="BMS334" s="27"/>
      <c r="BMT334" s="27"/>
      <c r="BMU334" s="27"/>
      <c r="BMV334" s="27"/>
      <c r="BMW334" s="27"/>
      <c r="BMX334" s="27"/>
      <c r="BMY334" s="27"/>
      <c r="BMZ334" s="27"/>
      <c r="BNA334" s="27"/>
      <c r="BNB334" s="27"/>
      <c r="BNC334" s="27"/>
      <c r="BND334" s="27"/>
      <c r="BNE334" s="27"/>
      <c r="BNF334" s="27"/>
      <c r="BNG334" s="27"/>
      <c r="BNH334" s="27"/>
      <c r="BNI334" s="27"/>
      <c r="BNJ334" s="27"/>
      <c r="BNK334" s="27"/>
      <c r="BNL334" s="27"/>
      <c r="BNM334" s="27"/>
      <c r="BNN334" s="27"/>
      <c r="BNO334" s="27"/>
      <c r="BNP334" s="27"/>
      <c r="BNQ334" s="27"/>
      <c r="BNR334" s="27"/>
      <c r="BNS334" s="27"/>
      <c r="BNT334" s="27"/>
      <c r="BNU334" s="27"/>
      <c r="BNV334" s="27"/>
      <c r="BNW334" s="27"/>
      <c r="BNX334" s="27"/>
      <c r="BNY334" s="27"/>
      <c r="BNZ334" s="27"/>
      <c r="BOA334" s="27"/>
      <c r="BOB334" s="27"/>
      <c r="BOC334" s="27"/>
      <c r="BOD334" s="27"/>
      <c r="BOE334" s="27"/>
      <c r="BOF334" s="27"/>
      <c r="BOG334" s="27"/>
      <c r="BOH334" s="27"/>
      <c r="BOI334" s="27"/>
      <c r="BOJ334" s="27"/>
      <c r="BOK334" s="27"/>
      <c r="BOL334" s="27"/>
      <c r="BOM334" s="27"/>
      <c r="BON334" s="27"/>
      <c r="BOO334" s="27"/>
      <c r="BOP334" s="27"/>
      <c r="BOQ334" s="27"/>
      <c r="BOR334" s="27"/>
      <c r="BOS334" s="27"/>
      <c r="BOT334" s="27"/>
      <c r="BOU334" s="27"/>
      <c r="BOV334" s="27"/>
      <c r="BOW334" s="27"/>
      <c r="BOX334" s="27"/>
      <c r="BOY334" s="27"/>
      <c r="BOZ334" s="27"/>
      <c r="BPA334" s="27"/>
      <c r="BPB334" s="27"/>
      <c r="BPC334" s="27"/>
      <c r="BPD334" s="27"/>
      <c r="BPE334" s="27"/>
      <c r="BPF334" s="27"/>
      <c r="BPG334" s="27"/>
      <c r="BPH334" s="27"/>
      <c r="BPI334" s="27"/>
      <c r="BPJ334" s="27"/>
      <c r="BPK334" s="27"/>
      <c r="BPL334" s="27"/>
      <c r="BPM334" s="27"/>
      <c r="BPN334" s="27"/>
      <c r="BPO334" s="27"/>
      <c r="BPP334" s="27"/>
      <c r="BPQ334" s="27"/>
      <c r="BPR334" s="27"/>
      <c r="BPS334" s="27"/>
      <c r="BPT334" s="27"/>
      <c r="BPU334" s="27"/>
      <c r="BPV334" s="27"/>
      <c r="BPW334" s="27"/>
      <c r="BPX334" s="27"/>
      <c r="BPY334" s="27"/>
      <c r="BPZ334" s="27"/>
      <c r="BQA334" s="27"/>
      <c r="BQB334" s="27"/>
      <c r="BQC334" s="27"/>
      <c r="BQD334" s="27"/>
      <c r="BQE334" s="27"/>
      <c r="BQF334" s="27"/>
      <c r="BQG334" s="27"/>
      <c r="BQH334" s="27"/>
      <c r="BQI334" s="27"/>
      <c r="BQJ334" s="27"/>
      <c r="BQK334" s="27"/>
      <c r="BQL334" s="27"/>
      <c r="BQM334" s="27"/>
      <c r="BQN334" s="27"/>
      <c r="BQO334" s="27"/>
      <c r="BQP334" s="27"/>
      <c r="BQQ334" s="27"/>
      <c r="BQR334" s="27"/>
      <c r="BQS334" s="27"/>
      <c r="BQT334" s="27"/>
      <c r="BQU334" s="27"/>
      <c r="BQV334" s="27"/>
      <c r="BQW334" s="27"/>
      <c r="BQX334" s="27"/>
      <c r="BQY334" s="27"/>
      <c r="BQZ334" s="27"/>
      <c r="BRA334" s="27"/>
      <c r="BRB334" s="27"/>
      <c r="BRC334" s="27"/>
      <c r="BRD334" s="27"/>
      <c r="BRE334" s="27"/>
      <c r="BRF334" s="27"/>
      <c r="BRG334" s="27"/>
      <c r="BRH334" s="27"/>
      <c r="BRI334" s="27"/>
      <c r="BRJ334" s="27"/>
      <c r="BRK334" s="27"/>
      <c r="BRL334" s="27"/>
      <c r="BRM334" s="27"/>
      <c r="BRN334" s="27"/>
      <c r="BRO334" s="27"/>
      <c r="BRP334" s="27"/>
      <c r="BRQ334" s="27"/>
      <c r="BRR334" s="27"/>
      <c r="BRS334" s="27"/>
      <c r="BRT334" s="27"/>
      <c r="BRU334" s="27"/>
      <c r="BRV334" s="27"/>
      <c r="BRW334" s="27"/>
      <c r="BRX334" s="27"/>
      <c r="BRY334" s="27"/>
      <c r="BRZ334" s="27"/>
      <c r="BSA334" s="27"/>
      <c r="BSB334" s="27"/>
      <c r="BSC334" s="27"/>
      <c r="BSD334" s="27"/>
      <c r="BSE334" s="27"/>
      <c r="BSF334" s="27"/>
      <c r="BSG334" s="27"/>
      <c r="BSH334" s="27"/>
      <c r="BSI334" s="27"/>
      <c r="BSJ334" s="27"/>
      <c r="BSK334" s="27"/>
      <c r="BSL334" s="27"/>
      <c r="BSM334" s="27"/>
      <c r="BSN334" s="27"/>
      <c r="BSO334" s="27"/>
      <c r="BSP334" s="27"/>
      <c r="BSQ334" s="27"/>
      <c r="BSR334" s="27"/>
      <c r="BSS334" s="27"/>
      <c r="BST334" s="27"/>
      <c r="BSU334" s="27"/>
      <c r="BSV334" s="27"/>
      <c r="BSW334" s="27"/>
      <c r="BSX334" s="27"/>
      <c r="BSY334" s="27"/>
      <c r="BSZ334" s="27"/>
      <c r="BTA334" s="27"/>
      <c r="BTB334" s="27"/>
      <c r="BTC334" s="27"/>
      <c r="BTD334" s="27"/>
      <c r="BTE334" s="27"/>
      <c r="BTF334" s="27"/>
      <c r="BTG334" s="27"/>
      <c r="BTH334" s="27"/>
      <c r="BTI334" s="27"/>
      <c r="BTJ334" s="27"/>
      <c r="BTK334" s="27"/>
      <c r="BTL334" s="27"/>
      <c r="BTM334" s="27"/>
      <c r="BTN334" s="27"/>
      <c r="BTO334" s="27"/>
      <c r="BTP334" s="27"/>
      <c r="BTQ334" s="27"/>
      <c r="BTR334" s="27"/>
      <c r="BTS334" s="27"/>
      <c r="BTT334" s="27"/>
      <c r="BTU334" s="27"/>
      <c r="BTV334" s="27"/>
      <c r="BTW334" s="27"/>
      <c r="BTX334" s="27"/>
      <c r="BTY334" s="27"/>
      <c r="BTZ334" s="27"/>
      <c r="BUA334" s="27"/>
      <c r="BUB334" s="27"/>
      <c r="BUC334" s="27"/>
      <c r="BUD334" s="27"/>
      <c r="BUE334" s="27"/>
      <c r="BUF334" s="27"/>
      <c r="BUG334" s="27"/>
      <c r="BUH334" s="27"/>
      <c r="BUI334" s="27"/>
      <c r="BUJ334" s="27"/>
      <c r="BUK334" s="27"/>
      <c r="BUL334" s="27"/>
      <c r="BUM334" s="27"/>
      <c r="BUN334" s="27"/>
      <c r="BUO334" s="27"/>
      <c r="BUP334" s="27"/>
      <c r="BUQ334" s="27"/>
      <c r="BUR334" s="27"/>
      <c r="BUS334" s="27"/>
      <c r="BUT334" s="27"/>
      <c r="BUU334" s="27"/>
      <c r="BUV334" s="27"/>
      <c r="BUW334" s="27"/>
      <c r="BUX334" s="27"/>
      <c r="BUY334" s="27"/>
      <c r="BUZ334" s="27"/>
      <c r="BVA334" s="27"/>
      <c r="BVB334" s="27"/>
      <c r="BVC334" s="27"/>
      <c r="BVD334" s="27"/>
      <c r="BVE334" s="27"/>
      <c r="BVF334" s="27"/>
      <c r="BVG334" s="27"/>
      <c r="BVH334" s="27"/>
      <c r="BVI334" s="27"/>
      <c r="BVJ334" s="27"/>
      <c r="BVK334" s="27"/>
      <c r="BVL334" s="27"/>
      <c r="BVM334" s="27"/>
      <c r="BVN334" s="27"/>
      <c r="BVO334" s="27"/>
      <c r="BVP334" s="27"/>
      <c r="BVQ334" s="27"/>
      <c r="BVR334" s="27"/>
      <c r="BVS334" s="27"/>
      <c r="BVT334" s="27"/>
      <c r="BVU334" s="27"/>
      <c r="BVV334" s="27"/>
      <c r="BVW334" s="27"/>
      <c r="BVX334" s="27"/>
      <c r="BVY334" s="27"/>
      <c r="BVZ334" s="27"/>
      <c r="BWA334" s="27"/>
      <c r="BWB334" s="27"/>
      <c r="BWC334" s="27"/>
      <c r="BWD334" s="27"/>
      <c r="BWE334" s="27"/>
      <c r="BWF334" s="27"/>
      <c r="BWG334" s="27"/>
      <c r="BWH334" s="27"/>
      <c r="BWI334" s="27"/>
      <c r="BWJ334" s="27"/>
      <c r="BWK334" s="27"/>
      <c r="BWL334" s="27"/>
      <c r="BWM334" s="27"/>
      <c r="BWN334" s="27"/>
      <c r="BWO334" s="27"/>
      <c r="BWP334" s="27"/>
      <c r="BWQ334" s="27"/>
      <c r="BWR334" s="27"/>
      <c r="BWS334" s="27"/>
      <c r="BWT334" s="27"/>
      <c r="BWU334" s="27"/>
      <c r="BWV334" s="27"/>
      <c r="BWW334" s="27"/>
      <c r="BWX334" s="27"/>
      <c r="BWY334" s="27"/>
      <c r="BWZ334" s="27"/>
      <c r="BXA334" s="27"/>
      <c r="BXB334" s="27"/>
      <c r="BXC334" s="27"/>
      <c r="BXD334" s="27"/>
      <c r="BXE334" s="27"/>
      <c r="BXF334" s="27"/>
      <c r="BXG334" s="27"/>
      <c r="BXH334" s="27"/>
      <c r="BXI334" s="27"/>
      <c r="BXJ334" s="27"/>
      <c r="BXK334" s="27"/>
      <c r="BXL334" s="27"/>
      <c r="BXM334" s="27"/>
      <c r="BXN334" s="27"/>
      <c r="BXO334" s="27"/>
      <c r="BXP334" s="27"/>
      <c r="BXQ334" s="27"/>
      <c r="BXR334" s="27"/>
      <c r="BXS334" s="27"/>
      <c r="BXT334" s="27"/>
      <c r="BXU334" s="27"/>
      <c r="BXV334" s="27"/>
      <c r="BXW334" s="27"/>
      <c r="BXX334" s="27"/>
      <c r="BXY334" s="27"/>
      <c r="BXZ334" s="27"/>
      <c r="BYA334" s="27"/>
      <c r="BYB334" s="27"/>
      <c r="BYC334" s="27"/>
      <c r="BYD334" s="27"/>
      <c r="BYE334" s="27"/>
      <c r="BYF334" s="27"/>
      <c r="BYG334" s="27"/>
      <c r="BYH334" s="27"/>
      <c r="BYI334" s="27"/>
      <c r="BYJ334" s="27"/>
      <c r="BYK334" s="27"/>
      <c r="BYL334" s="27"/>
      <c r="BYM334" s="27"/>
      <c r="BYN334" s="27"/>
      <c r="BYO334" s="27"/>
      <c r="BYP334" s="27"/>
      <c r="BYQ334" s="27"/>
      <c r="BYR334" s="27"/>
      <c r="BYS334" s="27"/>
      <c r="BYT334" s="27"/>
      <c r="BYU334" s="27"/>
      <c r="BYV334" s="27"/>
      <c r="BYW334" s="27"/>
      <c r="BYX334" s="27"/>
      <c r="BYY334" s="27"/>
      <c r="BYZ334" s="27"/>
      <c r="BZA334" s="27"/>
      <c r="BZB334" s="27"/>
      <c r="BZC334" s="27"/>
      <c r="BZD334" s="27"/>
      <c r="BZE334" s="27"/>
      <c r="BZF334" s="27"/>
      <c r="BZG334" s="27"/>
      <c r="BZH334" s="27"/>
      <c r="BZI334" s="27"/>
      <c r="BZJ334" s="27"/>
      <c r="BZK334" s="27"/>
      <c r="BZL334" s="27"/>
      <c r="BZM334" s="27"/>
      <c r="BZN334" s="27"/>
      <c r="BZO334" s="27"/>
      <c r="BZP334" s="27"/>
      <c r="BZQ334" s="27"/>
      <c r="BZR334" s="27"/>
      <c r="BZS334" s="27"/>
      <c r="BZT334" s="27"/>
      <c r="BZU334" s="27"/>
      <c r="BZV334" s="27"/>
      <c r="BZW334" s="27"/>
      <c r="BZX334" s="27"/>
      <c r="BZY334" s="27"/>
      <c r="BZZ334" s="27"/>
      <c r="CAA334" s="27"/>
      <c r="CAB334" s="27"/>
      <c r="CAC334" s="27"/>
      <c r="CAD334" s="27"/>
      <c r="CAE334" s="27"/>
      <c r="CAF334" s="27"/>
      <c r="CAG334" s="27"/>
      <c r="CAH334" s="27"/>
      <c r="CAI334" s="27"/>
      <c r="CAJ334" s="27"/>
      <c r="CAK334" s="27"/>
      <c r="CAL334" s="27"/>
      <c r="CAM334" s="27"/>
      <c r="CAN334" s="27"/>
      <c r="CAO334" s="27"/>
      <c r="CAP334" s="27"/>
      <c r="CAQ334" s="27"/>
      <c r="CAR334" s="27"/>
      <c r="CAS334" s="27"/>
      <c r="CAT334" s="27"/>
      <c r="CAU334" s="27"/>
      <c r="CAV334" s="27"/>
      <c r="CAW334" s="27"/>
      <c r="CAX334" s="27"/>
      <c r="CAY334" s="27"/>
      <c r="CAZ334" s="27"/>
      <c r="CBA334" s="27"/>
      <c r="CBB334" s="27"/>
      <c r="CBC334" s="27"/>
      <c r="CBD334" s="27"/>
      <c r="CBE334" s="27"/>
      <c r="CBF334" s="27"/>
      <c r="CBG334" s="27"/>
      <c r="CBH334" s="27"/>
      <c r="CBI334" s="27"/>
      <c r="CBJ334" s="27"/>
      <c r="CBK334" s="27"/>
      <c r="CBL334" s="27"/>
      <c r="CBM334" s="27"/>
      <c r="CBN334" s="27"/>
      <c r="CBO334" s="27"/>
      <c r="CBP334" s="27"/>
      <c r="CBQ334" s="27"/>
      <c r="CBR334" s="27"/>
      <c r="CBS334" s="27"/>
      <c r="CBT334" s="27"/>
      <c r="CBU334" s="27"/>
      <c r="CBV334" s="27"/>
      <c r="CBW334" s="27"/>
      <c r="CBX334" s="27"/>
      <c r="CBY334" s="27"/>
      <c r="CBZ334" s="27"/>
      <c r="CCA334" s="27"/>
      <c r="CCB334" s="27"/>
      <c r="CCC334" s="27"/>
      <c r="CCD334" s="27"/>
      <c r="CCE334" s="27"/>
      <c r="CCF334" s="27"/>
      <c r="CCG334" s="27"/>
      <c r="CCH334" s="27"/>
      <c r="CCI334" s="27"/>
      <c r="CCJ334" s="27"/>
      <c r="CCK334" s="27"/>
      <c r="CCL334" s="27"/>
      <c r="CCM334" s="27"/>
      <c r="CCN334" s="27"/>
      <c r="CCO334" s="27"/>
      <c r="CCP334" s="27"/>
      <c r="CCQ334" s="27"/>
      <c r="CCR334" s="27"/>
      <c r="CCS334" s="27"/>
      <c r="CCT334" s="27"/>
      <c r="CCU334" s="27"/>
      <c r="CCV334" s="27"/>
      <c r="CCW334" s="27"/>
      <c r="CCX334" s="27"/>
      <c r="CCY334" s="27"/>
      <c r="CCZ334" s="27"/>
      <c r="CDA334" s="27"/>
      <c r="CDB334" s="27"/>
      <c r="CDC334" s="27"/>
      <c r="CDD334" s="27"/>
      <c r="CDE334" s="27"/>
      <c r="CDF334" s="27"/>
      <c r="CDG334" s="27"/>
      <c r="CDH334" s="27"/>
      <c r="CDI334" s="27"/>
      <c r="CDJ334" s="27"/>
      <c r="CDK334" s="27"/>
      <c r="CDL334" s="27"/>
      <c r="CDM334" s="27"/>
      <c r="CDN334" s="27"/>
      <c r="CDO334" s="27"/>
      <c r="CDP334" s="27"/>
      <c r="CDQ334" s="27"/>
      <c r="CDR334" s="27"/>
      <c r="CDS334" s="27"/>
      <c r="CDT334" s="27"/>
      <c r="CDU334" s="27"/>
      <c r="CDV334" s="27"/>
      <c r="CDW334" s="27"/>
      <c r="CDX334" s="27"/>
      <c r="CDY334" s="27"/>
      <c r="CDZ334" s="27"/>
      <c r="CEA334" s="27"/>
      <c r="CEB334" s="27"/>
      <c r="CEC334" s="27"/>
      <c r="CED334" s="27"/>
      <c r="CEE334" s="27"/>
      <c r="CEF334" s="27"/>
      <c r="CEG334" s="27"/>
      <c r="CEH334" s="27"/>
      <c r="CEI334" s="27"/>
      <c r="CEJ334" s="27"/>
      <c r="CEK334" s="27"/>
      <c r="CEL334" s="27"/>
      <c r="CEM334" s="27"/>
      <c r="CEN334" s="27"/>
      <c r="CEO334" s="27"/>
      <c r="CEP334" s="27"/>
      <c r="CEQ334" s="27"/>
      <c r="CER334" s="27"/>
      <c r="CES334" s="27"/>
      <c r="CET334" s="27"/>
      <c r="CEU334" s="27"/>
      <c r="CEV334" s="27"/>
      <c r="CEW334" s="27"/>
      <c r="CEX334" s="27"/>
      <c r="CEY334" s="27"/>
      <c r="CEZ334" s="27"/>
      <c r="CFA334" s="27"/>
      <c r="CFB334" s="27"/>
      <c r="CFC334" s="27"/>
      <c r="CFD334" s="27"/>
      <c r="CFE334" s="27"/>
      <c r="CFF334" s="27"/>
      <c r="CFG334" s="27"/>
      <c r="CFH334" s="27"/>
      <c r="CFI334" s="27"/>
      <c r="CFJ334" s="27"/>
      <c r="CFK334" s="27"/>
      <c r="CFL334" s="27"/>
      <c r="CFM334" s="27"/>
      <c r="CFN334" s="27"/>
      <c r="CFO334" s="27"/>
      <c r="CFP334" s="27"/>
      <c r="CFQ334" s="27"/>
      <c r="CFR334" s="27"/>
      <c r="CFS334" s="27"/>
      <c r="CFT334" s="27"/>
      <c r="CFU334" s="27"/>
      <c r="CFV334" s="27"/>
      <c r="CFW334" s="27"/>
      <c r="CFX334" s="27"/>
      <c r="CFY334" s="27"/>
      <c r="CFZ334" s="27"/>
      <c r="CGA334" s="27"/>
      <c r="CGB334" s="27"/>
      <c r="CGC334" s="27"/>
      <c r="CGD334" s="27"/>
      <c r="CGE334" s="27"/>
      <c r="CGF334" s="27"/>
      <c r="CGG334" s="27"/>
      <c r="CGH334" s="27"/>
      <c r="CGI334" s="27"/>
      <c r="CGJ334" s="27"/>
      <c r="CGK334" s="27"/>
      <c r="CGL334" s="27"/>
      <c r="CGM334" s="27"/>
      <c r="CGN334" s="27"/>
      <c r="CGO334" s="27"/>
      <c r="CGP334" s="27"/>
      <c r="CGQ334" s="27"/>
      <c r="CGR334" s="27"/>
      <c r="CGS334" s="27"/>
      <c r="CGT334" s="27"/>
      <c r="CGU334" s="27"/>
      <c r="CGV334" s="27"/>
      <c r="CGW334" s="27"/>
      <c r="CGX334" s="27"/>
      <c r="CGY334" s="27"/>
      <c r="CGZ334" s="27"/>
      <c r="CHA334" s="27"/>
      <c r="CHB334" s="27"/>
      <c r="CHC334" s="27"/>
      <c r="CHD334" s="27"/>
      <c r="CHE334" s="27"/>
      <c r="CHF334" s="27"/>
      <c r="CHG334" s="27"/>
      <c r="CHH334" s="27"/>
      <c r="CHI334" s="27"/>
      <c r="CHJ334" s="27"/>
      <c r="CHK334" s="27"/>
      <c r="CHL334" s="27"/>
      <c r="CHM334" s="27"/>
      <c r="CHN334" s="27"/>
      <c r="CHO334" s="27"/>
      <c r="CHP334" s="27"/>
      <c r="CHQ334" s="27"/>
      <c r="CHR334" s="27"/>
      <c r="CHS334" s="27"/>
      <c r="CHT334" s="27"/>
      <c r="CHU334" s="27"/>
      <c r="CHV334" s="27"/>
      <c r="CHW334" s="27"/>
      <c r="CHX334" s="27"/>
      <c r="CHY334" s="27"/>
      <c r="CHZ334" s="27"/>
      <c r="CIA334" s="27"/>
      <c r="CIB334" s="27"/>
      <c r="CIC334" s="27"/>
      <c r="CID334" s="27"/>
      <c r="CIE334" s="27"/>
      <c r="CIF334" s="27"/>
      <c r="CIG334" s="27"/>
      <c r="CIH334" s="27"/>
      <c r="CII334" s="27"/>
      <c r="CIJ334" s="27"/>
      <c r="CIK334" s="27"/>
      <c r="CIL334" s="27"/>
      <c r="CIM334" s="27"/>
      <c r="CIN334" s="27"/>
      <c r="CIO334" s="27"/>
      <c r="CIP334" s="27"/>
      <c r="CIQ334" s="27"/>
      <c r="CIR334" s="27"/>
      <c r="CIS334" s="27"/>
      <c r="CIT334" s="27"/>
      <c r="CIU334" s="27"/>
      <c r="CIV334" s="27"/>
      <c r="CIW334" s="27"/>
      <c r="CIX334" s="27"/>
      <c r="CIY334" s="27"/>
      <c r="CIZ334" s="27"/>
      <c r="CJA334" s="27"/>
      <c r="CJB334" s="27"/>
      <c r="CJC334" s="27"/>
      <c r="CJD334" s="27"/>
      <c r="CJE334" s="27"/>
      <c r="CJF334" s="27"/>
      <c r="CJG334" s="27"/>
      <c r="CJH334" s="27"/>
      <c r="CJI334" s="27"/>
      <c r="CJJ334" s="27"/>
      <c r="CJK334" s="27"/>
      <c r="CJL334" s="27"/>
      <c r="CJM334" s="27"/>
      <c r="CJN334" s="27"/>
      <c r="CJO334" s="27"/>
      <c r="CJP334" s="27"/>
      <c r="CJQ334" s="27"/>
      <c r="CJR334" s="27"/>
      <c r="CJS334" s="27"/>
      <c r="CJT334" s="27"/>
      <c r="CJU334" s="27"/>
      <c r="CJV334" s="27"/>
      <c r="CJW334" s="27"/>
      <c r="CJX334" s="27"/>
      <c r="CJY334" s="27"/>
      <c r="CJZ334" s="27"/>
      <c r="CKA334" s="27"/>
      <c r="CKB334" s="27"/>
      <c r="CKC334" s="27"/>
      <c r="CKD334" s="27"/>
      <c r="CKE334" s="27"/>
      <c r="CKF334" s="27"/>
      <c r="CKG334" s="27"/>
      <c r="CKH334" s="27"/>
      <c r="CKI334" s="27"/>
      <c r="CKJ334" s="27"/>
      <c r="CKK334" s="27"/>
      <c r="CKL334" s="27"/>
      <c r="CKM334" s="27"/>
      <c r="CKN334" s="27"/>
      <c r="CKO334" s="27"/>
      <c r="CKP334" s="27"/>
      <c r="CKQ334" s="27"/>
      <c r="CKR334" s="27"/>
      <c r="CKS334" s="27"/>
      <c r="CKT334" s="27"/>
      <c r="CKU334" s="27"/>
      <c r="CKV334" s="27"/>
      <c r="CKW334" s="27"/>
      <c r="CKX334" s="27"/>
      <c r="CKY334" s="27"/>
      <c r="CKZ334" s="27"/>
      <c r="CLA334" s="27"/>
      <c r="CLB334" s="27"/>
      <c r="CLC334" s="27"/>
      <c r="CLD334" s="27"/>
      <c r="CLE334" s="27"/>
      <c r="CLF334" s="27"/>
      <c r="CLG334" s="27"/>
      <c r="CLH334" s="27"/>
      <c r="CLI334" s="27"/>
      <c r="CLJ334" s="27"/>
      <c r="CLK334" s="27"/>
      <c r="CLL334" s="27"/>
      <c r="CLM334" s="27"/>
      <c r="CLN334" s="27"/>
      <c r="CLO334" s="27"/>
      <c r="CLP334" s="27"/>
      <c r="CLQ334" s="27"/>
      <c r="CLR334" s="27"/>
      <c r="CLS334" s="27"/>
      <c r="CLT334" s="27"/>
      <c r="CLU334" s="27"/>
      <c r="CLV334" s="27"/>
      <c r="CLW334" s="27"/>
      <c r="CLX334" s="27"/>
      <c r="CLY334" s="27"/>
      <c r="CLZ334" s="27"/>
      <c r="CMA334" s="27"/>
      <c r="CMB334" s="27"/>
      <c r="CMC334" s="27"/>
      <c r="CMD334" s="27"/>
      <c r="CME334" s="27"/>
      <c r="CMF334" s="27"/>
      <c r="CMG334" s="27"/>
      <c r="CMH334" s="27"/>
      <c r="CMI334" s="27"/>
      <c r="CMJ334" s="27"/>
      <c r="CMK334" s="27"/>
      <c r="CML334" s="27"/>
      <c r="CMM334" s="27"/>
      <c r="CMN334" s="27"/>
      <c r="CMO334" s="27"/>
      <c r="CMP334" s="27"/>
      <c r="CMQ334" s="27"/>
      <c r="CMR334" s="27"/>
      <c r="CMS334" s="27"/>
      <c r="CMT334" s="27"/>
      <c r="CMU334" s="27"/>
      <c r="CMV334" s="27"/>
      <c r="CMW334" s="27"/>
      <c r="CMX334" s="27"/>
      <c r="CMY334" s="27"/>
      <c r="CMZ334" s="27"/>
      <c r="CNA334" s="27"/>
      <c r="CNB334" s="27"/>
      <c r="CNC334" s="27"/>
      <c r="CND334" s="27"/>
      <c r="CNE334" s="27"/>
      <c r="CNF334" s="27"/>
      <c r="CNG334" s="27"/>
      <c r="CNH334" s="27"/>
      <c r="CNI334" s="27"/>
      <c r="CNJ334" s="27"/>
      <c r="CNK334" s="27"/>
      <c r="CNL334" s="27"/>
      <c r="CNM334" s="27"/>
      <c r="CNN334" s="27"/>
      <c r="CNO334" s="27"/>
      <c r="CNP334" s="27"/>
      <c r="CNQ334" s="27"/>
      <c r="CNR334" s="27"/>
      <c r="CNS334" s="27"/>
      <c r="CNT334" s="27"/>
      <c r="CNU334" s="27"/>
      <c r="CNV334" s="27"/>
      <c r="CNW334" s="27"/>
      <c r="CNX334" s="27"/>
      <c r="CNY334" s="27"/>
      <c r="CNZ334" s="27"/>
      <c r="COA334" s="27"/>
      <c r="COB334" s="27"/>
      <c r="COC334" s="27"/>
      <c r="COD334" s="27"/>
      <c r="COE334" s="27"/>
      <c r="COF334" s="27"/>
      <c r="COG334" s="27"/>
      <c r="COH334" s="27"/>
      <c r="COI334" s="27"/>
      <c r="COJ334" s="27"/>
      <c r="COK334" s="27"/>
      <c r="COL334" s="27"/>
      <c r="COM334" s="27"/>
      <c r="CON334" s="27"/>
      <c r="COO334" s="27"/>
      <c r="COP334" s="27"/>
      <c r="COQ334" s="27"/>
      <c r="COR334" s="27"/>
      <c r="COS334" s="27"/>
      <c r="COT334" s="27"/>
      <c r="COU334" s="27"/>
      <c r="COV334" s="27"/>
      <c r="COW334" s="27"/>
      <c r="COX334" s="27"/>
      <c r="COY334" s="27"/>
      <c r="COZ334" s="27"/>
      <c r="CPA334" s="27"/>
      <c r="CPB334" s="27"/>
      <c r="CPC334" s="27"/>
      <c r="CPD334" s="27"/>
      <c r="CPE334" s="27"/>
      <c r="CPF334" s="27"/>
      <c r="CPG334" s="27"/>
      <c r="CPH334" s="27"/>
      <c r="CPI334" s="27"/>
      <c r="CPJ334" s="27"/>
      <c r="CPK334" s="27"/>
      <c r="CPL334" s="27"/>
      <c r="CPM334" s="27"/>
      <c r="CPN334" s="27"/>
      <c r="CPO334" s="27"/>
      <c r="CPP334" s="27"/>
      <c r="CPQ334" s="27"/>
      <c r="CPR334" s="27"/>
      <c r="CPS334" s="27"/>
      <c r="CPT334" s="27"/>
      <c r="CPU334" s="27"/>
      <c r="CPV334" s="27"/>
      <c r="CPW334" s="27"/>
      <c r="CPX334" s="27"/>
      <c r="CPY334" s="27"/>
      <c r="CPZ334" s="27"/>
      <c r="CQA334" s="27"/>
      <c r="CQB334" s="27"/>
      <c r="CQC334" s="27"/>
      <c r="CQD334" s="27"/>
      <c r="CQE334" s="27"/>
      <c r="CQF334" s="27"/>
      <c r="CQG334" s="27"/>
      <c r="CQH334" s="27"/>
      <c r="CQI334" s="27"/>
      <c r="CQJ334" s="27"/>
      <c r="CQK334" s="27"/>
      <c r="CQL334" s="27"/>
      <c r="CQM334" s="27"/>
      <c r="CQN334" s="27"/>
      <c r="CQO334" s="27"/>
      <c r="CQP334" s="27"/>
      <c r="CQQ334" s="27"/>
      <c r="CQR334" s="27"/>
      <c r="CQS334" s="27"/>
      <c r="CQT334" s="27"/>
      <c r="CQU334" s="27"/>
      <c r="CQV334" s="27"/>
      <c r="CQW334" s="27"/>
      <c r="CQX334" s="27"/>
      <c r="CQY334" s="27"/>
      <c r="CQZ334" s="27"/>
      <c r="CRA334" s="27"/>
      <c r="CRB334" s="27"/>
      <c r="CRC334" s="27"/>
      <c r="CRD334" s="27"/>
      <c r="CRE334" s="27"/>
      <c r="CRF334" s="27"/>
      <c r="CRG334" s="27"/>
      <c r="CRH334" s="27"/>
      <c r="CRI334" s="27"/>
      <c r="CRJ334" s="27"/>
      <c r="CRK334" s="27"/>
      <c r="CRL334" s="27"/>
      <c r="CRM334" s="27"/>
      <c r="CRN334" s="27"/>
      <c r="CRO334" s="27"/>
      <c r="CRP334" s="27"/>
      <c r="CRQ334" s="27"/>
      <c r="CRR334" s="27"/>
      <c r="CRS334" s="27"/>
      <c r="CRT334" s="27"/>
      <c r="CRU334" s="27"/>
      <c r="CRV334" s="27"/>
      <c r="CRW334" s="27"/>
      <c r="CRX334" s="27"/>
      <c r="CRY334" s="27"/>
      <c r="CRZ334" s="27"/>
      <c r="CSA334" s="27"/>
      <c r="CSB334" s="27"/>
      <c r="CSC334" s="27"/>
      <c r="CSD334" s="27"/>
      <c r="CSE334" s="27"/>
      <c r="CSF334" s="27"/>
      <c r="CSG334" s="27"/>
      <c r="CSH334" s="27"/>
      <c r="CSI334" s="27"/>
      <c r="CSJ334" s="27"/>
      <c r="CSK334" s="27"/>
      <c r="CSL334" s="27"/>
      <c r="CSM334" s="27"/>
      <c r="CSN334" s="27"/>
      <c r="CSO334" s="27"/>
      <c r="CSP334" s="27"/>
      <c r="CSQ334" s="27"/>
      <c r="CSR334" s="27"/>
      <c r="CSS334" s="27"/>
      <c r="CST334" s="27"/>
      <c r="CSU334" s="27"/>
      <c r="CSV334" s="27"/>
      <c r="CSW334" s="27"/>
      <c r="CSX334" s="27"/>
      <c r="CSY334" s="27"/>
      <c r="CSZ334" s="27"/>
      <c r="CTA334" s="27"/>
      <c r="CTB334" s="27"/>
      <c r="CTC334" s="27"/>
      <c r="CTD334" s="27"/>
      <c r="CTE334" s="27"/>
      <c r="CTF334" s="27"/>
      <c r="CTG334" s="27"/>
      <c r="CTH334" s="27"/>
      <c r="CTI334" s="27"/>
      <c r="CTJ334" s="27"/>
      <c r="CTK334" s="27"/>
      <c r="CTL334" s="27"/>
      <c r="CTM334" s="27"/>
      <c r="CTN334" s="27"/>
      <c r="CTO334" s="27"/>
      <c r="CTP334" s="27"/>
      <c r="CTQ334" s="27"/>
      <c r="CTR334" s="27"/>
      <c r="CTS334" s="27"/>
      <c r="CTT334" s="27"/>
      <c r="CTU334" s="27"/>
      <c r="CTV334" s="27"/>
      <c r="CTW334" s="27"/>
      <c r="CTX334" s="27"/>
      <c r="CTY334" s="27"/>
      <c r="CTZ334" s="27"/>
      <c r="CUA334" s="27"/>
      <c r="CUB334" s="27"/>
      <c r="CUC334" s="27"/>
      <c r="CUD334" s="27"/>
      <c r="CUE334" s="27"/>
      <c r="CUF334" s="27"/>
      <c r="CUG334" s="27"/>
      <c r="CUH334" s="27"/>
      <c r="CUI334" s="27"/>
      <c r="CUJ334" s="27"/>
      <c r="CUK334" s="27"/>
      <c r="CUL334" s="27"/>
      <c r="CUM334" s="27"/>
      <c r="CUN334" s="27"/>
      <c r="CUO334" s="27"/>
      <c r="CUP334" s="27"/>
      <c r="CUQ334" s="27"/>
      <c r="CUR334" s="27"/>
      <c r="CUS334" s="27"/>
      <c r="CUT334" s="27"/>
      <c r="CUU334" s="27"/>
      <c r="CUV334" s="27"/>
      <c r="CUW334" s="27"/>
      <c r="CUX334" s="27"/>
      <c r="CUY334" s="27"/>
      <c r="CUZ334" s="27"/>
      <c r="CVA334" s="27"/>
      <c r="CVB334" s="27"/>
      <c r="CVC334" s="27"/>
      <c r="CVD334" s="27"/>
      <c r="CVE334" s="27"/>
      <c r="CVF334" s="27"/>
      <c r="CVG334" s="27"/>
      <c r="CVH334" s="27"/>
      <c r="CVI334" s="27"/>
      <c r="CVJ334" s="27"/>
      <c r="CVK334" s="27"/>
      <c r="CVL334" s="27"/>
      <c r="CVM334" s="27"/>
      <c r="CVN334" s="27"/>
      <c r="CVO334" s="27"/>
      <c r="CVP334" s="27"/>
      <c r="CVQ334" s="27"/>
      <c r="CVR334" s="27"/>
      <c r="CVS334" s="27"/>
      <c r="CVT334" s="27"/>
      <c r="CVU334" s="27"/>
      <c r="CVV334" s="27"/>
      <c r="CVW334" s="27"/>
      <c r="CVX334" s="27"/>
      <c r="CVY334" s="27"/>
      <c r="CVZ334" s="27"/>
      <c r="CWA334" s="27"/>
      <c r="CWB334" s="27"/>
      <c r="CWC334" s="27"/>
      <c r="CWD334" s="27"/>
      <c r="CWE334" s="27"/>
      <c r="CWF334" s="27"/>
      <c r="CWG334" s="27"/>
      <c r="CWH334" s="27"/>
      <c r="CWI334" s="27"/>
      <c r="CWJ334" s="27"/>
      <c r="CWK334" s="27"/>
      <c r="CWL334" s="27"/>
      <c r="CWM334" s="27"/>
      <c r="CWN334" s="27"/>
      <c r="CWO334" s="27"/>
      <c r="CWP334" s="27"/>
      <c r="CWQ334" s="27"/>
      <c r="CWR334" s="27"/>
      <c r="CWS334" s="27"/>
      <c r="CWT334" s="27"/>
      <c r="CWU334" s="27"/>
      <c r="CWV334" s="27"/>
      <c r="CWW334" s="27"/>
      <c r="CWX334" s="27"/>
      <c r="CWY334" s="27"/>
      <c r="CWZ334" s="27"/>
      <c r="CXA334" s="27"/>
      <c r="CXB334" s="27"/>
      <c r="CXC334" s="27"/>
      <c r="CXD334" s="27"/>
      <c r="CXE334" s="27"/>
      <c r="CXF334" s="27"/>
      <c r="CXG334" s="27"/>
      <c r="CXH334" s="27"/>
      <c r="CXI334" s="27"/>
      <c r="CXJ334" s="27"/>
      <c r="CXK334" s="27"/>
      <c r="CXL334" s="27"/>
      <c r="CXM334" s="27"/>
      <c r="CXN334" s="27"/>
      <c r="CXO334" s="27"/>
      <c r="CXP334" s="27"/>
      <c r="CXQ334" s="27"/>
      <c r="CXR334" s="27"/>
      <c r="CXS334" s="27"/>
      <c r="CXT334" s="27"/>
      <c r="CXU334" s="27"/>
      <c r="CXV334" s="27"/>
      <c r="CXW334" s="27"/>
      <c r="CXX334" s="27"/>
      <c r="CXY334" s="27"/>
      <c r="CXZ334" s="27"/>
      <c r="CYA334" s="27"/>
      <c r="CYB334" s="27"/>
      <c r="CYC334" s="27"/>
      <c r="CYD334" s="27"/>
      <c r="CYE334" s="27"/>
      <c r="CYF334" s="27"/>
      <c r="CYG334" s="27"/>
      <c r="CYH334" s="27"/>
      <c r="CYI334" s="27"/>
      <c r="CYJ334" s="27"/>
      <c r="CYK334" s="27"/>
      <c r="CYL334" s="27"/>
      <c r="CYM334" s="27"/>
      <c r="CYN334" s="27"/>
      <c r="CYO334" s="27"/>
      <c r="CYP334" s="27"/>
      <c r="CYQ334" s="27"/>
      <c r="CYR334" s="27"/>
      <c r="CYS334" s="27"/>
      <c r="CYT334" s="27"/>
      <c r="CYU334" s="27"/>
      <c r="CYV334" s="27"/>
      <c r="CYW334" s="27"/>
      <c r="CYX334" s="27"/>
      <c r="CYY334" s="27"/>
      <c r="CYZ334" s="27"/>
      <c r="CZA334" s="27"/>
      <c r="CZB334" s="27"/>
      <c r="CZC334" s="27"/>
      <c r="CZD334" s="27"/>
      <c r="CZE334" s="27"/>
      <c r="CZF334" s="27"/>
      <c r="CZG334" s="27"/>
      <c r="CZH334" s="27"/>
      <c r="CZI334" s="27"/>
      <c r="CZJ334" s="27"/>
      <c r="CZK334" s="27"/>
      <c r="CZL334" s="27"/>
      <c r="CZM334" s="27"/>
      <c r="CZN334" s="27"/>
      <c r="CZO334" s="27"/>
      <c r="CZP334" s="27"/>
      <c r="CZQ334" s="27"/>
      <c r="CZR334" s="27"/>
      <c r="CZS334" s="27"/>
      <c r="CZT334" s="27"/>
      <c r="CZU334" s="27"/>
      <c r="CZV334" s="27"/>
      <c r="CZW334" s="27"/>
      <c r="CZX334" s="27"/>
      <c r="CZY334" s="27"/>
      <c r="CZZ334" s="27"/>
      <c r="DAA334" s="27"/>
      <c r="DAB334" s="27"/>
      <c r="DAC334" s="27"/>
      <c r="DAD334" s="27"/>
      <c r="DAE334" s="27"/>
      <c r="DAF334" s="27"/>
      <c r="DAG334" s="27"/>
      <c r="DAH334" s="27"/>
      <c r="DAI334" s="27"/>
      <c r="DAJ334" s="27"/>
      <c r="DAK334" s="27"/>
      <c r="DAL334" s="27"/>
      <c r="DAM334" s="27"/>
      <c r="DAN334" s="27"/>
      <c r="DAO334" s="27"/>
      <c r="DAP334" s="27"/>
      <c r="DAQ334" s="27"/>
      <c r="DAR334" s="27"/>
      <c r="DAS334" s="27"/>
      <c r="DAT334" s="27"/>
      <c r="DAU334" s="27"/>
      <c r="DAV334" s="27"/>
      <c r="DAW334" s="27"/>
      <c r="DAX334" s="27"/>
      <c r="DAY334" s="27"/>
      <c r="DAZ334" s="27"/>
      <c r="DBA334" s="27"/>
      <c r="DBB334" s="27"/>
      <c r="DBC334" s="27"/>
      <c r="DBD334" s="27"/>
      <c r="DBE334" s="27"/>
      <c r="DBF334" s="27"/>
      <c r="DBG334" s="27"/>
      <c r="DBH334" s="27"/>
      <c r="DBI334" s="27"/>
      <c r="DBJ334" s="27"/>
      <c r="DBK334" s="27"/>
      <c r="DBL334" s="27"/>
      <c r="DBM334" s="27"/>
      <c r="DBN334" s="27"/>
      <c r="DBO334" s="27"/>
      <c r="DBP334" s="27"/>
      <c r="DBQ334" s="27"/>
      <c r="DBR334" s="27"/>
      <c r="DBS334" s="27"/>
      <c r="DBT334" s="27"/>
      <c r="DBU334" s="27"/>
      <c r="DBV334" s="27"/>
      <c r="DBW334" s="27"/>
      <c r="DBX334" s="27"/>
      <c r="DBY334" s="27"/>
      <c r="DBZ334" s="27"/>
      <c r="DCA334" s="27"/>
      <c r="DCB334" s="27"/>
      <c r="DCC334" s="27"/>
      <c r="DCD334" s="27"/>
      <c r="DCE334" s="27"/>
      <c r="DCF334" s="27"/>
      <c r="DCG334" s="27"/>
      <c r="DCH334" s="27"/>
      <c r="DCI334" s="27"/>
      <c r="DCJ334" s="27"/>
      <c r="DCK334" s="27"/>
      <c r="DCL334" s="27"/>
      <c r="DCM334" s="27"/>
      <c r="DCN334" s="27"/>
      <c r="DCO334" s="27"/>
      <c r="DCP334" s="27"/>
      <c r="DCQ334" s="27"/>
      <c r="DCR334" s="27"/>
      <c r="DCS334" s="27"/>
      <c r="DCT334" s="27"/>
      <c r="DCU334" s="27"/>
      <c r="DCV334" s="27"/>
      <c r="DCW334" s="27"/>
      <c r="DCX334" s="27"/>
      <c r="DCY334" s="27"/>
      <c r="DCZ334" s="27"/>
      <c r="DDA334" s="27"/>
      <c r="DDB334" s="27"/>
      <c r="DDC334" s="27"/>
      <c r="DDD334" s="27"/>
      <c r="DDE334" s="27"/>
      <c r="DDF334" s="27"/>
      <c r="DDG334" s="27"/>
      <c r="DDH334" s="27"/>
      <c r="DDI334" s="27"/>
      <c r="DDJ334" s="27"/>
      <c r="DDK334" s="27"/>
      <c r="DDL334" s="27"/>
      <c r="DDM334" s="27"/>
      <c r="DDN334" s="27"/>
      <c r="DDO334" s="27"/>
      <c r="DDP334" s="27"/>
      <c r="DDQ334" s="27"/>
      <c r="DDR334" s="27"/>
      <c r="DDS334" s="27"/>
      <c r="DDT334" s="27"/>
      <c r="DDU334" s="27"/>
      <c r="DDV334" s="27"/>
      <c r="DDW334" s="27"/>
      <c r="DDX334" s="27"/>
      <c r="DDY334" s="27"/>
      <c r="DDZ334" s="27"/>
      <c r="DEA334" s="27"/>
      <c r="DEB334" s="27"/>
      <c r="DEC334" s="27"/>
      <c r="DED334" s="27"/>
      <c r="DEE334" s="27"/>
      <c r="DEF334" s="27"/>
      <c r="DEG334" s="27"/>
      <c r="DEH334" s="27"/>
      <c r="DEI334" s="27"/>
      <c r="DEJ334" s="27"/>
      <c r="DEK334" s="27"/>
      <c r="DEL334" s="27"/>
      <c r="DEM334" s="27"/>
      <c r="DEN334" s="27"/>
      <c r="DEO334" s="27"/>
      <c r="DEP334" s="27"/>
      <c r="DEQ334" s="27"/>
      <c r="DER334" s="27"/>
      <c r="DES334" s="27"/>
      <c r="DET334" s="27"/>
      <c r="DEU334" s="27"/>
      <c r="DEV334" s="27"/>
      <c r="DEW334" s="27"/>
      <c r="DEX334" s="27"/>
      <c r="DEY334" s="27"/>
      <c r="DEZ334" s="27"/>
      <c r="DFA334" s="27"/>
      <c r="DFB334" s="27"/>
      <c r="DFC334" s="27"/>
      <c r="DFD334" s="27"/>
      <c r="DFE334" s="27"/>
      <c r="DFF334" s="27"/>
      <c r="DFG334" s="27"/>
      <c r="DFH334" s="27"/>
      <c r="DFI334" s="27"/>
      <c r="DFJ334" s="27"/>
      <c r="DFK334" s="27"/>
      <c r="DFL334" s="27"/>
      <c r="DFM334" s="27"/>
      <c r="DFN334" s="27"/>
      <c r="DFO334" s="27"/>
      <c r="DFP334" s="27"/>
      <c r="DFQ334" s="27"/>
      <c r="DFR334" s="27"/>
      <c r="DFS334" s="27"/>
      <c r="DFT334" s="27"/>
      <c r="DFU334" s="27"/>
      <c r="DFV334" s="27"/>
      <c r="DFW334" s="27"/>
      <c r="DFX334" s="27"/>
      <c r="DFY334" s="27"/>
      <c r="DFZ334" s="27"/>
      <c r="DGA334" s="27"/>
      <c r="DGB334" s="27"/>
      <c r="DGC334" s="27"/>
      <c r="DGD334" s="27"/>
      <c r="DGE334" s="27"/>
      <c r="DGF334" s="27"/>
      <c r="DGG334" s="27"/>
      <c r="DGH334" s="27"/>
      <c r="DGI334" s="27"/>
      <c r="DGJ334" s="27"/>
      <c r="DGK334" s="27"/>
      <c r="DGL334" s="27"/>
      <c r="DGM334" s="27"/>
      <c r="DGN334" s="27"/>
      <c r="DGO334" s="27"/>
      <c r="DGP334" s="27"/>
      <c r="DGQ334" s="27"/>
      <c r="DGR334" s="27"/>
      <c r="DGS334" s="27"/>
      <c r="DGT334" s="27"/>
      <c r="DGU334" s="27"/>
      <c r="DGV334" s="27"/>
      <c r="DGW334" s="27"/>
      <c r="DGX334" s="27"/>
      <c r="DGY334" s="27"/>
      <c r="DGZ334" s="27"/>
      <c r="DHA334" s="27"/>
      <c r="DHB334" s="27"/>
      <c r="DHC334" s="27"/>
      <c r="DHD334" s="27"/>
      <c r="DHE334" s="27"/>
      <c r="DHF334" s="27"/>
      <c r="DHG334" s="27"/>
      <c r="DHH334" s="27"/>
      <c r="DHI334" s="27"/>
      <c r="DHJ334" s="27"/>
      <c r="DHK334" s="27"/>
      <c r="DHL334" s="27"/>
      <c r="DHM334" s="27"/>
      <c r="DHN334" s="27"/>
      <c r="DHO334" s="27"/>
      <c r="DHP334" s="27"/>
      <c r="DHQ334" s="27"/>
      <c r="DHR334" s="27"/>
      <c r="DHS334" s="27"/>
      <c r="DHT334" s="27"/>
      <c r="DHU334" s="27"/>
      <c r="DHV334" s="27"/>
      <c r="DHW334" s="27"/>
      <c r="DHX334" s="27"/>
      <c r="DHY334" s="27"/>
      <c r="DHZ334" s="27"/>
      <c r="DIA334" s="27"/>
      <c r="DIB334" s="27"/>
      <c r="DIC334" s="27"/>
      <c r="DID334" s="27"/>
      <c r="DIE334" s="27"/>
      <c r="DIF334" s="27"/>
      <c r="DIG334" s="27"/>
      <c r="DIH334" s="27"/>
      <c r="DII334" s="27"/>
      <c r="DIJ334" s="27"/>
      <c r="DIK334" s="27"/>
      <c r="DIL334" s="27"/>
      <c r="DIM334" s="27"/>
      <c r="DIN334" s="27"/>
      <c r="DIO334" s="27"/>
      <c r="DIP334" s="27"/>
      <c r="DIQ334" s="27"/>
      <c r="DIR334" s="27"/>
      <c r="DIS334" s="27"/>
      <c r="DIT334" s="27"/>
      <c r="DIU334" s="27"/>
      <c r="DIV334" s="27"/>
      <c r="DIW334" s="27"/>
      <c r="DIX334" s="27"/>
      <c r="DIY334" s="27"/>
      <c r="DIZ334" s="27"/>
      <c r="DJA334" s="27"/>
      <c r="DJB334" s="27"/>
      <c r="DJC334" s="27"/>
      <c r="DJD334" s="27"/>
      <c r="DJE334" s="27"/>
      <c r="DJF334" s="27"/>
      <c r="DJG334" s="27"/>
      <c r="DJH334" s="27"/>
      <c r="DJI334" s="27"/>
      <c r="DJJ334" s="27"/>
      <c r="DJK334" s="27"/>
      <c r="DJL334" s="27"/>
      <c r="DJM334" s="27"/>
      <c r="DJN334" s="27"/>
      <c r="DJO334" s="27"/>
      <c r="DJP334" s="27"/>
      <c r="DJQ334" s="27"/>
      <c r="DJR334" s="27"/>
      <c r="DJS334" s="27"/>
      <c r="DJT334" s="27"/>
      <c r="DJU334" s="27"/>
      <c r="DJV334" s="27"/>
      <c r="DJW334" s="27"/>
      <c r="DJX334" s="27"/>
      <c r="DJY334" s="27"/>
      <c r="DJZ334" s="27"/>
      <c r="DKA334" s="27"/>
      <c r="DKB334" s="27"/>
      <c r="DKC334" s="27"/>
      <c r="DKD334" s="27"/>
      <c r="DKE334" s="27"/>
      <c r="DKF334" s="27"/>
      <c r="DKG334" s="27"/>
      <c r="DKH334" s="27"/>
      <c r="DKI334" s="27"/>
      <c r="DKJ334" s="27"/>
      <c r="DKK334" s="27"/>
      <c r="DKL334" s="27"/>
      <c r="DKM334" s="27"/>
      <c r="DKN334" s="27"/>
      <c r="DKO334" s="27"/>
      <c r="DKP334" s="27"/>
      <c r="DKQ334" s="27"/>
      <c r="DKR334" s="27"/>
      <c r="DKS334" s="27"/>
      <c r="DKT334" s="27"/>
      <c r="DKU334" s="27"/>
      <c r="DKV334" s="27"/>
      <c r="DKW334" s="27"/>
      <c r="DKX334" s="27"/>
      <c r="DKY334" s="27"/>
      <c r="DKZ334" s="27"/>
      <c r="DLA334" s="27"/>
      <c r="DLB334" s="27"/>
      <c r="DLC334" s="27"/>
      <c r="DLD334" s="27"/>
      <c r="DLE334" s="27"/>
      <c r="DLF334" s="27"/>
      <c r="DLG334" s="27"/>
      <c r="DLH334" s="27"/>
      <c r="DLI334" s="27"/>
      <c r="DLJ334" s="27"/>
      <c r="DLK334" s="27"/>
      <c r="DLL334" s="27"/>
      <c r="DLM334" s="27"/>
      <c r="DLN334" s="27"/>
      <c r="DLO334" s="27"/>
      <c r="DLP334" s="27"/>
      <c r="DLQ334" s="27"/>
      <c r="DLR334" s="27"/>
      <c r="DLS334" s="27"/>
      <c r="DLT334" s="27"/>
      <c r="DLU334" s="27"/>
      <c r="DLV334" s="27"/>
      <c r="DLW334" s="27"/>
      <c r="DLX334" s="27"/>
      <c r="DLY334" s="27"/>
      <c r="DLZ334" s="27"/>
      <c r="DMA334" s="27"/>
      <c r="DMB334" s="27"/>
      <c r="DMC334" s="27"/>
      <c r="DMD334" s="27"/>
      <c r="DME334" s="27"/>
      <c r="DMF334" s="27"/>
      <c r="DMG334" s="27"/>
      <c r="DMH334" s="27"/>
      <c r="DMI334" s="27"/>
      <c r="DMJ334" s="27"/>
      <c r="DMK334" s="27"/>
      <c r="DML334" s="27"/>
      <c r="DMM334" s="27"/>
      <c r="DMN334" s="27"/>
      <c r="DMO334" s="27"/>
      <c r="DMP334" s="27"/>
      <c r="DMQ334" s="27"/>
      <c r="DMR334" s="27"/>
      <c r="DMS334" s="27"/>
      <c r="DMT334" s="27"/>
      <c r="DMU334" s="27"/>
      <c r="DMV334" s="27"/>
      <c r="DMW334" s="27"/>
      <c r="DMX334" s="27"/>
      <c r="DMY334" s="27"/>
      <c r="DMZ334" s="27"/>
      <c r="DNA334" s="27"/>
      <c r="DNB334" s="27"/>
      <c r="DNC334" s="27"/>
      <c r="DND334" s="27"/>
      <c r="DNE334" s="27"/>
      <c r="DNF334" s="27"/>
      <c r="DNG334" s="27"/>
      <c r="DNH334" s="27"/>
      <c r="DNI334" s="27"/>
      <c r="DNJ334" s="27"/>
      <c r="DNK334" s="27"/>
      <c r="DNL334" s="27"/>
      <c r="DNM334" s="27"/>
      <c r="DNN334" s="27"/>
      <c r="DNO334" s="27"/>
      <c r="DNP334" s="27"/>
      <c r="DNQ334" s="27"/>
      <c r="DNR334" s="27"/>
      <c r="DNS334" s="27"/>
      <c r="DNT334" s="27"/>
      <c r="DNU334" s="27"/>
      <c r="DNV334" s="27"/>
      <c r="DNW334" s="27"/>
      <c r="DNX334" s="27"/>
      <c r="DNY334" s="27"/>
      <c r="DNZ334" s="27"/>
      <c r="DOA334" s="27"/>
      <c r="DOB334" s="27"/>
      <c r="DOC334" s="27"/>
      <c r="DOD334" s="27"/>
      <c r="DOE334" s="27"/>
      <c r="DOF334" s="27"/>
      <c r="DOG334" s="27"/>
      <c r="DOH334" s="27"/>
      <c r="DOI334" s="27"/>
      <c r="DOJ334" s="27"/>
      <c r="DOK334" s="27"/>
      <c r="DOL334" s="27"/>
      <c r="DOM334" s="27"/>
      <c r="DON334" s="27"/>
      <c r="DOO334" s="27"/>
      <c r="DOP334" s="27"/>
      <c r="DOQ334" s="27"/>
      <c r="DOR334" s="27"/>
      <c r="DOS334" s="27"/>
      <c r="DOT334" s="27"/>
      <c r="DOU334" s="27"/>
      <c r="DOV334" s="27"/>
      <c r="DOW334" s="27"/>
      <c r="DOX334" s="27"/>
      <c r="DOY334" s="27"/>
      <c r="DOZ334" s="27"/>
      <c r="DPA334" s="27"/>
      <c r="DPB334" s="27"/>
      <c r="DPC334" s="27"/>
      <c r="DPD334" s="27"/>
      <c r="DPE334" s="27"/>
      <c r="DPF334" s="27"/>
      <c r="DPG334" s="27"/>
      <c r="DPH334" s="27"/>
      <c r="DPI334" s="27"/>
      <c r="DPJ334" s="27"/>
      <c r="DPK334" s="27"/>
      <c r="DPL334" s="27"/>
      <c r="DPM334" s="27"/>
      <c r="DPN334" s="27"/>
      <c r="DPO334" s="27"/>
      <c r="DPP334" s="27"/>
      <c r="DPQ334" s="27"/>
      <c r="DPR334" s="27"/>
      <c r="DPS334" s="27"/>
      <c r="DPT334" s="27"/>
      <c r="DPU334" s="27"/>
      <c r="DPV334" s="27"/>
      <c r="DPW334" s="27"/>
      <c r="DPX334" s="27"/>
      <c r="DPY334" s="27"/>
      <c r="DPZ334" s="27"/>
      <c r="DQA334" s="27"/>
      <c r="DQB334" s="27"/>
      <c r="DQC334" s="27"/>
      <c r="DQD334" s="27"/>
      <c r="DQE334" s="27"/>
      <c r="DQF334" s="27"/>
      <c r="DQG334" s="27"/>
      <c r="DQH334" s="27"/>
      <c r="DQI334" s="27"/>
      <c r="DQJ334" s="27"/>
      <c r="DQK334" s="27"/>
      <c r="DQL334" s="27"/>
      <c r="DQM334" s="27"/>
      <c r="DQN334" s="27"/>
      <c r="DQO334" s="27"/>
      <c r="DQP334" s="27"/>
      <c r="DQQ334" s="27"/>
      <c r="DQR334" s="27"/>
      <c r="DQS334" s="27"/>
      <c r="DQT334" s="27"/>
      <c r="DQU334" s="27"/>
      <c r="DQV334" s="27"/>
      <c r="DQW334" s="27"/>
      <c r="DQX334" s="27"/>
      <c r="DQY334" s="27"/>
      <c r="DQZ334" s="27"/>
      <c r="DRA334" s="27"/>
      <c r="DRB334" s="27"/>
      <c r="DRC334" s="27"/>
      <c r="DRD334" s="27"/>
      <c r="DRE334" s="27"/>
      <c r="DRF334" s="27"/>
      <c r="DRG334" s="27"/>
      <c r="DRH334" s="27"/>
      <c r="DRI334" s="27"/>
      <c r="DRJ334" s="27"/>
      <c r="DRK334" s="27"/>
      <c r="DRL334" s="27"/>
      <c r="DRM334" s="27"/>
      <c r="DRN334" s="27"/>
      <c r="DRO334" s="27"/>
      <c r="DRP334" s="27"/>
      <c r="DRQ334" s="27"/>
      <c r="DRR334" s="27"/>
      <c r="DRS334" s="27"/>
      <c r="DRT334" s="27"/>
      <c r="DRU334" s="27"/>
      <c r="DRV334" s="27"/>
      <c r="DRW334" s="27"/>
      <c r="DRX334" s="27"/>
      <c r="DRY334" s="27"/>
      <c r="DRZ334" s="27"/>
      <c r="DSA334" s="27"/>
      <c r="DSB334" s="27"/>
      <c r="DSC334" s="27"/>
      <c r="DSD334" s="27"/>
      <c r="DSE334" s="27"/>
      <c r="DSF334" s="27"/>
      <c r="DSG334" s="27"/>
      <c r="DSH334" s="27"/>
      <c r="DSI334" s="27"/>
      <c r="DSJ334" s="27"/>
      <c r="DSK334" s="27"/>
      <c r="DSL334" s="27"/>
      <c r="DSM334" s="27"/>
      <c r="DSN334" s="27"/>
      <c r="DSO334" s="27"/>
      <c r="DSP334" s="27"/>
      <c r="DSQ334" s="27"/>
      <c r="DSR334" s="27"/>
      <c r="DSS334" s="27"/>
      <c r="DST334" s="27"/>
      <c r="DSU334" s="27"/>
      <c r="DSV334" s="27"/>
      <c r="DSW334" s="27"/>
      <c r="DSX334" s="27"/>
      <c r="DSY334" s="27"/>
      <c r="DSZ334" s="27"/>
      <c r="DTA334" s="27"/>
      <c r="DTB334" s="27"/>
      <c r="DTC334" s="27"/>
      <c r="DTD334" s="27"/>
      <c r="DTE334" s="27"/>
      <c r="DTF334" s="27"/>
      <c r="DTG334" s="27"/>
      <c r="DTH334" s="27"/>
      <c r="DTI334" s="27"/>
      <c r="DTJ334" s="27"/>
      <c r="DTK334" s="27"/>
      <c r="DTL334" s="27"/>
      <c r="DTM334" s="27"/>
      <c r="DTN334" s="27"/>
      <c r="DTO334" s="27"/>
      <c r="DTP334" s="27"/>
      <c r="DTQ334" s="27"/>
      <c r="DTR334" s="27"/>
      <c r="DTS334" s="27"/>
      <c r="DTT334" s="27"/>
      <c r="DTU334" s="27"/>
      <c r="DTV334" s="27"/>
      <c r="DTW334" s="27"/>
      <c r="DTX334" s="27"/>
      <c r="DTY334" s="27"/>
      <c r="DTZ334" s="27"/>
      <c r="DUA334" s="27"/>
      <c r="DUB334" s="27"/>
      <c r="DUC334" s="27"/>
      <c r="DUD334" s="27"/>
      <c r="DUE334" s="27"/>
      <c r="DUF334" s="27"/>
      <c r="DUG334" s="27"/>
      <c r="DUH334" s="27"/>
      <c r="DUI334" s="27"/>
      <c r="DUJ334" s="27"/>
      <c r="DUK334" s="27"/>
      <c r="DUL334" s="27"/>
      <c r="DUM334" s="27"/>
      <c r="DUN334" s="27"/>
      <c r="DUO334" s="27"/>
      <c r="DUP334" s="27"/>
      <c r="DUQ334" s="27"/>
      <c r="DUR334" s="27"/>
      <c r="DUS334" s="27"/>
      <c r="DUT334" s="27"/>
      <c r="DUU334" s="27"/>
      <c r="DUV334" s="27"/>
      <c r="DUW334" s="27"/>
      <c r="DUX334" s="27"/>
      <c r="DUY334" s="27"/>
      <c r="DUZ334" s="27"/>
      <c r="DVA334" s="27"/>
      <c r="DVB334" s="27"/>
      <c r="DVC334" s="27"/>
      <c r="DVD334" s="27"/>
      <c r="DVE334" s="27"/>
      <c r="DVF334" s="27"/>
      <c r="DVG334" s="27"/>
      <c r="DVH334" s="27"/>
      <c r="DVI334" s="27"/>
      <c r="DVJ334" s="27"/>
      <c r="DVK334" s="27"/>
      <c r="DVL334" s="27"/>
      <c r="DVM334" s="27"/>
      <c r="DVN334" s="27"/>
      <c r="DVO334" s="27"/>
      <c r="DVP334" s="27"/>
      <c r="DVQ334" s="27"/>
      <c r="DVR334" s="27"/>
      <c r="DVS334" s="27"/>
      <c r="DVT334" s="27"/>
      <c r="DVU334" s="27"/>
      <c r="DVV334" s="27"/>
      <c r="DVW334" s="27"/>
      <c r="DVX334" s="27"/>
      <c r="DVY334" s="27"/>
      <c r="DVZ334" s="27"/>
      <c r="DWA334" s="27"/>
      <c r="DWB334" s="27"/>
      <c r="DWC334" s="27"/>
      <c r="DWD334" s="27"/>
      <c r="DWE334" s="27"/>
      <c r="DWF334" s="27"/>
      <c r="DWG334" s="27"/>
      <c r="DWH334" s="27"/>
      <c r="DWI334" s="27"/>
      <c r="DWJ334" s="27"/>
      <c r="DWK334" s="27"/>
      <c r="DWL334" s="27"/>
      <c r="DWM334" s="27"/>
      <c r="DWN334" s="27"/>
      <c r="DWO334" s="27"/>
      <c r="DWP334" s="27"/>
      <c r="DWQ334" s="27"/>
      <c r="DWR334" s="27"/>
      <c r="DWS334" s="27"/>
      <c r="DWT334" s="27"/>
      <c r="DWU334" s="27"/>
      <c r="DWV334" s="27"/>
      <c r="DWW334" s="27"/>
      <c r="DWX334" s="27"/>
      <c r="DWY334" s="27"/>
      <c r="DWZ334" s="27"/>
      <c r="DXA334" s="27"/>
      <c r="DXB334" s="27"/>
      <c r="DXC334" s="27"/>
      <c r="DXD334" s="27"/>
      <c r="DXE334" s="27"/>
      <c r="DXF334" s="27"/>
      <c r="DXG334" s="27"/>
      <c r="DXH334" s="27"/>
      <c r="DXI334" s="27"/>
      <c r="DXJ334" s="27"/>
      <c r="DXK334" s="27"/>
      <c r="DXL334" s="27"/>
      <c r="DXM334" s="27"/>
      <c r="DXN334" s="27"/>
      <c r="DXO334" s="27"/>
      <c r="DXP334" s="27"/>
      <c r="DXQ334" s="27"/>
      <c r="DXR334" s="27"/>
      <c r="DXS334" s="27"/>
      <c r="DXT334" s="27"/>
      <c r="DXU334" s="27"/>
      <c r="DXV334" s="27"/>
      <c r="DXW334" s="27"/>
      <c r="DXX334" s="27"/>
      <c r="DXY334" s="27"/>
      <c r="DXZ334" s="27"/>
      <c r="DYA334" s="27"/>
      <c r="DYB334" s="27"/>
      <c r="DYC334" s="27"/>
      <c r="DYD334" s="27"/>
      <c r="DYE334" s="27"/>
      <c r="DYF334" s="27"/>
      <c r="DYG334" s="27"/>
      <c r="DYH334" s="27"/>
      <c r="DYI334" s="27"/>
      <c r="DYJ334" s="27"/>
      <c r="DYK334" s="27"/>
      <c r="DYL334" s="27"/>
      <c r="DYM334" s="27"/>
      <c r="DYN334" s="27"/>
      <c r="DYO334" s="27"/>
      <c r="DYP334" s="27"/>
      <c r="DYQ334" s="27"/>
      <c r="DYR334" s="27"/>
      <c r="DYS334" s="27"/>
      <c r="DYT334" s="27"/>
      <c r="DYU334" s="27"/>
      <c r="DYV334" s="27"/>
      <c r="DYW334" s="27"/>
      <c r="DYX334" s="27"/>
      <c r="DYY334" s="27"/>
      <c r="DYZ334" s="27"/>
      <c r="DZA334" s="27"/>
      <c r="DZB334" s="27"/>
      <c r="DZC334" s="27"/>
      <c r="DZD334" s="27"/>
      <c r="DZE334" s="27"/>
      <c r="DZF334" s="27"/>
      <c r="DZG334" s="27"/>
      <c r="DZH334" s="27"/>
      <c r="DZI334" s="27"/>
      <c r="DZJ334" s="27"/>
      <c r="DZK334" s="27"/>
      <c r="DZL334" s="27"/>
      <c r="DZM334" s="27"/>
      <c r="DZN334" s="27"/>
      <c r="DZO334" s="27"/>
      <c r="DZP334" s="27"/>
      <c r="DZQ334" s="27"/>
      <c r="DZR334" s="27"/>
      <c r="DZS334" s="27"/>
      <c r="DZT334" s="27"/>
      <c r="DZU334" s="27"/>
      <c r="DZV334" s="27"/>
      <c r="DZW334" s="27"/>
      <c r="DZX334" s="27"/>
      <c r="DZY334" s="27"/>
      <c r="DZZ334" s="27"/>
      <c r="EAA334" s="27"/>
      <c r="EAB334" s="27"/>
      <c r="EAC334" s="27"/>
      <c r="EAD334" s="27"/>
      <c r="EAE334" s="27"/>
      <c r="EAF334" s="27"/>
      <c r="EAG334" s="27"/>
      <c r="EAH334" s="27"/>
      <c r="EAI334" s="27"/>
      <c r="EAJ334" s="27"/>
      <c r="EAK334" s="27"/>
      <c r="EAL334" s="27"/>
      <c r="EAM334" s="27"/>
      <c r="EAN334" s="27"/>
      <c r="EAO334" s="27"/>
      <c r="EAP334" s="27"/>
      <c r="EAQ334" s="27"/>
      <c r="EAR334" s="27"/>
      <c r="EAS334" s="27"/>
      <c r="EAT334" s="27"/>
      <c r="EAU334" s="27"/>
      <c r="EAV334" s="27"/>
      <c r="EAW334" s="27"/>
      <c r="EAX334" s="27"/>
      <c r="EAY334" s="27"/>
      <c r="EAZ334" s="27"/>
      <c r="EBA334" s="27"/>
      <c r="EBB334" s="27"/>
      <c r="EBC334" s="27"/>
      <c r="EBD334" s="27"/>
      <c r="EBE334" s="27"/>
      <c r="EBF334" s="27"/>
      <c r="EBG334" s="27"/>
      <c r="EBH334" s="27"/>
      <c r="EBI334" s="27"/>
      <c r="EBJ334" s="27"/>
      <c r="EBK334" s="27"/>
      <c r="EBL334" s="27"/>
      <c r="EBM334" s="27"/>
      <c r="EBN334" s="27"/>
      <c r="EBO334" s="27"/>
      <c r="EBP334" s="27"/>
      <c r="EBQ334" s="27"/>
      <c r="EBR334" s="27"/>
      <c r="EBS334" s="27"/>
      <c r="EBT334" s="27"/>
      <c r="EBU334" s="27"/>
      <c r="EBV334" s="27"/>
      <c r="EBW334" s="27"/>
      <c r="EBX334" s="27"/>
      <c r="EBY334" s="27"/>
      <c r="EBZ334" s="27"/>
      <c r="ECA334" s="27"/>
      <c r="ECB334" s="27"/>
      <c r="ECC334" s="27"/>
      <c r="ECD334" s="27"/>
      <c r="ECE334" s="27"/>
      <c r="ECF334" s="27"/>
      <c r="ECG334" s="27"/>
      <c r="ECH334" s="27"/>
      <c r="ECI334" s="27"/>
      <c r="ECJ334" s="27"/>
      <c r="ECK334" s="27"/>
      <c r="ECL334" s="27"/>
      <c r="ECM334" s="27"/>
      <c r="ECN334" s="27"/>
      <c r="ECO334" s="27"/>
      <c r="ECP334" s="27"/>
      <c r="ECQ334" s="27"/>
      <c r="ECR334" s="27"/>
      <c r="ECS334" s="27"/>
      <c r="ECT334" s="27"/>
      <c r="ECU334" s="27"/>
      <c r="ECV334" s="27"/>
      <c r="ECW334" s="27"/>
      <c r="ECX334" s="27"/>
      <c r="ECY334" s="27"/>
      <c r="ECZ334" s="27"/>
      <c r="EDA334" s="27"/>
      <c r="EDB334" s="27"/>
      <c r="EDC334" s="27"/>
      <c r="EDD334" s="27"/>
      <c r="EDE334" s="27"/>
      <c r="EDF334" s="27"/>
      <c r="EDG334" s="27"/>
      <c r="EDH334" s="27"/>
      <c r="EDI334" s="27"/>
      <c r="EDJ334" s="27"/>
      <c r="EDK334" s="27"/>
      <c r="EDL334" s="27"/>
      <c r="EDM334" s="27"/>
      <c r="EDN334" s="27"/>
      <c r="EDO334" s="27"/>
      <c r="EDP334" s="27"/>
      <c r="EDQ334" s="27"/>
      <c r="EDR334" s="27"/>
      <c r="EDS334" s="27"/>
      <c r="EDT334" s="27"/>
      <c r="EDU334" s="27"/>
      <c r="EDV334" s="27"/>
      <c r="EDW334" s="27"/>
      <c r="EDX334" s="27"/>
      <c r="EDY334" s="27"/>
      <c r="EDZ334" s="27"/>
      <c r="EEA334" s="27"/>
      <c r="EEB334" s="27"/>
      <c r="EEC334" s="27"/>
      <c r="EED334" s="27"/>
      <c r="EEE334" s="27"/>
      <c r="EEF334" s="27"/>
      <c r="EEG334" s="27"/>
      <c r="EEH334" s="27"/>
      <c r="EEI334" s="27"/>
      <c r="EEJ334" s="27"/>
      <c r="EEK334" s="27"/>
      <c r="EEL334" s="27"/>
      <c r="EEM334" s="27"/>
      <c r="EEN334" s="27"/>
      <c r="EEO334" s="27"/>
      <c r="EEP334" s="27"/>
      <c r="EEQ334" s="27"/>
      <c r="EER334" s="27"/>
      <c r="EES334" s="27"/>
      <c r="EET334" s="27"/>
      <c r="EEU334" s="27"/>
      <c r="EEV334" s="27"/>
      <c r="EEW334" s="27"/>
      <c r="EEX334" s="27"/>
      <c r="EEY334" s="27"/>
      <c r="EEZ334" s="27"/>
      <c r="EFA334" s="27"/>
      <c r="EFB334" s="27"/>
      <c r="EFC334" s="27"/>
      <c r="EFD334" s="27"/>
      <c r="EFE334" s="27"/>
      <c r="EFF334" s="27"/>
      <c r="EFG334" s="27"/>
      <c r="EFH334" s="27"/>
      <c r="EFI334" s="27"/>
      <c r="EFJ334" s="27"/>
      <c r="EFK334" s="27"/>
      <c r="EFL334" s="27"/>
      <c r="EFM334" s="27"/>
      <c r="EFN334" s="27"/>
      <c r="EFO334" s="27"/>
      <c r="EFP334" s="27"/>
      <c r="EFQ334" s="27"/>
      <c r="EFR334" s="27"/>
      <c r="EFS334" s="27"/>
      <c r="EFT334" s="27"/>
      <c r="EFU334" s="27"/>
      <c r="EFV334" s="27"/>
      <c r="EFW334" s="27"/>
      <c r="EFX334" s="27"/>
      <c r="EFY334" s="27"/>
      <c r="EFZ334" s="27"/>
      <c r="EGA334" s="27"/>
      <c r="EGB334" s="27"/>
      <c r="EGC334" s="27"/>
      <c r="EGD334" s="27"/>
      <c r="EGE334" s="27"/>
      <c r="EGF334" s="27"/>
      <c r="EGG334" s="27"/>
      <c r="EGH334" s="27"/>
      <c r="EGI334" s="27"/>
      <c r="EGJ334" s="27"/>
      <c r="EGK334" s="27"/>
      <c r="EGL334" s="27"/>
      <c r="EGM334" s="27"/>
      <c r="EGN334" s="27"/>
      <c r="EGO334" s="27"/>
      <c r="EGP334" s="27"/>
      <c r="EGQ334" s="27"/>
      <c r="EGR334" s="27"/>
      <c r="EGS334" s="27"/>
      <c r="EGT334" s="27"/>
      <c r="EGU334" s="27"/>
      <c r="EGV334" s="27"/>
      <c r="EGW334" s="27"/>
      <c r="EGX334" s="27"/>
      <c r="EGY334" s="27"/>
      <c r="EGZ334" s="27"/>
      <c r="EHA334" s="27"/>
      <c r="EHB334" s="27"/>
      <c r="EHC334" s="27"/>
      <c r="EHD334" s="27"/>
      <c r="EHE334" s="27"/>
      <c r="EHF334" s="27"/>
      <c r="EHG334" s="27"/>
      <c r="EHH334" s="27"/>
      <c r="EHI334" s="27"/>
      <c r="EHJ334" s="27"/>
      <c r="EHK334" s="27"/>
      <c r="EHL334" s="27"/>
      <c r="EHM334" s="27"/>
      <c r="EHN334" s="27"/>
      <c r="EHO334" s="27"/>
      <c r="EHP334" s="27"/>
      <c r="EHQ334" s="27"/>
      <c r="EHR334" s="27"/>
      <c r="EHS334" s="27"/>
      <c r="EHT334" s="27"/>
      <c r="EHU334" s="27"/>
      <c r="EHV334" s="27"/>
      <c r="EHW334" s="27"/>
      <c r="EHX334" s="27"/>
      <c r="EHY334" s="27"/>
      <c r="EHZ334" s="27"/>
      <c r="EIA334" s="27"/>
      <c r="EIB334" s="27"/>
      <c r="EIC334" s="27"/>
      <c r="EID334" s="27"/>
      <c r="EIE334" s="27"/>
      <c r="EIF334" s="27"/>
      <c r="EIG334" s="27"/>
      <c r="EIH334" s="27"/>
      <c r="EII334" s="27"/>
      <c r="EIJ334" s="27"/>
      <c r="EIK334" s="27"/>
      <c r="EIL334" s="27"/>
      <c r="EIM334" s="27"/>
      <c r="EIN334" s="27"/>
      <c r="EIO334" s="27"/>
      <c r="EIP334" s="27"/>
      <c r="EIQ334" s="27"/>
      <c r="EIR334" s="27"/>
      <c r="EIS334" s="27"/>
      <c r="EIT334" s="27"/>
      <c r="EIU334" s="27"/>
      <c r="EIV334" s="27"/>
      <c r="EIW334" s="27"/>
      <c r="EIX334" s="27"/>
      <c r="EIY334" s="27"/>
      <c r="EIZ334" s="27"/>
      <c r="EJA334" s="27"/>
      <c r="EJB334" s="27"/>
      <c r="EJC334" s="27"/>
      <c r="EJD334" s="27"/>
      <c r="EJE334" s="27"/>
      <c r="EJF334" s="27"/>
      <c r="EJG334" s="27"/>
      <c r="EJH334" s="27"/>
      <c r="EJI334" s="27"/>
      <c r="EJJ334" s="27"/>
      <c r="EJK334" s="27"/>
      <c r="EJL334" s="27"/>
      <c r="EJM334" s="27"/>
      <c r="EJN334" s="27"/>
      <c r="EJO334" s="27"/>
      <c r="EJP334" s="27"/>
      <c r="EJQ334" s="27"/>
      <c r="EJR334" s="27"/>
      <c r="EJS334" s="27"/>
      <c r="EJT334" s="27"/>
      <c r="EJU334" s="27"/>
      <c r="EJV334" s="27"/>
      <c r="EJW334" s="27"/>
      <c r="EJX334" s="27"/>
      <c r="EJY334" s="27"/>
      <c r="EJZ334" s="27"/>
      <c r="EKA334" s="27"/>
      <c r="EKB334" s="27"/>
      <c r="EKC334" s="27"/>
      <c r="EKD334" s="27"/>
      <c r="EKE334" s="27"/>
      <c r="EKF334" s="27"/>
      <c r="EKG334" s="27"/>
      <c r="EKH334" s="27"/>
      <c r="EKI334" s="27"/>
      <c r="EKJ334" s="27"/>
      <c r="EKK334" s="27"/>
      <c r="EKL334" s="27"/>
      <c r="EKM334" s="27"/>
      <c r="EKN334" s="27"/>
      <c r="EKO334" s="27"/>
      <c r="EKP334" s="27"/>
      <c r="EKQ334" s="27"/>
      <c r="EKR334" s="27"/>
      <c r="EKS334" s="27"/>
      <c r="EKT334" s="27"/>
      <c r="EKU334" s="27"/>
      <c r="EKV334" s="27"/>
      <c r="EKW334" s="27"/>
      <c r="EKX334" s="27"/>
      <c r="EKY334" s="27"/>
      <c r="EKZ334" s="27"/>
      <c r="ELA334" s="27"/>
      <c r="ELB334" s="27"/>
      <c r="ELC334" s="27"/>
      <c r="ELD334" s="27"/>
      <c r="ELE334" s="27"/>
      <c r="ELF334" s="27"/>
      <c r="ELG334" s="27"/>
      <c r="ELH334" s="27"/>
      <c r="ELI334" s="27"/>
      <c r="ELJ334" s="27"/>
      <c r="ELK334" s="27"/>
      <c r="ELL334" s="27"/>
      <c r="ELM334" s="27"/>
      <c r="ELN334" s="27"/>
      <c r="ELO334" s="27"/>
      <c r="ELP334" s="27"/>
      <c r="ELQ334" s="27"/>
      <c r="ELR334" s="27"/>
      <c r="ELS334" s="27"/>
      <c r="ELT334" s="27"/>
      <c r="ELU334" s="27"/>
      <c r="ELV334" s="27"/>
      <c r="ELW334" s="27"/>
      <c r="ELX334" s="27"/>
      <c r="ELY334" s="27"/>
      <c r="ELZ334" s="27"/>
      <c r="EMA334" s="27"/>
      <c r="EMB334" s="27"/>
      <c r="EMC334" s="27"/>
      <c r="EMD334" s="27"/>
      <c r="EME334" s="27"/>
      <c r="EMF334" s="27"/>
      <c r="EMG334" s="27"/>
      <c r="EMH334" s="27"/>
      <c r="EMI334" s="27"/>
      <c r="EMJ334" s="27"/>
      <c r="EMK334" s="27"/>
      <c r="EML334" s="27"/>
      <c r="EMM334" s="27"/>
      <c r="EMN334" s="27"/>
      <c r="EMO334" s="27"/>
      <c r="EMP334" s="27"/>
      <c r="EMQ334" s="27"/>
      <c r="EMR334" s="27"/>
      <c r="EMS334" s="27"/>
      <c r="EMT334" s="27"/>
      <c r="EMU334" s="27"/>
      <c r="EMV334" s="27"/>
      <c r="EMW334" s="27"/>
      <c r="EMX334" s="27"/>
      <c r="EMY334" s="27"/>
      <c r="EMZ334" s="27"/>
      <c r="ENA334" s="27"/>
      <c r="ENB334" s="27"/>
      <c r="ENC334" s="27"/>
      <c r="END334" s="27"/>
      <c r="ENE334" s="27"/>
      <c r="ENF334" s="27"/>
      <c r="ENG334" s="27"/>
      <c r="ENH334" s="27"/>
      <c r="ENI334" s="27"/>
      <c r="ENJ334" s="27"/>
      <c r="ENK334" s="27"/>
      <c r="ENL334" s="27"/>
      <c r="ENM334" s="27"/>
      <c r="ENN334" s="27"/>
      <c r="ENO334" s="27"/>
      <c r="ENP334" s="27"/>
      <c r="ENQ334" s="27"/>
      <c r="ENR334" s="27"/>
      <c r="ENS334" s="27"/>
      <c r="ENT334" s="27"/>
      <c r="ENU334" s="27"/>
      <c r="ENV334" s="27"/>
      <c r="ENW334" s="27"/>
      <c r="ENX334" s="27"/>
      <c r="ENY334" s="27"/>
      <c r="ENZ334" s="27"/>
      <c r="EOA334" s="27"/>
      <c r="EOB334" s="27"/>
      <c r="EOC334" s="27"/>
      <c r="EOD334" s="27"/>
      <c r="EOE334" s="27"/>
      <c r="EOF334" s="27"/>
      <c r="EOG334" s="27"/>
      <c r="EOH334" s="27"/>
      <c r="EOI334" s="27"/>
      <c r="EOJ334" s="27"/>
      <c r="EOK334" s="27"/>
      <c r="EOL334" s="27"/>
      <c r="EOM334" s="27"/>
      <c r="EON334" s="27"/>
      <c r="EOO334" s="27"/>
      <c r="EOP334" s="27"/>
      <c r="EOQ334" s="27"/>
      <c r="EOR334" s="27"/>
      <c r="EOS334" s="27"/>
      <c r="EOT334" s="27"/>
      <c r="EOU334" s="27"/>
      <c r="EOV334" s="27"/>
      <c r="EOW334" s="27"/>
      <c r="EOX334" s="27"/>
      <c r="EOY334" s="27"/>
      <c r="EOZ334" s="27"/>
      <c r="EPA334" s="27"/>
      <c r="EPB334" s="27"/>
      <c r="EPC334" s="27"/>
      <c r="EPD334" s="27"/>
      <c r="EPE334" s="27"/>
      <c r="EPF334" s="27"/>
      <c r="EPG334" s="27"/>
      <c r="EPH334" s="27"/>
      <c r="EPI334" s="27"/>
      <c r="EPJ334" s="27"/>
      <c r="EPK334" s="27"/>
      <c r="EPL334" s="27"/>
      <c r="EPM334" s="27"/>
      <c r="EPN334" s="27"/>
      <c r="EPO334" s="27"/>
      <c r="EPP334" s="27"/>
      <c r="EPQ334" s="27"/>
      <c r="EPR334" s="27"/>
      <c r="EPS334" s="27"/>
      <c r="EPT334" s="27"/>
      <c r="EPU334" s="27"/>
      <c r="EPV334" s="27"/>
      <c r="EPW334" s="27"/>
      <c r="EPX334" s="27"/>
      <c r="EPY334" s="27"/>
      <c r="EPZ334" s="27"/>
      <c r="EQA334" s="27"/>
      <c r="EQB334" s="27"/>
      <c r="EQC334" s="27"/>
      <c r="EQD334" s="27"/>
      <c r="EQE334" s="27"/>
      <c r="EQF334" s="27"/>
      <c r="EQG334" s="27"/>
      <c r="EQH334" s="27"/>
      <c r="EQI334" s="27"/>
      <c r="EQJ334" s="27"/>
      <c r="EQK334" s="27"/>
      <c r="EQL334" s="27"/>
      <c r="EQM334" s="27"/>
      <c r="EQN334" s="27"/>
      <c r="EQO334" s="27"/>
      <c r="EQP334" s="27"/>
      <c r="EQQ334" s="27"/>
      <c r="EQR334" s="27"/>
      <c r="EQS334" s="27"/>
      <c r="EQT334" s="27"/>
      <c r="EQU334" s="27"/>
      <c r="EQV334" s="27"/>
      <c r="EQW334" s="27"/>
      <c r="EQX334" s="27"/>
      <c r="EQY334" s="27"/>
      <c r="EQZ334" s="27"/>
      <c r="ERA334" s="27"/>
      <c r="ERB334" s="27"/>
      <c r="ERC334" s="27"/>
      <c r="ERD334" s="27"/>
      <c r="ERE334" s="27"/>
      <c r="ERF334" s="27"/>
      <c r="ERG334" s="27"/>
      <c r="ERH334" s="27"/>
      <c r="ERI334" s="27"/>
      <c r="ERJ334" s="27"/>
      <c r="ERK334" s="27"/>
      <c r="ERL334" s="27"/>
      <c r="ERM334" s="27"/>
      <c r="ERN334" s="27"/>
      <c r="ERO334" s="27"/>
      <c r="ERP334" s="27"/>
      <c r="ERQ334" s="27"/>
      <c r="ERR334" s="27"/>
      <c r="ERS334" s="27"/>
      <c r="ERT334" s="27"/>
      <c r="ERU334" s="27"/>
      <c r="ERV334" s="27"/>
      <c r="ERW334" s="27"/>
      <c r="ERX334" s="27"/>
      <c r="ERY334" s="27"/>
      <c r="ERZ334" s="27"/>
      <c r="ESA334" s="27"/>
      <c r="ESB334" s="27"/>
      <c r="ESC334" s="27"/>
      <c r="ESD334" s="27"/>
      <c r="ESE334" s="27"/>
      <c r="ESF334" s="27"/>
      <c r="ESG334" s="27"/>
      <c r="ESH334" s="27"/>
      <c r="ESI334" s="27"/>
      <c r="ESJ334" s="27"/>
      <c r="ESK334" s="27"/>
      <c r="ESL334" s="27"/>
      <c r="ESM334" s="27"/>
      <c r="ESN334" s="27"/>
      <c r="ESO334" s="27"/>
      <c r="ESP334" s="27"/>
      <c r="ESQ334" s="27"/>
      <c r="ESR334" s="27"/>
      <c r="ESS334" s="27"/>
      <c r="EST334" s="27"/>
      <c r="ESU334" s="27"/>
      <c r="ESV334" s="27"/>
      <c r="ESW334" s="27"/>
      <c r="ESX334" s="27"/>
      <c r="ESY334" s="27"/>
      <c r="ESZ334" s="27"/>
      <c r="ETA334" s="27"/>
      <c r="ETB334" s="27"/>
      <c r="ETC334" s="27"/>
      <c r="ETD334" s="27"/>
      <c r="ETE334" s="27"/>
      <c r="ETF334" s="27"/>
      <c r="ETG334" s="27"/>
      <c r="ETH334" s="27"/>
      <c r="ETI334" s="27"/>
      <c r="ETJ334" s="27"/>
      <c r="ETK334" s="27"/>
      <c r="ETL334" s="27"/>
      <c r="ETM334" s="27"/>
      <c r="ETN334" s="27"/>
      <c r="ETO334" s="27"/>
      <c r="ETP334" s="27"/>
      <c r="ETQ334" s="27"/>
      <c r="ETR334" s="27"/>
      <c r="ETS334" s="27"/>
      <c r="ETT334" s="27"/>
      <c r="ETU334" s="27"/>
      <c r="ETV334" s="27"/>
      <c r="ETW334" s="27"/>
      <c r="ETX334" s="27"/>
      <c r="ETY334" s="27"/>
      <c r="ETZ334" s="27"/>
      <c r="EUA334" s="27"/>
      <c r="EUB334" s="27"/>
      <c r="EUC334" s="27"/>
      <c r="EUD334" s="27"/>
      <c r="EUE334" s="27"/>
      <c r="EUF334" s="27"/>
      <c r="EUG334" s="27"/>
      <c r="EUH334" s="27"/>
      <c r="EUI334" s="27"/>
      <c r="EUJ334" s="27"/>
      <c r="EUK334" s="27"/>
      <c r="EUL334" s="27"/>
      <c r="EUM334" s="27"/>
      <c r="EUN334" s="27"/>
      <c r="EUO334" s="27"/>
      <c r="EUP334" s="27"/>
      <c r="EUQ334" s="27"/>
      <c r="EUR334" s="27"/>
      <c r="EUS334" s="27"/>
      <c r="EUT334" s="27"/>
      <c r="EUU334" s="27"/>
      <c r="EUV334" s="27"/>
      <c r="EUW334" s="27"/>
      <c r="EUX334" s="27"/>
      <c r="EUY334" s="27"/>
      <c r="EUZ334" s="27"/>
      <c r="EVA334" s="27"/>
      <c r="EVB334" s="27"/>
      <c r="EVC334" s="27"/>
      <c r="EVD334" s="27"/>
      <c r="EVE334" s="27"/>
      <c r="EVF334" s="27"/>
      <c r="EVG334" s="27"/>
      <c r="EVH334" s="27"/>
      <c r="EVI334" s="27"/>
      <c r="EVJ334" s="27"/>
      <c r="EVK334" s="27"/>
      <c r="EVL334" s="27"/>
      <c r="EVM334" s="27"/>
      <c r="EVN334" s="27"/>
      <c r="EVO334" s="27"/>
      <c r="EVP334" s="27"/>
      <c r="EVQ334" s="27"/>
      <c r="EVR334" s="27"/>
      <c r="EVS334" s="27"/>
      <c r="EVT334" s="27"/>
      <c r="EVU334" s="27"/>
      <c r="EVV334" s="27"/>
      <c r="EVW334" s="27"/>
      <c r="EVX334" s="27"/>
      <c r="EVY334" s="27"/>
      <c r="EVZ334" s="27"/>
      <c r="EWA334" s="27"/>
      <c r="EWB334" s="27"/>
      <c r="EWC334" s="27"/>
      <c r="EWD334" s="27"/>
      <c r="EWE334" s="27"/>
      <c r="EWF334" s="27"/>
      <c r="EWG334" s="27"/>
      <c r="EWH334" s="27"/>
      <c r="EWI334" s="27"/>
      <c r="EWJ334" s="27"/>
      <c r="EWK334" s="27"/>
      <c r="EWL334" s="27"/>
      <c r="EWM334" s="27"/>
      <c r="EWN334" s="27"/>
      <c r="EWO334" s="27"/>
      <c r="EWP334" s="27"/>
      <c r="EWQ334" s="27"/>
      <c r="EWR334" s="27"/>
      <c r="EWS334" s="27"/>
      <c r="EWT334" s="27"/>
      <c r="EWU334" s="27"/>
      <c r="EWV334" s="27"/>
      <c r="EWW334" s="27"/>
      <c r="EWX334" s="27"/>
      <c r="EWY334" s="27"/>
      <c r="EWZ334" s="27"/>
      <c r="EXA334" s="27"/>
      <c r="EXB334" s="27"/>
      <c r="EXC334" s="27"/>
      <c r="EXD334" s="27"/>
      <c r="EXE334" s="27"/>
      <c r="EXF334" s="27"/>
      <c r="EXG334" s="27"/>
      <c r="EXH334" s="27"/>
      <c r="EXI334" s="27"/>
      <c r="EXJ334" s="27"/>
      <c r="EXK334" s="27"/>
      <c r="EXL334" s="27"/>
      <c r="EXM334" s="27"/>
      <c r="EXN334" s="27"/>
      <c r="EXO334" s="27"/>
      <c r="EXP334" s="27"/>
      <c r="EXQ334" s="27"/>
      <c r="EXR334" s="27"/>
      <c r="EXS334" s="27"/>
      <c r="EXT334" s="27"/>
      <c r="EXU334" s="27"/>
      <c r="EXV334" s="27"/>
      <c r="EXW334" s="27"/>
      <c r="EXX334" s="27"/>
      <c r="EXY334" s="27"/>
      <c r="EXZ334" s="27"/>
      <c r="EYA334" s="27"/>
      <c r="EYB334" s="27"/>
      <c r="EYC334" s="27"/>
      <c r="EYD334" s="27"/>
      <c r="EYE334" s="27"/>
      <c r="EYF334" s="27"/>
      <c r="EYG334" s="27"/>
      <c r="EYH334" s="27"/>
      <c r="EYI334" s="27"/>
      <c r="EYJ334" s="27"/>
      <c r="EYK334" s="27"/>
      <c r="EYL334" s="27"/>
      <c r="EYM334" s="27"/>
      <c r="EYN334" s="27"/>
      <c r="EYO334" s="27"/>
      <c r="EYP334" s="27"/>
      <c r="EYQ334" s="27"/>
      <c r="EYR334" s="27"/>
      <c r="EYS334" s="27"/>
      <c r="EYT334" s="27"/>
      <c r="EYU334" s="27"/>
      <c r="EYV334" s="27"/>
      <c r="EYW334" s="27"/>
      <c r="EYX334" s="27"/>
      <c r="EYY334" s="27"/>
      <c r="EYZ334" s="27"/>
      <c r="EZA334" s="27"/>
      <c r="EZB334" s="27"/>
      <c r="EZC334" s="27"/>
      <c r="EZD334" s="27"/>
      <c r="EZE334" s="27"/>
      <c r="EZF334" s="27"/>
      <c r="EZG334" s="27"/>
      <c r="EZH334" s="27"/>
      <c r="EZI334" s="27"/>
      <c r="EZJ334" s="27"/>
      <c r="EZK334" s="27"/>
      <c r="EZL334" s="27"/>
      <c r="EZM334" s="27"/>
      <c r="EZN334" s="27"/>
      <c r="EZO334" s="27"/>
      <c r="EZP334" s="27"/>
      <c r="EZQ334" s="27"/>
      <c r="EZR334" s="27"/>
      <c r="EZS334" s="27"/>
      <c r="EZT334" s="27"/>
      <c r="EZU334" s="27"/>
      <c r="EZV334" s="27"/>
      <c r="EZW334" s="27"/>
      <c r="EZX334" s="27"/>
      <c r="EZY334" s="27"/>
      <c r="EZZ334" s="27"/>
      <c r="FAA334" s="27"/>
      <c r="FAB334" s="27"/>
      <c r="FAC334" s="27"/>
      <c r="FAD334" s="27"/>
      <c r="FAE334" s="27"/>
      <c r="FAF334" s="27"/>
      <c r="FAG334" s="27"/>
      <c r="FAH334" s="27"/>
      <c r="FAI334" s="27"/>
      <c r="FAJ334" s="27"/>
      <c r="FAK334" s="27"/>
      <c r="FAL334" s="27"/>
      <c r="FAM334" s="27"/>
      <c r="FAN334" s="27"/>
      <c r="FAO334" s="27"/>
      <c r="FAP334" s="27"/>
      <c r="FAQ334" s="27"/>
      <c r="FAR334" s="27"/>
      <c r="FAS334" s="27"/>
      <c r="FAT334" s="27"/>
      <c r="FAU334" s="27"/>
      <c r="FAV334" s="27"/>
      <c r="FAW334" s="27"/>
      <c r="FAX334" s="27"/>
      <c r="FAY334" s="27"/>
      <c r="FAZ334" s="27"/>
      <c r="FBA334" s="27"/>
      <c r="FBB334" s="27"/>
      <c r="FBC334" s="27"/>
      <c r="FBD334" s="27"/>
      <c r="FBE334" s="27"/>
      <c r="FBF334" s="27"/>
      <c r="FBG334" s="27"/>
      <c r="FBH334" s="27"/>
      <c r="FBI334" s="27"/>
      <c r="FBJ334" s="27"/>
      <c r="FBK334" s="27"/>
      <c r="FBL334" s="27"/>
      <c r="FBM334" s="27"/>
      <c r="FBN334" s="27"/>
      <c r="FBO334" s="27"/>
      <c r="FBP334" s="27"/>
      <c r="FBQ334" s="27"/>
      <c r="FBR334" s="27"/>
      <c r="FBS334" s="27"/>
      <c r="FBT334" s="27"/>
      <c r="FBU334" s="27"/>
      <c r="FBV334" s="27"/>
      <c r="FBW334" s="27"/>
      <c r="FBX334" s="27"/>
      <c r="FBY334" s="27"/>
      <c r="FBZ334" s="27"/>
      <c r="FCA334" s="27"/>
      <c r="FCB334" s="27"/>
      <c r="FCC334" s="27"/>
      <c r="FCD334" s="27"/>
      <c r="FCE334" s="27"/>
      <c r="FCF334" s="27"/>
      <c r="FCG334" s="27"/>
      <c r="FCH334" s="27"/>
      <c r="FCI334" s="27"/>
      <c r="FCJ334" s="27"/>
      <c r="FCK334" s="27"/>
      <c r="FCL334" s="27"/>
      <c r="FCM334" s="27"/>
      <c r="FCN334" s="27"/>
      <c r="FCO334" s="27"/>
      <c r="FCP334" s="27"/>
      <c r="FCQ334" s="27"/>
      <c r="FCR334" s="27"/>
      <c r="FCS334" s="27"/>
      <c r="FCT334" s="27"/>
      <c r="FCU334" s="27"/>
      <c r="FCV334" s="27"/>
      <c r="FCW334" s="27"/>
      <c r="FCX334" s="27"/>
      <c r="FCY334" s="27"/>
      <c r="FCZ334" s="27"/>
      <c r="FDA334" s="27"/>
      <c r="FDB334" s="27"/>
      <c r="FDC334" s="27"/>
      <c r="FDD334" s="27"/>
      <c r="FDE334" s="27"/>
      <c r="FDF334" s="27"/>
      <c r="FDG334" s="27"/>
      <c r="FDH334" s="27"/>
      <c r="FDI334" s="27"/>
      <c r="FDJ334" s="27"/>
      <c r="FDK334" s="27"/>
      <c r="FDL334" s="27"/>
      <c r="FDM334" s="27"/>
      <c r="FDN334" s="27"/>
      <c r="FDO334" s="27"/>
      <c r="FDP334" s="27"/>
      <c r="FDQ334" s="27"/>
      <c r="FDR334" s="27"/>
      <c r="FDS334" s="27"/>
      <c r="FDT334" s="27"/>
      <c r="FDU334" s="27"/>
      <c r="FDV334" s="27"/>
      <c r="FDW334" s="27"/>
      <c r="FDX334" s="27"/>
      <c r="FDY334" s="27"/>
      <c r="FDZ334" s="27"/>
      <c r="FEA334" s="27"/>
      <c r="FEB334" s="27"/>
      <c r="FEC334" s="27"/>
      <c r="FED334" s="27"/>
      <c r="FEE334" s="27"/>
      <c r="FEF334" s="27"/>
      <c r="FEG334" s="27"/>
      <c r="FEH334" s="27"/>
      <c r="FEI334" s="27"/>
      <c r="FEJ334" s="27"/>
      <c r="FEK334" s="27"/>
      <c r="FEL334" s="27"/>
      <c r="FEM334" s="27"/>
      <c r="FEN334" s="27"/>
      <c r="FEO334" s="27"/>
      <c r="FEP334" s="27"/>
      <c r="FEQ334" s="27"/>
      <c r="FER334" s="27"/>
      <c r="FES334" s="27"/>
      <c r="FET334" s="27"/>
      <c r="FEU334" s="27"/>
      <c r="FEV334" s="27"/>
      <c r="FEW334" s="27"/>
      <c r="FEX334" s="27"/>
      <c r="FEY334" s="27"/>
      <c r="FEZ334" s="27"/>
      <c r="FFA334" s="27"/>
      <c r="FFB334" s="27"/>
      <c r="FFC334" s="27"/>
      <c r="FFD334" s="27"/>
      <c r="FFE334" s="27"/>
      <c r="FFF334" s="27"/>
      <c r="FFG334" s="27"/>
      <c r="FFH334" s="27"/>
      <c r="FFI334" s="27"/>
      <c r="FFJ334" s="27"/>
      <c r="FFK334" s="27"/>
      <c r="FFL334" s="27"/>
      <c r="FFM334" s="27"/>
      <c r="FFN334" s="27"/>
      <c r="FFO334" s="27"/>
      <c r="FFP334" s="27"/>
      <c r="FFQ334" s="27"/>
      <c r="FFR334" s="27"/>
      <c r="FFS334" s="27"/>
      <c r="FFT334" s="27"/>
      <c r="FFU334" s="27"/>
      <c r="FFV334" s="27"/>
      <c r="FFW334" s="27"/>
      <c r="FFX334" s="27"/>
      <c r="FFY334" s="27"/>
      <c r="FFZ334" s="27"/>
      <c r="FGA334" s="27"/>
      <c r="FGB334" s="27"/>
      <c r="FGC334" s="27"/>
      <c r="FGD334" s="27"/>
      <c r="FGE334" s="27"/>
      <c r="FGF334" s="27"/>
      <c r="FGG334" s="27"/>
      <c r="FGH334" s="27"/>
      <c r="FGI334" s="27"/>
      <c r="FGJ334" s="27"/>
      <c r="FGK334" s="27"/>
      <c r="FGL334" s="27"/>
      <c r="FGM334" s="27"/>
      <c r="FGN334" s="27"/>
      <c r="FGO334" s="27"/>
      <c r="FGP334" s="27"/>
      <c r="FGQ334" s="27"/>
      <c r="FGR334" s="27"/>
      <c r="FGS334" s="27"/>
      <c r="FGT334" s="27"/>
      <c r="FGU334" s="27"/>
      <c r="FGV334" s="27"/>
      <c r="FGW334" s="27"/>
      <c r="FGX334" s="27"/>
      <c r="FGY334" s="27"/>
      <c r="FGZ334" s="27"/>
      <c r="FHA334" s="27"/>
      <c r="FHB334" s="27"/>
      <c r="FHC334" s="27"/>
      <c r="FHD334" s="27"/>
      <c r="FHE334" s="27"/>
      <c r="FHF334" s="27"/>
      <c r="FHG334" s="27"/>
      <c r="FHH334" s="27"/>
      <c r="FHI334" s="27"/>
      <c r="FHJ334" s="27"/>
      <c r="FHK334" s="27"/>
      <c r="FHL334" s="27"/>
      <c r="FHM334" s="27"/>
      <c r="FHN334" s="27"/>
      <c r="FHO334" s="27"/>
      <c r="FHP334" s="27"/>
      <c r="FHQ334" s="27"/>
      <c r="FHR334" s="27"/>
      <c r="FHS334" s="27"/>
      <c r="FHT334" s="27"/>
      <c r="FHU334" s="27"/>
      <c r="FHV334" s="27"/>
      <c r="FHW334" s="27"/>
      <c r="FHX334" s="27"/>
      <c r="FHY334" s="27"/>
      <c r="FHZ334" s="27"/>
      <c r="FIA334" s="27"/>
      <c r="FIB334" s="27"/>
      <c r="FIC334" s="27"/>
      <c r="FID334" s="27"/>
      <c r="FIE334" s="27"/>
      <c r="FIF334" s="27"/>
      <c r="FIG334" s="27"/>
      <c r="FIH334" s="27"/>
      <c r="FII334" s="27"/>
      <c r="FIJ334" s="27"/>
      <c r="FIK334" s="27"/>
      <c r="FIL334" s="27"/>
      <c r="FIM334" s="27"/>
      <c r="FIN334" s="27"/>
      <c r="FIO334" s="27"/>
      <c r="FIP334" s="27"/>
      <c r="FIQ334" s="27"/>
      <c r="FIR334" s="27"/>
      <c r="FIS334" s="27"/>
      <c r="FIT334" s="27"/>
      <c r="FIU334" s="27"/>
      <c r="FIV334" s="27"/>
      <c r="FIW334" s="27"/>
      <c r="FIX334" s="27"/>
      <c r="FIY334" s="27"/>
      <c r="FIZ334" s="27"/>
      <c r="FJA334" s="27"/>
      <c r="FJB334" s="27"/>
      <c r="FJC334" s="27"/>
      <c r="FJD334" s="27"/>
      <c r="FJE334" s="27"/>
      <c r="FJF334" s="27"/>
      <c r="FJG334" s="27"/>
      <c r="FJH334" s="27"/>
      <c r="FJI334" s="27"/>
      <c r="FJJ334" s="27"/>
      <c r="FJK334" s="27"/>
      <c r="FJL334" s="27"/>
      <c r="FJM334" s="27"/>
      <c r="FJN334" s="27"/>
      <c r="FJO334" s="27"/>
      <c r="FJP334" s="27"/>
      <c r="FJQ334" s="27"/>
      <c r="FJR334" s="27"/>
      <c r="FJS334" s="27"/>
      <c r="FJT334" s="27"/>
      <c r="FJU334" s="27"/>
      <c r="FJV334" s="27"/>
      <c r="FJW334" s="27"/>
      <c r="FJX334" s="27"/>
      <c r="FJY334" s="27"/>
      <c r="FJZ334" s="27"/>
      <c r="FKA334" s="27"/>
      <c r="FKB334" s="27"/>
      <c r="FKC334" s="27"/>
      <c r="FKD334" s="27"/>
      <c r="FKE334" s="27"/>
      <c r="FKF334" s="27"/>
      <c r="FKG334" s="27"/>
      <c r="FKH334" s="27"/>
      <c r="FKI334" s="27"/>
      <c r="FKJ334" s="27"/>
      <c r="FKK334" s="27"/>
      <c r="FKL334" s="27"/>
      <c r="FKM334" s="27"/>
      <c r="FKN334" s="27"/>
      <c r="FKO334" s="27"/>
      <c r="FKP334" s="27"/>
      <c r="FKQ334" s="27"/>
      <c r="FKR334" s="27"/>
      <c r="FKS334" s="27"/>
      <c r="FKT334" s="27"/>
      <c r="FKU334" s="27"/>
      <c r="FKV334" s="27"/>
      <c r="FKW334" s="27"/>
      <c r="FKX334" s="27"/>
      <c r="FKY334" s="27"/>
      <c r="FKZ334" s="27"/>
      <c r="FLA334" s="27"/>
      <c r="FLB334" s="27"/>
      <c r="FLC334" s="27"/>
      <c r="FLD334" s="27"/>
      <c r="FLE334" s="27"/>
      <c r="FLF334" s="27"/>
      <c r="FLG334" s="27"/>
      <c r="FLH334" s="27"/>
      <c r="FLI334" s="27"/>
      <c r="FLJ334" s="27"/>
      <c r="FLK334" s="27"/>
      <c r="FLL334" s="27"/>
      <c r="FLM334" s="27"/>
      <c r="FLN334" s="27"/>
      <c r="FLO334" s="27"/>
      <c r="FLP334" s="27"/>
      <c r="FLQ334" s="27"/>
      <c r="FLR334" s="27"/>
      <c r="FLS334" s="27"/>
      <c r="FLT334" s="27"/>
      <c r="FLU334" s="27"/>
      <c r="FLV334" s="27"/>
      <c r="FLW334" s="27"/>
      <c r="FLX334" s="27"/>
      <c r="FLY334" s="27"/>
      <c r="FLZ334" s="27"/>
      <c r="FMA334" s="27"/>
      <c r="FMB334" s="27"/>
      <c r="FMC334" s="27"/>
      <c r="FMD334" s="27"/>
      <c r="FME334" s="27"/>
      <c r="FMF334" s="27"/>
      <c r="FMG334" s="27"/>
      <c r="FMH334" s="27"/>
      <c r="FMI334" s="27"/>
      <c r="FMJ334" s="27"/>
      <c r="FMK334" s="27"/>
      <c r="FML334" s="27"/>
      <c r="FMM334" s="27"/>
      <c r="FMN334" s="27"/>
      <c r="FMO334" s="27"/>
      <c r="FMP334" s="27"/>
      <c r="FMQ334" s="27"/>
      <c r="FMR334" s="27"/>
      <c r="FMS334" s="27"/>
      <c r="FMT334" s="27"/>
      <c r="FMU334" s="27"/>
      <c r="FMV334" s="27"/>
      <c r="FMW334" s="27"/>
      <c r="FMX334" s="27"/>
      <c r="FMY334" s="27"/>
      <c r="FMZ334" s="27"/>
      <c r="FNA334" s="27"/>
      <c r="FNB334" s="27"/>
      <c r="FNC334" s="27"/>
      <c r="FND334" s="27"/>
      <c r="FNE334" s="27"/>
      <c r="FNF334" s="27"/>
      <c r="FNG334" s="27"/>
      <c r="FNH334" s="27"/>
      <c r="FNI334" s="27"/>
      <c r="FNJ334" s="27"/>
      <c r="FNK334" s="27"/>
      <c r="FNL334" s="27"/>
      <c r="FNM334" s="27"/>
      <c r="FNN334" s="27"/>
      <c r="FNO334" s="27"/>
      <c r="FNP334" s="27"/>
      <c r="FNQ334" s="27"/>
      <c r="FNR334" s="27"/>
      <c r="FNS334" s="27"/>
      <c r="FNT334" s="27"/>
      <c r="FNU334" s="27"/>
      <c r="FNV334" s="27"/>
      <c r="FNW334" s="27"/>
      <c r="FNX334" s="27"/>
      <c r="FNY334" s="27"/>
      <c r="FNZ334" s="27"/>
      <c r="FOA334" s="27"/>
      <c r="FOB334" s="27"/>
      <c r="FOC334" s="27"/>
      <c r="FOD334" s="27"/>
      <c r="FOE334" s="27"/>
      <c r="FOF334" s="27"/>
      <c r="FOG334" s="27"/>
      <c r="FOH334" s="27"/>
      <c r="FOI334" s="27"/>
      <c r="FOJ334" s="27"/>
      <c r="FOK334" s="27"/>
      <c r="FOL334" s="27"/>
      <c r="FOM334" s="27"/>
      <c r="FON334" s="27"/>
      <c r="FOO334" s="27"/>
      <c r="FOP334" s="27"/>
      <c r="FOQ334" s="27"/>
      <c r="FOR334" s="27"/>
      <c r="FOS334" s="27"/>
      <c r="FOT334" s="27"/>
      <c r="FOU334" s="27"/>
      <c r="FOV334" s="27"/>
      <c r="FOW334" s="27"/>
      <c r="FOX334" s="27"/>
      <c r="FOY334" s="27"/>
      <c r="FOZ334" s="27"/>
      <c r="FPA334" s="27"/>
      <c r="FPB334" s="27"/>
      <c r="FPC334" s="27"/>
      <c r="FPD334" s="27"/>
      <c r="FPE334" s="27"/>
      <c r="FPF334" s="27"/>
      <c r="FPG334" s="27"/>
      <c r="FPH334" s="27"/>
      <c r="FPI334" s="27"/>
      <c r="FPJ334" s="27"/>
      <c r="FPK334" s="27"/>
      <c r="FPL334" s="27"/>
      <c r="FPM334" s="27"/>
      <c r="FPN334" s="27"/>
      <c r="FPO334" s="27"/>
      <c r="FPP334" s="27"/>
      <c r="FPQ334" s="27"/>
      <c r="FPR334" s="27"/>
      <c r="FPS334" s="27"/>
      <c r="FPT334" s="27"/>
      <c r="FPU334" s="27"/>
      <c r="FPV334" s="27"/>
      <c r="FPW334" s="27"/>
      <c r="FPX334" s="27"/>
      <c r="FPY334" s="27"/>
      <c r="FPZ334" s="27"/>
      <c r="FQA334" s="27"/>
      <c r="FQB334" s="27"/>
      <c r="FQC334" s="27"/>
      <c r="FQD334" s="27"/>
      <c r="FQE334" s="27"/>
      <c r="FQF334" s="27"/>
      <c r="FQG334" s="27"/>
      <c r="FQH334" s="27"/>
      <c r="FQI334" s="27"/>
      <c r="FQJ334" s="27"/>
      <c r="FQK334" s="27"/>
      <c r="FQL334" s="27"/>
      <c r="FQM334" s="27"/>
      <c r="FQN334" s="27"/>
      <c r="FQO334" s="27"/>
      <c r="FQP334" s="27"/>
      <c r="FQQ334" s="27"/>
      <c r="FQR334" s="27"/>
      <c r="FQS334" s="27"/>
      <c r="FQT334" s="27"/>
      <c r="FQU334" s="27"/>
      <c r="FQV334" s="27"/>
      <c r="FQW334" s="27"/>
      <c r="FQX334" s="27"/>
      <c r="FQY334" s="27"/>
      <c r="FQZ334" s="27"/>
      <c r="FRA334" s="27"/>
      <c r="FRB334" s="27"/>
      <c r="FRC334" s="27"/>
      <c r="FRD334" s="27"/>
      <c r="FRE334" s="27"/>
      <c r="FRF334" s="27"/>
      <c r="FRG334" s="27"/>
      <c r="FRH334" s="27"/>
      <c r="FRI334" s="27"/>
      <c r="FRJ334" s="27"/>
      <c r="FRK334" s="27"/>
      <c r="FRL334" s="27"/>
      <c r="FRM334" s="27"/>
      <c r="FRN334" s="27"/>
      <c r="FRO334" s="27"/>
      <c r="FRP334" s="27"/>
      <c r="FRQ334" s="27"/>
      <c r="FRR334" s="27"/>
      <c r="FRS334" s="27"/>
      <c r="FRT334" s="27"/>
      <c r="FRU334" s="27"/>
      <c r="FRV334" s="27"/>
      <c r="FRW334" s="27"/>
      <c r="FRX334" s="27"/>
      <c r="FRY334" s="27"/>
      <c r="FRZ334" s="27"/>
      <c r="FSA334" s="27"/>
      <c r="FSB334" s="27"/>
      <c r="FSC334" s="27"/>
      <c r="FSD334" s="27"/>
      <c r="FSE334" s="27"/>
      <c r="FSF334" s="27"/>
      <c r="FSG334" s="27"/>
      <c r="FSH334" s="27"/>
      <c r="FSI334" s="27"/>
      <c r="FSJ334" s="27"/>
      <c r="FSK334" s="27"/>
      <c r="FSL334" s="27"/>
      <c r="FSM334" s="27"/>
      <c r="FSN334" s="27"/>
      <c r="FSO334" s="27"/>
      <c r="FSP334" s="27"/>
      <c r="FSQ334" s="27"/>
      <c r="FSR334" s="27"/>
      <c r="FSS334" s="27"/>
      <c r="FST334" s="27"/>
      <c r="FSU334" s="27"/>
      <c r="FSV334" s="27"/>
      <c r="FSW334" s="27"/>
      <c r="FSX334" s="27"/>
      <c r="FSY334" s="27"/>
      <c r="FSZ334" s="27"/>
      <c r="FTA334" s="27"/>
      <c r="FTB334" s="27"/>
      <c r="FTC334" s="27"/>
      <c r="FTD334" s="27"/>
      <c r="FTE334" s="27"/>
      <c r="FTF334" s="27"/>
      <c r="FTG334" s="27"/>
      <c r="FTH334" s="27"/>
      <c r="FTI334" s="27"/>
      <c r="FTJ334" s="27"/>
      <c r="FTK334" s="27"/>
      <c r="FTL334" s="27"/>
      <c r="FTM334" s="27"/>
      <c r="FTN334" s="27"/>
      <c r="FTO334" s="27"/>
      <c r="FTP334" s="27"/>
      <c r="FTQ334" s="27"/>
      <c r="FTR334" s="27"/>
      <c r="FTS334" s="27"/>
      <c r="FTT334" s="27"/>
      <c r="FTU334" s="27"/>
      <c r="FTV334" s="27"/>
      <c r="FTW334" s="27"/>
      <c r="FTX334" s="27"/>
      <c r="FTY334" s="27"/>
      <c r="FTZ334" s="27"/>
      <c r="FUA334" s="27"/>
      <c r="FUB334" s="27"/>
      <c r="FUC334" s="27"/>
      <c r="FUD334" s="27"/>
      <c r="FUE334" s="27"/>
      <c r="FUF334" s="27"/>
      <c r="FUG334" s="27"/>
      <c r="FUH334" s="27"/>
      <c r="FUI334" s="27"/>
      <c r="FUJ334" s="27"/>
      <c r="FUK334" s="27"/>
      <c r="FUL334" s="27"/>
      <c r="FUM334" s="27"/>
      <c r="FUN334" s="27"/>
      <c r="FUO334" s="27"/>
      <c r="FUP334" s="27"/>
      <c r="FUQ334" s="27"/>
      <c r="FUR334" s="27"/>
      <c r="FUS334" s="27"/>
      <c r="FUT334" s="27"/>
      <c r="FUU334" s="27"/>
      <c r="FUV334" s="27"/>
      <c r="FUW334" s="27"/>
      <c r="FUX334" s="27"/>
      <c r="FUY334" s="27"/>
      <c r="FUZ334" s="27"/>
      <c r="FVA334" s="27"/>
      <c r="FVB334" s="27"/>
      <c r="FVC334" s="27"/>
      <c r="FVD334" s="27"/>
      <c r="FVE334" s="27"/>
      <c r="FVF334" s="27"/>
      <c r="FVG334" s="27"/>
      <c r="FVH334" s="27"/>
      <c r="FVI334" s="27"/>
      <c r="FVJ334" s="27"/>
      <c r="FVK334" s="27"/>
      <c r="FVL334" s="27"/>
      <c r="FVM334" s="27"/>
      <c r="FVN334" s="27"/>
      <c r="FVO334" s="27"/>
      <c r="FVP334" s="27"/>
      <c r="FVQ334" s="27"/>
      <c r="FVR334" s="27"/>
      <c r="FVS334" s="27"/>
      <c r="FVT334" s="27"/>
      <c r="FVU334" s="27"/>
      <c r="FVV334" s="27"/>
      <c r="FVW334" s="27"/>
      <c r="FVX334" s="27"/>
      <c r="FVY334" s="27"/>
      <c r="FVZ334" s="27"/>
      <c r="FWA334" s="27"/>
      <c r="FWB334" s="27"/>
      <c r="FWC334" s="27"/>
      <c r="FWD334" s="27"/>
      <c r="FWE334" s="27"/>
      <c r="FWF334" s="27"/>
      <c r="FWG334" s="27"/>
      <c r="FWH334" s="27"/>
      <c r="FWI334" s="27"/>
      <c r="FWJ334" s="27"/>
      <c r="FWK334" s="27"/>
      <c r="FWL334" s="27"/>
      <c r="FWM334" s="27"/>
      <c r="FWN334" s="27"/>
      <c r="FWO334" s="27"/>
      <c r="FWP334" s="27"/>
      <c r="FWQ334" s="27"/>
      <c r="FWR334" s="27"/>
      <c r="FWS334" s="27"/>
      <c r="FWT334" s="27"/>
      <c r="FWU334" s="27"/>
      <c r="FWV334" s="27"/>
      <c r="FWW334" s="27"/>
      <c r="FWX334" s="27"/>
      <c r="FWY334" s="27"/>
      <c r="FWZ334" s="27"/>
      <c r="FXA334" s="27"/>
      <c r="FXB334" s="27"/>
      <c r="FXC334" s="27"/>
      <c r="FXD334" s="27"/>
      <c r="FXE334" s="27"/>
      <c r="FXF334" s="27"/>
      <c r="FXG334" s="27"/>
      <c r="FXH334" s="27"/>
      <c r="FXI334" s="27"/>
      <c r="FXJ334" s="27"/>
      <c r="FXK334" s="27"/>
      <c r="FXL334" s="27"/>
      <c r="FXM334" s="27"/>
      <c r="FXN334" s="27"/>
      <c r="FXO334" s="27"/>
      <c r="FXP334" s="27"/>
      <c r="FXQ334" s="27"/>
      <c r="FXR334" s="27"/>
      <c r="FXS334" s="27"/>
      <c r="FXT334" s="27"/>
      <c r="FXU334" s="27"/>
      <c r="FXV334" s="27"/>
      <c r="FXW334" s="27"/>
      <c r="FXX334" s="27"/>
      <c r="FXY334" s="27"/>
      <c r="FXZ334" s="27"/>
      <c r="FYA334" s="27"/>
      <c r="FYB334" s="27"/>
      <c r="FYC334" s="27"/>
      <c r="FYD334" s="27"/>
      <c r="FYE334" s="27"/>
      <c r="FYF334" s="27"/>
      <c r="FYG334" s="27"/>
      <c r="FYH334" s="27"/>
      <c r="FYI334" s="27"/>
      <c r="FYJ334" s="27"/>
      <c r="FYK334" s="27"/>
      <c r="FYL334" s="27"/>
      <c r="FYM334" s="27"/>
      <c r="FYN334" s="27"/>
      <c r="FYO334" s="27"/>
      <c r="FYP334" s="27"/>
      <c r="FYQ334" s="27"/>
      <c r="FYR334" s="27"/>
      <c r="FYS334" s="27"/>
      <c r="FYT334" s="27"/>
      <c r="FYU334" s="27"/>
      <c r="FYV334" s="27"/>
      <c r="FYW334" s="27"/>
      <c r="FYX334" s="27"/>
      <c r="FYY334" s="27"/>
      <c r="FYZ334" s="27"/>
      <c r="FZA334" s="27"/>
      <c r="FZB334" s="27"/>
      <c r="FZC334" s="27"/>
      <c r="FZD334" s="27"/>
      <c r="FZE334" s="27"/>
      <c r="FZF334" s="27"/>
      <c r="FZG334" s="27"/>
      <c r="FZH334" s="27"/>
      <c r="FZI334" s="27"/>
      <c r="FZJ334" s="27"/>
      <c r="FZK334" s="27"/>
      <c r="FZL334" s="27"/>
      <c r="FZM334" s="27"/>
      <c r="FZN334" s="27"/>
      <c r="FZO334" s="27"/>
      <c r="FZP334" s="27"/>
      <c r="FZQ334" s="27"/>
      <c r="FZR334" s="27"/>
      <c r="FZS334" s="27"/>
      <c r="FZT334" s="27"/>
      <c r="FZU334" s="27"/>
      <c r="FZV334" s="27"/>
      <c r="FZW334" s="27"/>
      <c r="FZX334" s="27"/>
      <c r="FZY334" s="27"/>
      <c r="FZZ334" s="27"/>
      <c r="GAA334" s="27"/>
      <c r="GAB334" s="27"/>
      <c r="GAC334" s="27"/>
      <c r="GAD334" s="27"/>
      <c r="GAE334" s="27"/>
      <c r="GAF334" s="27"/>
      <c r="GAG334" s="27"/>
      <c r="GAH334" s="27"/>
      <c r="GAI334" s="27"/>
      <c r="GAJ334" s="27"/>
      <c r="GAK334" s="27"/>
      <c r="GAL334" s="27"/>
      <c r="GAM334" s="27"/>
      <c r="GAN334" s="27"/>
      <c r="GAO334" s="27"/>
      <c r="GAP334" s="27"/>
      <c r="GAQ334" s="27"/>
      <c r="GAR334" s="27"/>
      <c r="GAS334" s="27"/>
      <c r="GAT334" s="27"/>
      <c r="GAU334" s="27"/>
      <c r="GAV334" s="27"/>
      <c r="GAW334" s="27"/>
      <c r="GAX334" s="27"/>
      <c r="GAY334" s="27"/>
      <c r="GAZ334" s="27"/>
      <c r="GBA334" s="27"/>
      <c r="GBB334" s="27"/>
      <c r="GBC334" s="27"/>
      <c r="GBD334" s="27"/>
      <c r="GBE334" s="27"/>
      <c r="GBF334" s="27"/>
      <c r="GBG334" s="27"/>
      <c r="GBH334" s="27"/>
      <c r="GBI334" s="27"/>
      <c r="GBJ334" s="27"/>
      <c r="GBK334" s="27"/>
      <c r="GBL334" s="27"/>
      <c r="GBM334" s="27"/>
      <c r="GBN334" s="27"/>
      <c r="GBO334" s="27"/>
      <c r="GBP334" s="27"/>
      <c r="GBQ334" s="27"/>
      <c r="GBR334" s="27"/>
      <c r="GBS334" s="27"/>
      <c r="GBT334" s="27"/>
      <c r="GBU334" s="27"/>
      <c r="GBV334" s="27"/>
      <c r="GBW334" s="27"/>
      <c r="GBX334" s="27"/>
      <c r="GBY334" s="27"/>
      <c r="GBZ334" s="27"/>
      <c r="GCA334" s="27"/>
      <c r="GCB334" s="27"/>
      <c r="GCC334" s="27"/>
      <c r="GCD334" s="27"/>
      <c r="GCE334" s="27"/>
      <c r="GCF334" s="27"/>
      <c r="GCG334" s="27"/>
      <c r="GCH334" s="27"/>
      <c r="GCI334" s="27"/>
      <c r="GCJ334" s="27"/>
      <c r="GCK334" s="27"/>
      <c r="GCL334" s="27"/>
      <c r="GCM334" s="27"/>
      <c r="GCN334" s="27"/>
      <c r="GCO334" s="27"/>
      <c r="GCP334" s="27"/>
      <c r="GCQ334" s="27"/>
      <c r="GCR334" s="27"/>
      <c r="GCS334" s="27"/>
      <c r="GCT334" s="27"/>
      <c r="GCU334" s="27"/>
      <c r="GCV334" s="27"/>
      <c r="GCW334" s="27"/>
      <c r="GCX334" s="27"/>
      <c r="GCY334" s="27"/>
      <c r="GCZ334" s="27"/>
      <c r="GDA334" s="27"/>
      <c r="GDB334" s="27"/>
      <c r="GDC334" s="27"/>
      <c r="GDD334" s="27"/>
      <c r="GDE334" s="27"/>
      <c r="GDF334" s="27"/>
      <c r="GDG334" s="27"/>
      <c r="GDH334" s="27"/>
      <c r="GDI334" s="27"/>
      <c r="GDJ334" s="27"/>
      <c r="GDK334" s="27"/>
      <c r="GDL334" s="27"/>
      <c r="GDM334" s="27"/>
      <c r="GDN334" s="27"/>
      <c r="GDO334" s="27"/>
      <c r="GDP334" s="27"/>
      <c r="GDQ334" s="27"/>
      <c r="GDR334" s="27"/>
      <c r="GDS334" s="27"/>
      <c r="GDT334" s="27"/>
      <c r="GDU334" s="27"/>
      <c r="GDV334" s="27"/>
      <c r="GDW334" s="27"/>
      <c r="GDX334" s="27"/>
      <c r="GDY334" s="27"/>
      <c r="GDZ334" s="27"/>
      <c r="GEA334" s="27"/>
      <c r="GEB334" s="27"/>
      <c r="GEC334" s="27"/>
      <c r="GED334" s="27"/>
      <c r="GEE334" s="27"/>
      <c r="GEF334" s="27"/>
      <c r="GEG334" s="27"/>
      <c r="GEH334" s="27"/>
      <c r="GEI334" s="27"/>
      <c r="GEJ334" s="27"/>
      <c r="GEK334" s="27"/>
      <c r="GEL334" s="27"/>
      <c r="GEM334" s="27"/>
      <c r="GEN334" s="27"/>
      <c r="GEO334" s="27"/>
      <c r="GEP334" s="27"/>
      <c r="GEQ334" s="27"/>
      <c r="GER334" s="27"/>
      <c r="GES334" s="27"/>
      <c r="GET334" s="27"/>
      <c r="GEU334" s="27"/>
      <c r="GEV334" s="27"/>
      <c r="GEW334" s="27"/>
      <c r="GEX334" s="27"/>
      <c r="GEY334" s="27"/>
      <c r="GEZ334" s="27"/>
      <c r="GFA334" s="27"/>
      <c r="GFB334" s="27"/>
      <c r="GFC334" s="27"/>
      <c r="GFD334" s="27"/>
      <c r="GFE334" s="27"/>
      <c r="GFF334" s="27"/>
      <c r="GFG334" s="27"/>
      <c r="GFH334" s="27"/>
      <c r="GFI334" s="27"/>
      <c r="GFJ334" s="27"/>
      <c r="GFK334" s="27"/>
      <c r="GFL334" s="27"/>
      <c r="GFM334" s="27"/>
      <c r="GFN334" s="27"/>
      <c r="GFO334" s="27"/>
      <c r="GFP334" s="27"/>
      <c r="GFQ334" s="27"/>
      <c r="GFR334" s="27"/>
      <c r="GFS334" s="27"/>
      <c r="GFT334" s="27"/>
      <c r="GFU334" s="27"/>
      <c r="GFV334" s="27"/>
      <c r="GFW334" s="27"/>
      <c r="GFX334" s="27"/>
      <c r="GFY334" s="27"/>
      <c r="GFZ334" s="27"/>
      <c r="GGA334" s="27"/>
      <c r="GGB334" s="27"/>
      <c r="GGC334" s="27"/>
      <c r="GGD334" s="27"/>
      <c r="GGE334" s="27"/>
      <c r="GGF334" s="27"/>
      <c r="GGG334" s="27"/>
      <c r="GGH334" s="27"/>
      <c r="GGI334" s="27"/>
      <c r="GGJ334" s="27"/>
      <c r="GGK334" s="27"/>
      <c r="GGL334" s="27"/>
      <c r="GGM334" s="27"/>
      <c r="GGN334" s="27"/>
      <c r="GGO334" s="27"/>
      <c r="GGP334" s="27"/>
      <c r="GGQ334" s="27"/>
      <c r="GGR334" s="27"/>
      <c r="GGS334" s="27"/>
      <c r="GGT334" s="27"/>
      <c r="GGU334" s="27"/>
      <c r="GGV334" s="27"/>
      <c r="GGW334" s="27"/>
      <c r="GGX334" s="27"/>
      <c r="GGY334" s="27"/>
      <c r="GGZ334" s="27"/>
      <c r="GHA334" s="27"/>
      <c r="GHB334" s="27"/>
      <c r="GHC334" s="27"/>
      <c r="GHD334" s="27"/>
      <c r="GHE334" s="27"/>
      <c r="GHF334" s="27"/>
      <c r="GHG334" s="27"/>
      <c r="GHH334" s="27"/>
      <c r="GHI334" s="27"/>
      <c r="GHJ334" s="27"/>
      <c r="GHK334" s="27"/>
      <c r="GHL334" s="27"/>
      <c r="GHM334" s="27"/>
      <c r="GHN334" s="27"/>
      <c r="GHO334" s="27"/>
      <c r="GHP334" s="27"/>
      <c r="GHQ334" s="27"/>
      <c r="GHR334" s="27"/>
      <c r="GHS334" s="27"/>
      <c r="GHT334" s="27"/>
      <c r="GHU334" s="27"/>
      <c r="GHV334" s="27"/>
      <c r="GHW334" s="27"/>
      <c r="GHX334" s="27"/>
      <c r="GHY334" s="27"/>
      <c r="GHZ334" s="27"/>
      <c r="GIA334" s="27"/>
      <c r="GIB334" s="27"/>
      <c r="GIC334" s="27"/>
      <c r="GID334" s="27"/>
      <c r="GIE334" s="27"/>
      <c r="GIF334" s="27"/>
      <c r="GIG334" s="27"/>
      <c r="GIH334" s="27"/>
      <c r="GII334" s="27"/>
      <c r="GIJ334" s="27"/>
      <c r="GIK334" s="27"/>
      <c r="GIL334" s="27"/>
      <c r="GIM334" s="27"/>
      <c r="GIN334" s="27"/>
      <c r="GIO334" s="27"/>
      <c r="GIP334" s="27"/>
      <c r="GIQ334" s="27"/>
      <c r="GIR334" s="27"/>
      <c r="GIS334" s="27"/>
      <c r="GIT334" s="27"/>
      <c r="GIU334" s="27"/>
      <c r="GIV334" s="27"/>
      <c r="GIW334" s="27"/>
      <c r="GIX334" s="27"/>
      <c r="GIY334" s="27"/>
      <c r="GIZ334" s="27"/>
      <c r="GJA334" s="27"/>
      <c r="GJB334" s="27"/>
      <c r="GJC334" s="27"/>
      <c r="GJD334" s="27"/>
      <c r="GJE334" s="27"/>
      <c r="GJF334" s="27"/>
      <c r="GJG334" s="27"/>
      <c r="GJH334" s="27"/>
      <c r="GJI334" s="27"/>
      <c r="GJJ334" s="27"/>
      <c r="GJK334" s="27"/>
      <c r="GJL334" s="27"/>
      <c r="GJM334" s="27"/>
      <c r="GJN334" s="27"/>
      <c r="GJO334" s="27"/>
      <c r="GJP334" s="27"/>
      <c r="GJQ334" s="27"/>
      <c r="GJR334" s="27"/>
      <c r="GJS334" s="27"/>
      <c r="GJT334" s="27"/>
      <c r="GJU334" s="27"/>
      <c r="GJV334" s="27"/>
      <c r="GJW334" s="27"/>
      <c r="GJX334" s="27"/>
      <c r="GJY334" s="27"/>
      <c r="GJZ334" s="27"/>
      <c r="GKA334" s="27"/>
      <c r="GKB334" s="27"/>
      <c r="GKC334" s="27"/>
      <c r="GKD334" s="27"/>
      <c r="GKE334" s="27"/>
      <c r="GKF334" s="27"/>
      <c r="GKG334" s="27"/>
      <c r="GKH334" s="27"/>
      <c r="GKI334" s="27"/>
      <c r="GKJ334" s="27"/>
      <c r="GKK334" s="27"/>
      <c r="GKL334" s="27"/>
      <c r="GKM334" s="27"/>
      <c r="GKN334" s="27"/>
      <c r="GKO334" s="27"/>
      <c r="GKP334" s="27"/>
      <c r="GKQ334" s="27"/>
      <c r="GKR334" s="27"/>
      <c r="GKS334" s="27"/>
      <c r="GKT334" s="27"/>
      <c r="GKU334" s="27"/>
      <c r="GKV334" s="27"/>
      <c r="GKW334" s="27"/>
      <c r="GKX334" s="27"/>
      <c r="GKY334" s="27"/>
      <c r="GKZ334" s="27"/>
      <c r="GLA334" s="27"/>
      <c r="GLB334" s="27"/>
      <c r="GLC334" s="27"/>
      <c r="GLD334" s="27"/>
      <c r="GLE334" s="27"/>
      <c r="GLF334" s="27"/>
      <c r="GLG334" s="27"/>
      <c r="GLH334" s="27"/>
      <c r="GLI334" s="27"/>
      <c r="GLJ334" s="27"/>
      <c r="GLK334" s="27"/>
      <c r="GLL334" s="27"/>
      <c r="GLM334" s="27"/>
      <c r="GLN334" s="27"/>
      <c r="GLO334" s="27"/>
      <c r="GLP334" s="27"/>
      <c r="GLQ334" s="27"/>
      <c r="GLR334" s="27"/>
      <c r="GLS334" s="27"/>
      <c r="GLT334" s="27"/>
      <c r="GLU334" s="27"/>
      <c r="GLV334" s="27"/>
      <c r="GLW334" s="27"/>
      <c r="GLX334" s="27"/>
      <c r="GLY334" s="27"/>
      <c r="GLZ334" s="27"/>
      <c r="GMA334" s="27"/>
      <c r="GMB334" s="27"/>
      <c r="GMC334" s="27"/>
      <c r="GMD334" s="27"/>
      <c r="GME334" s="27"/>
      <c r="GMF334" s="27"/>
      <c r="GMG334" s="27"/>
      <c r="GMH334" s="27"/>
      <c r="GMI334" s="27"/>
      <c r="GMJ334" s="27"/>
      <c r="GMK334" s="27"/>
      <c r="GML334" s="27"/>
      <c r="GMM334" s="27"/>
      <c r="GMN334" s="27"/>
      <c r="GMO334" s="27"/>
      <c r="GMP334" s="27"/>
      <c r="GMQ334" s="27"/>
      <c r="GMR334" s="27"/>
      <c r="GMS334" s="27"/>
      <c r="GMT334" s="27"/>
      <c r="GMU334" s="27"/>
      <c r="GMV334" s="27"/>
      <c r="GMW334" s="27"/>
      <c r="GMX334" s="27"/>
      <c r="GMY334" s="27"/>
      <c r="GMZ334" s="27"/>
      <c r="GNA334" s="27"/>
      <c r="GNB334" s="27"/>
      <c r="GNC334" s="27"/>
      <c r="GND334" s="27"/>
      <c r="GNE334" s="27"/>
      <c r="GNF334" s="27"/>
      <c r="GNG334" s="27"/>
      <c r="GNH334" s="27"/>
      <c r="GNI334" s="27"/>
      <c r="GNJ334" s="27"/>
      <c r="GNK334" s="27"/>
      <c r="GNL334" s="27"/>
      <c r="GNM334" s="27"/>
      <c r="GNN334" s="27"/>
      <c r="GNO334" s="27"/>
      <c r="GNP334" s="27"/>
      <c r="GNQ334" s="27"/>
      <c r="GNR334" s="27"/>
      <c r="GNS334" s="27"/>
      <c r="GNT334" s="27"/>
      <c r="GNU334" s="27"/>
      <c r="GNV334" s="27"/>
      <c r="GNW334" s="27"/>
      <c r="GNX334" s="27"/>
      <c r="GNY334" s="27"/>
      <c r="GNZ334" s="27"/>
      <c r="GOA334" s="27"/>
      <c r="GOB334" s="27"/>
      <c r="GOC334" s="27"/>
      <c r="GOD334" s="27"/>
      <c r="GOE334" s="27"/>
      <c r="GOF334" s="27"/>
      <c r="GOG334" s="27"/>
      <c r="GOH334" s="27"/>
      <c r="GOI334" s="27"/>
      <c r="GOJ334" s="27"/>
      <c r="GOK334" s="27"/>
      <c r="GOL334" s="27"/>
      <c r="GOM334" s="27"/>
      <c r="GON334" s="27"/>
      <c r="GOO334" s="27"/>
      <c r="GOP334" s="27"/>
      <c r="GOQ334" s="27"/>
      <c r="GOR334" s="27"/>
      <c r="GOS334" s="27"/>
      <c r="GOT334" s="27"/>
      <c r="GOU334" s="27"/>
      <c r="GOV334" s="27"/>
      <c r="GOW334" s="27"/>
      <c r="GOX334" s="27"/>
      <c r="GOY334" s="27"/>
      <c r="GOZ334" s="27"/>
      <c r="GPA334" s="27"/>
      <c r="GPB334" s="27"/>
      <c r="GPC334" s="27"/>
      <c r="GPD334" s="27"/>
      <c r="GPE334" s="27"/>
      <c r="GPF334" s="27"/>
      <c r="GPG334" s="27"/>
      <c r="GPH334" s="27"/>
      <c r="GPI334" s="27"/>
      <c r="GPJ334" s="27"/>
      <c r="GPK334" s="27"/>
      <c r="GPL334" s="27"/>
      <c r="GPM334" s="27"/>
      <c r="GPN334" s="27"/>
      <c r="GPO334" s="27"/>
      <c r="GPP334" s="27"/>
      <c r="GPQ334" s="27"/>
      <c r="GPR334" s="27"/>
      <c r="GPS334" s="27"/>
      <c r="GPT334" s="27"/>
      <c r="GPU334" s="27"/>
      <c r="GPV334" s="27"/>
      <c r="GPW334" s="27"/>
      <c r="GPX334" s="27"/>
      <c r="GPY334" s="27"/>
      <c r="GPZ334" s="27"/>
      <c r="GQA334" s="27"/>
      <c r="GQB334" s="27"/>
      <c r="GQC334" s="27"/>
      <c r="GQD334" s="27"/>
      <c r="GQE334" s="27"/>
      <c r="GQF334" s="27"/>
      <c r="GQG334" s="27"/>
      <c r="GQH334" s="27"/>
      <c r="GQI334" s="27"/>
      <c r="GQJ334" s="27"/>
      <c r="GQK334" s="27"/>
      <c r="GQL334" s="27"/>
      <c r="GQM334" s="27"/>
      <c r="GQN334" s="27"/>
      <c r="GQO334" s="27"/>
      <c r="GQP334" s="27"/>
      <c r="GQQ334" s="27"/>
      <c r="GQR334" s="27"/>
      <c r="GQS334" s="27"/>
      <c r="GQT334" s="27"/>
      <c r="GQU334" s="27"/>
      <c r="GQV334" s="27"/>
      <c r="GQW334" s="27"/>
      <c r="GQX334" s="27"/>
      <c r="GQY334" s="27"/>
      <c r="GQZ334" s="27"/>
      <c r="GRA334" s="27"/>
      <c r="GRB334" s="27"/>
      <c r="GRC334" s="27"/>
      <c r="GRD334" s="27"/>
      <c r="GRE334" s="27"/>
      <c r="GRF334" s="27"/>
      <c r="GRG334" s="27"/>
      <c r="GRH334" s="27"/>
      <c r="GRI334" s="27"/>
      <c r="GRJ334" s="27"/>
      <c r="GRK334" s="27"/>
      <c r="GRL334" s="27"/>
      <c r="GRM334" s="27"/>
      <c r="GRN334" s="27"/>
      <c r="GRO334" s="27"/>
      <c r="GRP334" s="27"/>
      <c r="GRQ334" s="27"/>
      <c r="GRR334" s="27"/>
      <c r="GRS334" s="27"/>
      <c r="GRT334" s="27"/>
      <c r="GRU334" s="27"/>
      <c r="GRV334" s="27"/>
      <c r="GRW334" s="27"/>
      <c r="GRX334" s="27"/>
      <c r="GRY334" s="27"/>
      <c r="GRZ334" s="27"/>
      <c r="GSA334" s="27"/>
      <c r="GSB334" s="27"/>
      <c r="GSC334" s="27"/>
      <c r="GSD334" s="27"/>
      <c r="GSE334" s="27"/>
      <c r="GSF334" s="27"/>
      <c r="GSG334" s="27"/>
      <c r="GSH334" s="27"/>
      <c r="GSI334" s="27"/>
      <c r="GSJ334" s="27"/>
      <c r="GSK334" s="27"/>
      <c r="GSL334" s="27"/>
      <c r="GSM334" s="27"/>
      <c r="GSN334" s="27"/>
      <c r="GSO334" s="27"/>
      <c r="GSP334" s="27"/>
      <c r="GSQ334" s="27"/>
      <c r="GSR334" s="27"/>
      <c r="GSS334" s="27"/>
      <c r="GST334" s="27"/>
      <c r="GSU334" s="27"/>
      <c r="GSV334" s="27"/>
      <c r="GSW334" s="27"/>
      <c r="GSX334" s="27"/>
      <c r="GSY334" s="27"/>
      <c r="GSZ334" s="27"/>
      <c r="GTA334" s="27"/>
      <c r="GTB334" s="27"/>
      <c r="GTC334" s="27"/>
      <c r="GTD334" s="27"/>
      <c r="GTE334" s="27"/>
      <c r="GTF334" s="27"/>
      <c r="GTG334" s="27"/>
      <c r="GTH334" s="27"/>
      <c r="GTI334" s="27"/>
      <c r="GTJ334" s="27"/>
      <c r="GTK334" s="27"/>
      <c r="GTL334" s="27"/>
      <c r="GTM334" s="27"/>
      <c r="GTN334" s="27"/>
      <c r="GTO334" s="27"/>
      <c r="GTP334" s="27"/>
      <c r="GTQ334" s="27"/>
      <c r="GTR334" s="27"/>
      <c r="GTS334" s="27"/>
      <c r="GTT334" s="27"/>
      <c r="GTU334" s="27"/>
      <c r="GTV334" s="27"/>
      <c r="GTW334" s="27"/>
      <c r="GTX334" s="27"/>
      <c r="GTY334" s="27"/>
      <c r="GTZ334" s="27"/>
      <c r="GUA334" s="27"/>
      <c r="GUB334" s="27"/>
      <c r="GUC334" s="27"/>
      <c r="GUD334" s="27"/>
      <c r="GUE334" s="27"/>
      <c r="GUF334" s="27"/>
      <c r="GUG334" s="27"/>
      <c r="GUH334" s="27"/>
      <c r="GUI334" s="27"/>
      <c r="GUJ334" s="27"/>
      <c r="GUK334" s="27"/>
      <c r="GUL334" s="27"/>
      <c r="GUM334" s="27"/>
      <c r="GUN334" s="27"/>
      <c r="GUO334" s="27"/>
      <c r="GUP334" s="27"/>
      <c r="GUQ334" s="27"/>
      <c r="GUR334" s="27"/>
      <c r="GUS334" s="27"/>
      <c r="GUT334" s="27"/>
      <c r="GUU334" s="27"/>
      <c r="GUV334" s="27"/>
      <c r="GUW334" s="27"/>
      <c r="GUX334" s="27"/>
      <c r="GUY334" s="27"/>
      <c r="GUZ334" s="27"/>
      <c r="GVA334" s="27"/>
      <c r="GVB334" s="27"/>
      <c r="GVC334" s="27"/>
      <c r="GVD334" s="27"/>
      <c r="GVE334" s="27"/>
      <c r="GVF334" s="27"/>
      <c r="GVG334" s="27"/>
      <c r="GVH334" s="27"/>
      <c r="GVI334" s="27"/>
      <c r="GVJ334" s="27"/>
      <c r="GVK334" s="27"/>
      <c r="GVL334" s="27"/>
      <c r="GVM334" s="27"/>
      <c r="GVN334" s="27"/>
      <c r="GVO334" s="27"/>
      <c r="GVP334" s="27"/>
      <c r="GVQ334" s="27"/>
      <c r="GVR334" s="27"/>
      <c r="GVS334" s="27"/>
      <c r="GVT334" s="27"/>
      <c r="GVU334" s="27"/>
      <c r="GVV334" s="27"/>
      <c r="GVW334" s="27"/>
      <c r="GVX334" s="27"/>
      <c r="GVY334" s="27"/>
      <c r="GVZ334" s="27"/>
      <c r="GWA334" s="27"/>
      <c r="GWB334" s="27"/>
      <c r="GWC334" s="27"/>
      <c r="GWD334" s="27"/>
      <c r="GWE334" s="27"/>
      <c r="GWF334" s="27"/>
      <c r="GWG334" s="27"/>
      <c r="GWH334" s="27"/>
      <c r="GWI334" s="27"/>
      <c r="GWJ334" s="27"/>
      <c r="GWK334" s="27"/>
      <c r="GWL334" s="27"/>
      <c r="GWM334" s="27"/>
      <c r="GWN334" s="27"/>
      <c r="GWO334" s="27"/>
      <c r="GWP334" s="27"/>
      <c r="GWQ334" s="27"/>
      <c r="GWR334" s="27"/>
      <c r="GWS334" s="27"/>
      <c r="GWT334" s="27"/>
      <c r="GWU334" s="27"/>
      <c r="GWV334" s="27"/>
      <c r="GWW334" s="27"/>
      <c r="GWX334" s="27"/>
      <c r="GWY334" s="27"/>
      <c r="GWZ334" s="27"/>
      <c r="GXA334" s="27"/>
      <c r="GXB334" s="27"/>
      <c r="GXC334" s="27"/>
      <c r="GXD334" s="27"/>
      <c r="GXE334" s="27"/>
      <c r="GXF334" s="27"/>
      <c r="GXG334" s="27"/>
      <c r="GXH334" s="27"/>
      <c r="GXI334" s="27"/>
      <c r="GXJ334" s="27"/>
      <c r="GXK334" s="27"/>
      <c r="GXL334" s="27"/>
      <c r="GXM334" s="27"/>
      <c r="GXN334" s="27"/>
      <c r="GXO334" s="27"/>
      <c r="GXP334" s="27"/>
      <c r="GXQ334" s="27"/>
      <c r="GXR334" s="27"/>
      <c r="GXS334" s="27"/>
      <c r="GXT334" s="27"/>
      <c r="GXU334" s="27"/>
      <c r="GXV334" s="27"/>
      <c r="GXW334" s="27"/>
      <c r="GXX334" s="27"/>
      <c r="GXY334" s="27"/>
      <c r="GXZ334" s="27"/>
      <c r="GYA334" s="27"/>
      <c r="GYB334" s="27"/>
      <c r="GYC334" s="27"/>
      <c r="GYD334" s="27"/>
      <c r="GYE334" s="27"/>
      <c r="GYF334" s="27"/>
      <c r="GYG334" s="27"/>
      <c r="GYH334" s="27"/>
      <c r="GYI334" s="27"/>
      <c r="GYJ334" s="27"/>
      <c r="GYK334" s="27"/>
      <c r="GYL334" s="27"/>
      <c r="GYM334" s="27"/>
      <c r="GYN334" s="27"/>
      <c r="GYO334" s="27"/>
      <c r="GYP334" s="27"/>
      <c r="GYQ334" s="27"/>
      <c r="GYR334" s="27"/>
      <c r="GYS334" s="27"/>
      <c r="GYT334" s="27"/>
      <c r="GYU334" s="27"/>
      <c r="GYV334" s="27"/>
      <c r="GYW334" s="27"/>
      <c r="GYX334" s="27"/>
      <c r="GYY334" s="27"/>
      <c r="GYZ334" s="27"/>
      <c r="GZA334" s="27"/>
      <c r="GZB334" s="27"/>
      <c r="GZC334" s="27"/>
      <c r="GZD334" s="27"/>
      <c r="GZE334" s="27"/>
      <c r="GZF334" s="27"/>
      <c r="GZG334" s="27"/>
      <c r="GZH334" s="27"/>
      <c r="GZI334" s="27"/>
      <c r="GZJ334" s="27"/>
      <c r="GZK334" s="27"/>
      <c r="GZL334" s="27"/>
      <c r="GZM334" s="27"/>
      <c r="GZN334" s="27"/>
      <c r="GZO334" s="27"/>
      <c r="GZP334" s="27"/>
      <c r="GZQ334" s="27"/>
      <c r="GZR334" s="27"/>
      <c r="GZS334" s="27"/>
      <c r="GZT334" s="27"/>
      <c r="GZU334" s="27"/>
      <c r="GZV334" s="27"/>
      <c r="GZW334" s="27"/>
      <c r="GZX334" s="27"/>
      <c r="GZY334" s="27"/>
      <c r="GZZ334" s="27"/>
      <c r="HAA334" s="27"/>
      <c r="HAB334" s="27"/>
      <c r="HAC334" s="27"/>
      <c r="HAD334" s="27"/>
      <c r="HAE334" s="27"/>
      <c r="HAF334" s="27"/>
      <c r="HAG334" s="27"/>
      <c r="HAH334" s="27"/>
      <c r="HAI334" s="27"/>
      <c r="HAJ334" s="27"/>
      <c r="HAK334" s="27"/>
      <c r="HAL334" s="27"/>
      <c r="HAM334" s="27"/>
      <c r="HAN334" s="27"/>
      <c r="HAO334" s="27"/>
      <c r="HAP334" s="27"/>
      <c r="HAQ334" s="27"/>
      <c r="HAR334" s="27"/>
      <c r="HAS334" s="27"/>
      <c r="HAT334" s="27"/>
      <c r="HAU334" s="27"/>
      <c r="HAV334" s="27"/>
      <c r="HAW334" s="27"/>
      <c r="HAX334" s="27"/>
      <c r="HAY334" s="27"/>
      <c r="HAZ334" s="27"/>
      <c r="HBA334" s="27"/>
      <c r="HBB334" s="27"/>
      <c r="HBC334" s="27"/>
      <c r="HBD334" s="27"/>
      <c r="HBE334" s="27"/>
      <c r="HBF334" s="27"/>
      <c r="HBG334" s="27"/>
      <c r="HBH334" s="27"/>
      <c r="HBI334" s="27"/>
      <c r="HBJ334" s="27"/>
      <c r="HBK334" s="27"/>
      <c r="HBL334" s="27"/>
      <c r="HBM334" s="27"/>
      <c r="HBN334" s="27"/>
      <c r="HBO334" s="27"/>
      <c r="HBP334" s="27"/>
      <c r="HBQ334" s="27"/>
      <c r="HBR334" s="27"/>
      <c r="HBS334" s="27"/>
      <c r="HBT334" s="27"/>
      <c r="HBU334" s="27"/>
      <c r="HBV334" s="27"/>
      <c r="HBW334" s="27"/>
      <c r="HBX334" s="27"/>
      <c r="HBY334" s="27"/>
      <c r="HBZ334" s="27"/>
      <c r="HCA334" s="27"/>
      <c r="HCB334" s="27"/>
      <c r="HCC334" s="27"/>
      <c r="HCD334" s="27"/>
      <c r="HCE334" s="27"/>
      <c r="HCF334" s="27"/>
      <c r="HCG334" s="27"/>
      <c r="HCH334" s="27"/>
      <c r="HCI334" s="27"/>
      <c r="HCJ334" s="27"/>
      <c r="HCK334" s="27"/>
      <c r="HCL334" s="27"/>
      <c r="HCM334" s="27"/>
      <c r="HCN334" s="27"/>
      <c r="HCO334" s="27"/>
      <c r="HCP334" s="27"/>
      <c r="HCQ334" s="27"/>
      <c r="HCR334" s="27"/>
      <c r="HCS334" s="27"/>
      <c r="HCT334" s="27"/>
      <c r="HCU334" s="27"/>
      <c r="HCV334" s="27"/>
      <c r="HCW334" s="27"/>
      <c r="HCX334" s="27"/>
      <c r="HCY334" s="27"/>
      <c r="HCZ334" s="27"/>
      <c r="HDA334" s="27"/>
      <c r="HDB334" s="27"/>
      <c r="HDC334" s="27"/>
      <c r="HDD334" s="27"/>
      <c r="HDE334" s="27"/>
      <c r="HDF334" s="27"/>
      <c r="HDG334" s="27"/>
      <c r="HDH334" s="27"/>
      <c r="HDI334" s="27"/>
      <c r="HDJ334" s="27"/>
      <c r="HDK334" s="27"/>
      <c r="HDL334" s="27"/>
      <c r="HDM334" s="27"/>
      <c r="HDN334" s="27"/>
      <c r="HDO334" s="27"/>
      <c r="HDP334" s="27"/>
      <c r="HDQ334" s="27"/>
      <c r="HDR334" s="27"/>
      <c r="HDS334" s="27"/>
      <c r="HDT334" s="27"/>
      <c r="HDU334" s="27"/>
      <c r="HDV334" s="27"/>
      <c r="HDW334" s="27"/>
      <c r="HDX334" s="27"/>
      <c r="HDY334" s="27"/>
      <c r="HDZ334" s="27"/>
      <c r="HEA334" s="27"/>
      <c r="HEB334" s="27"/>
      <c r="HEC334" s="27"/>
      <c r="HED334" s="27"/>
      <c r="HEE334" s="27"/>
      <c r="HEF334" s="27"/>
      <c r="HEG334" s="27"/>
      <c r="HEH334" s="27"/>
      <c r="HEI334" s="27"/>
      <c r="HEJ334" s="27"/>
      <c r="HEK334" s="27"/>
      <c r="HEL334" s="27"/>
      <c r="HEM334" s="27"/>
      <c r="HEN334" s="27"/>
      <c r="HEO334" s="27"/>
      <c r="HEP334" s="27"/>
      <c r="HEQ334" s="27"/>
      <c r="HER334" s="27"/>
      <c r="HES334" s="27"/>
      <c r="HET334" s="27"/>
      <c r="HEU334" s="27"/>
      <c r="HEV334" s="27"/>
      <c r="HEW334" s="27"/>
      <c r="HEX334" s="27"/>
      <c r="HEY334" s="27"/>
      <c r="HEZ334" s="27"/>
      <c r="HFA334" s="27"/>
      <c r="HFB334" s="27"/>
      <c r="HFC334" s="27"/>
      <c r="HFD334" s="27"/>
      <c r="HFE334" s="27"/>
      <c r="HFF334" s="27"/>
      <c r="HFG334" s="27"/>
      <c r="HFH334" s="27"/>
      <c r="HFI334" s="27"/>
      <c r="HFJ334" s="27"/>
      <c r="HFK334" s="27"/>
      <c r="HFL334" s="27"/>
      <c r="HFM334" s="27"/>
      <c r="HFN334" s="27"/>
      <c r="HFO334" s="27"/>
      <c r="HFP334" s="27"/>
      <c r="HFQ334" s="27"/>
      <c r="HFR334" s="27"/>
      <c r="HFS334" s="27"/>
      <c r="HFT334" s="27"/>
      <c r="HFU334" s="27"/>
      <c r="HFV334" s="27"/>
      <c r="HFW334" s="27"/>
      <c r="HFX334" s="27"/>
      <c r="HFY334" s="27"/>
      <c r="HFZ334" s="27"/>
      <c r="HGA334" s="27"/>
      <c r="HGB334" s="27"/>
      <c r="HGC334" s="27"/>
      <c r="HGD334" s="27"/>
      <c r="HGE334" s="27"/>
      <c r="HGF334" s="27"/>
      <c r="HGG334" s="27"/>
      <c r="HGH334" s="27"/>
      <c r="HGI334" s="27"/>
      <c r="HGJ334" s="27"/>
      <c r="HGK334" s="27"/>
      <c r="HGL334" s="27"/>
      <c r="HGM334" s="27"/>
      <c r="HGN334" s="27"/>
      <c r="HGO334" s="27"/>
      <c r="HGP334" s="27"/>
      <c r="HGQ334" s="27"/>
      <c r="HGR334" s="27"/>
      <c r="HGS334" s="27"/>
      <c r="HGT334" s="27"/>
      <c r="HGU334" s="27"/>
      <c r="HGV334" s="27"/>
      <c r="HGW334" s="27"/>
      <c r="HGX334" s="27"/>
      <c r="HGY334" s="27"/>
      <c r="HGZ334" s="27"/>
      <c r="HHA334" s="27"/>
      <c r="HHB334" s="27"/>
      <c r="HHC334" s="27"/>
      <c r="HHD334" s="27"/>
      <c r="HHE334" s="27"/>
      <c r="HHF334" s="27"/>
      <c r="HHG334" s="27"/>
      <c r="HHH334" s="27"/>
      <c r="HHI334" s="27"/>
      <c r="HHJ334" s="27"/>
      <c r="HHK334" s="27"/>
      <c r="HHL334" s="27"/>
      <c r="HHM334" s="27"/>
      <c r="HHN334" s="27"/>
      <c r="HHO334" s="27"/>
      <c r="HHP334" s="27"/>
      <c r="HHQ334" s="27"/>
      <c r="HHR334" s="27"/>
      <c r="HHS334" s="27"/>
      <c r="HHT334" s="27"/>
      <c r="HHU334" s="27"/>
      <c r="HHV334" s="27"/>
      <c r="HHW334" s="27"/>
      <c r="HHX334" s="27"/>
      <c r="HHY334" s="27"/>
      <c r="HHZ334" s="27"/>
      <c r="HIA334" s="27"/>
      <c r="HIB334" s="27"/>
      <c r="HIC334" s="27"/>
      <c r="HID334" s="27"/>
      <c r="HIE334" s="27"/>
      <c r="HIF334" s="27"/>
      <c r="HIG334" s="27"/>
      <c r="HIH334" s="27"/>
      <c r="HII334" s="27"/>
      <c r="HIJ334" s="27"/>
      <c r="HIK334" s="27"/>
      <c r="HIL334" s="27"/>
      <c r="HIM334" s="27"/>
      <c r="HIN334" s="27"/>
      <c r="HIO334" s="27"/>
      <c r="HIP334" s="27"/>
      <c r="HIQ334" s="27"/>
      <c r="HIR334" s="27"/>
      <c r="HIS334" s="27"/>
      <c r="HIT334" s="27"/>
      <c r="HIU334" s="27"/>
      <c r="HIV334" s="27"/>
      <c r="HIW334" s="27"/>
      <c r="HIX334" s="27"/>
      <c r="HIY334" s="27"/>
      <c r="HIZ334" s="27"/>
      <c r="HJA334" s="27"/>
      <c r="HJB334" s="27"/>
      <c r="HJC334" s="27"/>
      <c r="HJD334" s="27"/>
      <c r="HJE334" s="27"/>
      <c r="HJF334" s="27"/>
      <c r="HJG334" s="27"/>
      <c r="HJH334" s="27"/>
      <c r="HJI334" s="27"/>
      <c r="HJJ334" s="27"/>
      <c r="HJK334" s="27"/>
      <c r="HJL334" s="27"/>
      <c r="HJM334" s="27"/>
      <c r="HJN334" s="27"/>
      <c r="HJO334" s="27"/>
      <c r="HJP334" s="27"/>
      <c r="HJQ334" s="27"/>
      <c r="HJR334" s="27"/>
      <c r="HJS334" s="27"/>
      <c r="HJT334" s="27"/>
      <c r="HJU334" s="27"/>
      <c r="HJV334" s="27"/>
      <c r="HJW334" s="27"/>
      <c r="HJX334" s="27"/>
      <c r="HJY334" s="27"/>
      <c r="HJZ334" s="27"/>
      <c r="HKA334" s="27"/>
      <c r="HKB334" s="27"/>
      <c r="HKC334" s="27"/>
      <c r="HKD334" s="27"/>
      <c r="HKE334" s="27"/>
      <c r="HKF334" s="27"/>
      <c r="HKG334" s="27"/>
      <c r="HKH334" s="27"/>
      <c r="HKI334" s="27"/>
      <c r="HKJ334" s="27"/>
      <c r="HKK334" s="27"/>
      <c r="HKL334" s="27"/>
      <c r="HKM334" s="27"/>
      <c r="HKN334" s="27"/>
      <c r="HKO334" s="27"/>
      <c r="HKP334" s="27"/>
      <c r="HKQ334" s="27"/>
      <c r="HKR334" s="27"/>
      <c r="HKS334" s="27"/>
      <c r="HKT334" s="27"/>
      <c r="HKU334" s="27"/>
      <c r="HKV334" s="27"/>
      <c r="HKW334" s="27"/>
      <c r="HKX334" s="27"/>
      <c r="HKY334" s="27"/>
      <c r="HKZ334" s="27"/>
      <c r="HLA334" s="27"/>
      <c r="HLB334" s="27"/>
      <c r="HLC334" s="27"/>
      <c r="HLD334" s="27"/>
      <c r="HLE334" s="27"/>
      <c r="HLF334" s="27"/>
      <c r="HLG334" s="27"/>
      <c r="HLH334" s="27"/>
      <c r="HLI334" s="27"/>
      <c r="HLJ334" s="27"/>
      <c r="HLK334" s="27"/>
      <c r="HLL334" s="27"/>
      <c r="HLM334" s="27"/>
      <c r="HLN334" s="27"/>
      <c r="HLO334" s="27"/>
      <c r="HLP334" s="27"/>
      <c r="HLQ334" s="27"/>
      <c r="HLR334" s="27"/>
      <c r="HLS334" s="27"/>
      <c r="HLT334" s="27"/>
      <c r="HLU334" s="27"/>
      <c r="HLV334" s="27"/>
      <c r="HLW334" s="27"/>
      <c r="HLX334" s="27"/>
      <c r="HLY334" s="27"/>
      <c r="HLZ334" s="27"/>
      <c r="HMA334" s="27"/>
      <c r="HMB334" s="27"/>
      <c r="HMC334" s="27"/>
      <c r="HMD334" s="27"/>
      <c r="HME334" s="27"/>
      <c r="HMF334" s="27"/>
      <c r="HMG334" s="27"/>
      <c r="HMH334" s="27"/>
      <c r="HMI334" s="27"/>
      <c r="HMJ334" s="27"/>
      <c r="HMK334" s="27"/>
      <c r="HML334" s="27"/>
      <c r="HMM334" s="27"/>
      <c r="HMN334" s="27"/>
      <c r="HMO334" s="27"/>
      <c r="HMP334" s="27"/>
      <c r="HMQ334" s="27"/>
      <c r="HMR334" s="27"/>
      <c r="HMS334" s="27"/>
      <c r="HMT334" s="27"/>
      <c r="HMU334" s="27"/>
      <c r="HMV334" s="27"/>
      <c r="HMW334" s="27"/>
      <c r="HMX334" s="27"/>
      <c r="HMY334" s="27"/>
      <c r="HMZ334" s="27"/>
      <c r="HNA334" s="27"/>
      <c r="HNB334" s="27"/>
      <c r="HNC334" s="27"/>
      <c r="HND334" s="27"/>
      <c r="HNE334" s="27"/>
      <c r="HNF334" s="27"/>
      <c r="HNG334" s="27"/>
      <c r="HNH334" s="27"/>
      <c r="HNI334" s="27"/>
      <c r="HNJ334" s="27"/>
      <c r="HNK334" s="27"/>
      <c r="HNL334" s="27"/>
      <c r="HNM334" s="27"/>
      <c r="HNN334" s="27"/>
      <c r="HNO334" s="27"/>
      <c r="HNP334" s="27"/>
      <c r="HNQ334" s="27"/>
      <c r="HNR334" s="27"/>
      <c r="HNS334" s="27"/>
      <c r="HNT334" s="27"/>
      <c r="HNU334" s="27"/>
      <c r="HNV334" s="27"/>
      <c r="HNW334" s="27"/>
      <c r="HNX334" s="27"/>
      <c r="HNY334" s="27"/>
      <c r="HNZ334" s="27"/>
      <c r="HOA334" s="27"/>
      <c r="HOB334" s="27"/>
      <c r="HOC334" s="27"/>
      <c r="HOD334" s="27"/>
      <c r="HOE334" s="27"/>
      <c r="HOF334" s="27"/>
      <c r="HOG334" s="27"/>
      <c r="HOH334" s="27"/>
      <c r="HOI334" s="27"/>
      <c r="HOJ334" s="27"/>
      <c r="HOK334" s="27"/>
      <c r="HOL334" s="27"/>
      <c r="HOM334" s="27"/>
      <c r="HON334" s="27"/>
      <c r="HOO334" s="27"/>
      <c r="HOP334" s="27"/>
      <c r="HOQ334" s="27"/>
      <c r="HOR334" s="27"/>
      <c r="HOS334" s="27"/>
      <c r="HOT334" s="27"/>
      <c r="HOU334" s="27"/>
      <c r="HOV334" s="27"/>
      <c r="HOW334" s="27"/>
      <c r="HOX334" s="27"/>
      <c r="HOY334" s="27"/>
      <c r="HOZ334" s="27"/>
      <c r="HPA334" s="27"/>
      <c r="HPB334" s="27"/>
      <c r="HPC334" s="27"/>
      <c r="HPD334" s="27"/>
      <c r="HPE334" s="27"/>
      <c r="HPF334" s="27"/>
      <c r="HPG334" s="27"/>
      <c r="HPH334" s="27"/>
      <c r="HPI334" s="27"/>
      <c r="HPJ334" s="27"/>
      <c r="HPK334" s="27"/>
      <c r="HPL334" s="27"/>
      <c r="HPM334" s="27"/>
      <c r="HPN334" s="27"/>
      <c r="HPO334" s="27"/>
      <c r="HPP334" s="27"/>
      <c r="HPQ334" s="27"/>
      <c r="HPR334" s="27"/>
      <c r="HPS334" s="27"/>
      <c r="HPT334" s="27"/>
      <c r="HPU334" s="27"/>
      <c r="HPV334" s="27"/>
      <c r="HPW334" s="27"/>
      <c r="HPX334" s="27"/>
      <c r="HPY334" s="27"/>
      <c r="HPZ334" s="27"/>
      <c r="HQA334" s="27"/>
      <c r="HQB334" s="27"/>
      <c r="HQC334" s="27"/>
      <c r="HQD334" s="27"/>
      <c r="HQE334" s="27"/>
      <c r="HQF334" s="27"/>
      <c r="HQG334" s="27"/>
      <c r="HQH334" s="27"/>
      <c r="HQI334" s="27"/>
      <c r="HQJ334" s="27"/>
      <c r="HQK334" s="27"/>
      <c r="HQL334" s="27"/>
      <c r="HQM334" s="27"/>
      <c r="HQN334" s="27"/>
      <c r="HQO334" s="27"/>
      <c r="HQP334" s="27"/>
      <c r="HQQ334" s="27"/>
      <c r="HQR334" s="27"/>
      <c r="HQS334" s="27"/>
      <c r="HQT334" s="27"/>
      <c r="HQU334" s="27"/>
      <c r="HQV334" s="27"/>
      <c r="HQW334" s="27"/>
      <c r="HQX334" s="27"/>
      <c r="HQY334" s="27"/>
      <c r="HQZ334" s="27"/>
      <c r="HRA334" s="27"/>
      <c r="HRB334" s="27"/>
      <c r="HRC334" s="27"/>
      <c r="HRD334" s="27"/>
      <c r="HRE334" s="27"/>
      <c r="HRF334" s="27"/>
      <c r="HRG334" s="27"/>
      <c r="HRH334" s="27"/>
      <c r="HRI334" s="27"/>
      <c r="HRJ334" s="27"/>
      <c r="HRK334" s="27"/>
      <c r="HRL334" s="27"/>
      <c r="HRM334" s="27"/>
      <c r="HRN334" s="27"/>
      <c r="HRO334" s="27"/>
      <c r="HRP334" s="27"/>
      <c r="HRQ334" s="27"/>
      <c r="HRR334" s="27"/>
      <c r="HRS334" s="27"/>
      <c r="HRT334" s="27"/>
      <c r="HRU334" s="27"/>
      <c r="HRV334" s="27"/>
      <c r="HRW334" s="27"/>
      <c r="HRX334" s="27"/>
      <c r="HRY334" s="27"/>
      <c r="HRZ334" s="27"/>
      <c r="HSA334" s="27"/>
      <c r="HSB334" s="27"/>
      <c r="HSC334" s="27"/>
      <c r="HSD334" s="27"/>
      <c r="HSE334" s="27"/>
      <c r="HSF334" s="27"/>
      <c r="HSG334" s="27"/>
      <c r="HSH334" s="27"/>
      <c r="HSI334" s="27"/>
      <c r="HSJ334" s="27"/>
      <c r="HSK334" s="27"/>
      <c r="HSL334" s="27"/>
      <c r="HSM334" s="27"/>
      <c r="HSN334" s="27"/>
      <c r="HSO334" s="27"/>
      <c r="HSP334" s="27"/>
      <c r="HSQ334" s="27"/>
      <c r="HSR334" s="27"/>
      <c r="HSS334" s="27"/>
      <c r="HST334" s="27"/>
      <c r="HSU334" s="27"/>
      <c r="HSV334" s="27"/>
      <c r="HSW334" s="27"/>
      <c r="HSX334" s="27"/>
      <c r="HSY334" s="27"/>
      <c r="HSZ334" s="27"/>
      <c r="HTA334" s="27"/>
      <c r="HTB334" s="27"/>
      <c r="HTC334" s="27"/>
      <c r="HTD334" s="27"/>
      <c r="HTE334" s="27"/>
      <c r="HTF334" s="27"/>
      <c r="HTG334" s="27"/>
      <c r="HTH334" s="27"/>
      <c r="HTI334" s="27"/>
      <c r="HTJ334" s="27"/>
      <c r="HTK334" s="27"/>
      <c r="HTL334" s="27"/>
      <c r="HTM334" s="27"/>
      <c r="HTN334" s="27"/>
      <c r="HTO334" s="27"/>
      <c r="HTP334" s="27"/>
      <c r="HTQ334" s="27"/>
      <c r="HTR334" s="27"/>
      <c r="HTS334" s="27"/>
      <c r="HTT334" s="27"/>
      <c r="HTU334" s="27"/>
      <c r="HTV334" s="27"/>
      <c r="HTW334" s="27"/>
      <c r="HTX334" s="27"/>
      <c r="HTY334" s="27"/>
      <c r="HTZ334" s="27"/>
      <c r="HUA334" s="27"/>
      <c r="HUB334" s="27"/>
      <c r="HUC334" s="27"/>
      <c r="HUD334" s="27"/>
      <c r="HUE334" s="27"/>
      <c r="HUF334" s="27"/>
      <c r="HUG334" s="27"/>
      <c r="HUH334" s="27"/>
      <c r="HUI334" s="27"/>
      <c r="HUJ334" s="27"/>
      <c r="HUK334" s="27"/>
      <c r="HUL334" s="27"/>
      <c r="HUM334" s="27"/>
      <c r="HUN334" s="27"/>
      <c r="HUO334" s="27"/>
      <c r="HUP334" s="27"/>
      <c r="HUQ334" s="27"/>
      <c r="HUR334" s="27"/>
      <c r="HUS334" s="27"/>
      <c r="HUT334" s="27"/>
      <c r="HUU334" s="27"/>
      <c r="HUV334" s="27"/>
      <c r="HUW334" s="27"/>
      <c r="HUX334" s="27"/>
      <c r="HUY334" s="27"/>
      <c r="HUZ334" s="27"/>
      <c r="HVA334" s="27"/>
      <c r="HVB334" s="27"/>
      <c r="HVC334" s="27"/>
      <c r="HVD334" s="27"/>
      <c r="HVE334" s="27"/>
      <c r="HVF334" s="27"/>
      <c r="HVG334" s="27"/>
      <c r="HVH334" s="27"/>
      <c r="HVI334" s="27"/>
      <c r="HVJ334" s="27"/>
      <c r="HVK334" s="27"/>
      <c r="HVL334" s="27"/>
      <c r="HVM334" s="27"/>
      <c r="HVN334" s="27"/>
      <c r="HVO334" s="27"/>
      <c r="HVP334" s="27"/>
      <c r="HVQ334" s="27"/>
      <c r="HVR334" s="27"/>
      <c r="HVS334" s="27"/>
      <c r="HVT334" s="27"/>
      <c r="HVU334" s="27"/>
      <c r="HVV334" s="27"/>
      <c r="HVW334" s="27"/>
      <c r="HVX334" s="27"/>
      <c r="HVY334" s="27"/>
      <c r="HVZ334" s="27"/>
      <c r="HWA334" s="27"/>
      <c r="HWB334" s="27"/>
      <c r="HWC334" s="27"/>
      <c r="HWD334" s="27"/>
      <c r="HWE334" s="27"/>
      <c r="HWF334" s="27"/>
      <c r="HWG334" s="27"/>
      <c r="HWH334" s="27"/>
      <c r="HWI334" s="27"/>
      <c r="HWJ334" s="27"/>
      <c r="HWK334" s="27"/>
      <c r="HWL334" s="27"/>
      <c r="HWM334" s="27"/>
      <c r="HWN334" s="27"/>
      <c r="HWO334" s="27"/>
      <c r="HWP334" s="27"/>
      <c r="HWQ334" s="27"/>
      <c r="HWR334" s="27"/>
      <c r="HWS334" s="27"/>
      <c r="HWT334" s="27"/>
      <c r="HWU334" s="27"/>
      <c r="HWV334" s="27"/>
      <c r="HWW334" s="27"/>
      <c r="HWX334" s="27"/>
      <c r="HWY334" s="27"/>
      <c r="HWZ334" s="27"/>
      <c r="HXA334" s="27"/>
      <c r="HXB334" s="27"/>
      <c r="HXC334" s="27"/>
      <c r="HXD334" s="27"/>
      <c r="HXE334" s="27"/>
      <c r="HXF334" s="27"/>
      <c r="HXG334" s="27"/>
      <c r="HXH334" s="27"/>
      <c r="HXI334" s="27"/>
      <c r="HXJ334" s="27"/>
      <c r="HXK334" s="27"/>
      <c r="HXL334" s="27"/>
      <c r="HXM334" s="27"/>
      <c r="HXN334" s="27"/>
      <c r="HXO334" s="27"/>
      <c r="HXP334" s="27"/>
      <c r="HXQ334" s="27"/>
      <c r="HXR334" s="27"/>
      <c r="HXS334" s="27"/>
      <c r="HXT334" s="27"/>
      <c r="HXU334" s="27"/>
      <c r="HXV334" s="27"/>
      <c r="HXW334" s="27"/>
      <c r="HXX334" s="27"/>
      <c r="HXY334" s="27"/>
      <c r="HXZ334" s="27"/>
      <c r="HYA334" s="27"/>
      <c r="HYB334" s="27"/>
      <c r="HYC334" s="27"/>
      <c r="HYD334" s="27"/>
      <c r="HYE334" s="27"/>
      <c r="HYF334" s="27"/>
      <c r="HYG334" s="27"/>
      <c r="HYH334" s="27"/>
      <c r="HYI334" s="27"/>
      <c r="HYJ334" s="27"/>
      <c r="HYK334" s="27"/>
      <c r="HYL334" s="27"/>
      <c r="HYM334" s="27"/>
      <c r="HYN334" s="27"/>
      <c r="HYO334" s="27"/>
      <c r="HYP334" s="27"/>
      <c r="HYQ334" s="27"/>
      <c r="HYR334" s="27"/>
      <c r="HYS334" s="27"/>
      <c r="HYT334" s="27"/>
      <c r="HYU334" s="27"/>
      <c r="HYV334" s="27"/>
      <c r="HYW334" s="27"/>
      <c r="HYX334" s="27"/>
      <c r="HYY334" s="27"/>
      <c r="HYZ334" s="27"/>
      <c r="HZA334" s="27"/>
      <c r="HZB334" s="27"/>
      <c r="HZC334" s="27"/>
      <c r="HZD334" s="27"/>
      <c r="HZE334" s="27"/>
      <c r="HZF334" s="27"/>
      <c r="HZG334" s="27"/>
      <c r="HZH334" s="27"/>
      <c r="HZI334" s="27"/>
      <c r="HZJ334" s="27"/>
      <c r="HZK334" s="27"/>
      <c r="HZL334" s="27"/>
      <c r="HZM334" s="27"/>
      <c r="HZN334" s="27"/>
      <c r="HZO334" s="27"/>
      <c r="HZP334" s="27"/>
      <c r="HZQ334" s="27"/>
      <c r="HZR334" s="27"/>
      <c r="HZS334" s="27"/>
      <c r="HZT334" s="27"/>
      <c r="HZU334" s="27"/>
      <c r="HZV334" s="27"/>
      <c r="HZW334" s="27"/>
      <c r="HZX334" s="27"/>
      <c r="HZY334" s="27"/>
      <c r="HZZ334" s="27"/>
      <c r="IAA334" s="27"/>
      <c r="IAB334" s="27"/>
      <c r="IAC334" s="27"/>
      <c r="IAD334" s="27"/>
      <c r="IAE334" s="27"/>
      <c r="IAF334" s="27"/>
      <c r="IAG334" s="27"/>
      <c r="IAH334" s="27"/>
      <c r="IAI334" s="27"/>
      <c r="IAJ334" s="27"/>
      <c r="IAK334" s="27"/>
      <c r="IAL334" s="27"/>
      <c r="IAM334" s="27"/>
      <c r="IAN334" s="27"/>
      <c r="IAO334" s="27"/>
      <c r="IAP334" s="27"/>
      <c r="IAQ334" s="27"/>
      <c r="IAR334" s="27"/>
      <c r="IAS334" s="27"/>
      <c r="IAT334" s="27"/>
      <c r="IAU334" s="27"/>
      <c r="IAV334" s="27"/>
      <c r="IAW334" s="27"/>
      <c r="IAX334" s="27"/>
      <c r="IAY334" s="27"/>
      <c r="IAZ334" s="27"/>
      <c r="IBA334" s="27"/>
      <c r="IBB334" s="27"/>
      <c r="IBC334" s="27"/>
      <c r="IBD334" s="27"/>
      <c r="IBE334" s="27"/>
      <c r="IBF334" s="27"/>
      <c r="IBG334" s="27"/>
      <c r="IBH334" s="27"/>
      <c r="IBI334" s="27"/>
      <c r="IBJ334" s="27"/>
      <c r="IBK334" s="27"/>
      <c r="IBL334" s="27"/>
      <c r="IBM334" s="27"/>
      <c r="IBN334" s="27"/>
      <c r="IBO334" s="27"/>
      <c r="IBP334" s="27"/>
      <c r="IBQ334" s="27"/>
      <c r="IBR334" s="27"/>
      <c r="IBS334" s="27"/>
      <c r="IBT334" s="27"/>
      <c r="IBU334" s="27"/>
      <c r="IBV334" s="27"/>
      <c r="IBW334" s="27"/>
      <c r="IBX334" s="27"/>
      <c r="IBY334" s="27"/>
      <c r="IBZ334" s="27"/>
      <c r="ICA334" s="27"/>
      <c r="ICB334" s="27"/>
      <c r="ICC334" s="27"/>
      <c r="ICD334" s="27"/>
      <c r="ICE334" s="27"/>
      <c r="ICF334" s="27"/>
      <c r="ICG334" s="27"/>
      <c r="ICH334" s="27"/>
      <c r="ICI334" s="27"/>
      <c r="ICJ334" s="27"/>
      <c r="ICK334" s="27"/>
      <c r="ICL334" s="27"/>
      <c r="ICM334" s="27"/>
      <c r="ICN334" s="27"/>
      <c r="ICO334" s="27"/>
      <c r="ICP334" s="27"/>
      <c r="ICQ334" s="27"/>
      <c r="ICR334" s="27"/>
      <c r="ICS334" s="27"/>
      <c r="ICT334" s="27"/>
      <c r="ICU334" s="27"/>
      <c r="ICV334" s="27"/>
      <c r="ICW334" s="27"/>
      <c r="ICX334" s="27"/>
      <c r="ICY334" s="27"/>
      <c r="ICZ334" s="27"/>
      <c r="IDA334" s="27"/>
      <c r="IDB334" s="27"/>
      <c r="IDC334" s="27"/>
      <c r="IDD334" s="27"/>
      <c r="IDE334" s="27"/>
      <c r="IDF334" s="27"/>
      <c r="IDG334" s="27"/>
      <c r="IDH334" s="27"/>
      <c r="IDI334" s="27"/>
      <c r="IDJ334" s="27"/>
      <c r="IDK334" s="27"/>
      <c r="IDL334" s="27"/>
      <c r="IDM334" s="27"/>
      <c r="IDN334" s="27"/>
      <c r="IDO334" s="27"/>
      <c r="IDP334" s="27"/>
      <c r="IDQ334" s="27"/>
      <c r="IDR334" s="27"/>
      <c r="IDS334" s="27"/>
      <c r="IDT334" s="27"/>
      <c r="IDU334" s="27"/>
      <c r="IDV334" s="27"/>
      <c r="IDW334" s="27"/>
      <c r="IDX334" s="27"/>
      <c r="IDY334" s="27"/>
      <c r="IDZ334" s="27"/>
      <c r="IEA334" s="27"/>
      <c r="IEB334" s="27"/>
      <c r="IEC334" s="27"/>
      <c r="IED334" s="27"/>
      <c r="IEE334" s="27"/>
      <c r="IEF334" s="27"/>
      <c r="IEG334" s="27"/>
      <c r="IEH334" s="27"/>
      <c r="IEI334" s="27"/>
      <c r="IEJ334" s="27"/>
      <c r="IEK334" s="27"/>
      <c r="IEL334" s="27"/>
      <c r="IEM334" s="27"/>
      <c r="IEN334" s="27"/>
      <c r="IEO334" s="27"/>
      <c r="IEP334" s="27"/>
      <c r="IEQ334" s="27"/>
      <c r="IER334" s="27"/>
      <c r="IES334" s="27"/>
      <c r="IET334" s="27"/>
      <c r="IEU334" s="27"/>
      <c r="IEV334" s="27"/>
      <c r="IEW334" s="27"/>
      <c r="IEX334" s="27"/>
      <c r="IEY334" s="27"/>
      <c r="IEZ334" s="27"/>
      <c r="IFA334" s="27"/>
      <c r="IFB334" s="27"/>
      <c r="IFC334" s="27"/>
      <c r="IFD334" s="27"/>
      <c r="IFE334" s="27"/>
      <c r="IFF334" s="27"/>
      <c r="IFG334" s="27"/>
      <c r="IFH334" s="27"/>
      <c r="IFI334" s="27"/>
      <c r="IFJ334" s="27"/>
      <c r="IFK334" s="27"/>
      <c r="IFL334" s="27"/>
      <c r="IFM334" s="27"/>
      <c r="IFN334" s="27"/>
      <c r="IFO334" s="27"/>
      <c r="IFP334" s="27"/>
      <c r="IFQ334" s="27"/>
      <c r="IFR334" s="27"/>
      <c r="IFS334" s="27"/>
      <c r="IFT334" s="27"/>
      <c r="IFU334" s="27"/>
      <c r="IFV334" s="27"/>
      <c r="IFW334" s="27"/>
      <c r="IFX334" s="27"/>
      <c r="IFY334" s="27"/>
      <c r="IFZ334" s="27"/>
      <c r="IGA334" s="27"/>
      <c r="IGB334" s="27"/>
      <c r="IGC334" s="27"/>
      <c r="IGD334" s="27"/>
      <c r="IGE334" s="27"/>
      <c r="IGF334" s="27"/>
      <c r="IGG334" s="27"/>
      <c r="IGH334" s="27"/>
      <c r="IGI334" s="27"/>
      <c r="IGJ334" s="27"/>
      <c r="IGK334" s="27"/>
      <c r="IGL334" s="27"/>
      <c r="IGM334" s="27"/>
      <c r="IGN334" s="27"/>
      <c r="IGO334" s="27"/>
      <c r="IGP334" s="27"/>
      <c r="IGQ334" s="27"/>
      <c r="IGR334" s="27"/>
      <c r="IGS334" s="27"/>
      <c r="IGT334" s="27"/>
      <c r="IGU334" s="27"/>
      <c r="IGV334" s="27"/>
      <c r="IGW334" s="27"/>
      <c r="IGX334" s="27"/>
      <c r="IGY334" s="27"/>
      <c r="IGZ334" s="27"/>
      <c r="IHA334" s="27"/>
      <c r="IHB334" s="27"/>
      <c r="IHC334" s="27"/>
      <c r="IHD334" s="27"/>
      <c r="IHE334" s="27"/>
      <c r="IHF334" s="27"/>
      <c r="IHG334" s="27"/>
      <c r="IHH334" s="27"/>
      <c r="IHI334" s="27"/>
      <c r="IHJ334" s="27"/>
      <c r="IHK334" s="27"/>
      <c r="IHL334" s="27"/>
      <c r="IHM334" s="27"/>
      <c r="IHN334" s="27"/>
      <c r="IHO334" s="27"/>
      <c r="IHP334" s="27"/>
      <c r="IHQ334" s="27"/>
      <c r="IHR334" s="27"/>
      <c r="IHS334" s="27"/>
      <c r="IHT334" s="27"/>
      <c r="IHU334" s="27"/>
      <c r="IHV334" s="27"/>
      <c r="IHW334" s="27"/>
      <c r="IHX334" s="27"/>
      <c r="IHY334" s="27"/>
      <c r="IHZ334" s="27"/>
      <c r="IIA334" s="27"/>
      <c r="IIB334" s="27"/>
      <c r="IIC334" s="27"/>
      <c r="IID334" s="27"/>
      <c r="IIE334" s="27"/>
      <c r="IIF334" s="27"/>
      <c r="IIG334" s="27"/>
      <c r="IIH334" s="27"/>
      <c r="III334" s="27"/>
      <c r="IIJ334" s="27"/>
      <c r="IIK334" s="27"/>
      <c r="IIL334" s="27"/>
      <c r="IIM334" s="27"/>
      <c r="IIN334" s="27"/>
      <c r="IIO334" s="27"/>
      <c r="IIP334" s="27"/>
      <c r="IIQ334" s="27"/>
      <c r="IIR334" s="27"/>
      <c r="IIS334" s="27"/>
      <c r="IIT334" s="27"/>
      <c r="IIU334" s="27"/>
      <c r="IIV334" s="27"/>
      <c r="IIW334" s="27"/>
      <c r="IIX334" s="27"/>
      <c r="IIY334" s="27"/>
      <c r="IIZ334" s="27"/>
      <c r="IJA334" s="27"/>
      <c r="IJB334" s="27"/>
      <c r="IJC334" s="27"/>
      <c r="IJD334" s="27"/>
      <c r="IJE334" s="27"/>
      <c r="IJF334" s="27"/>
      <c r="IJG334" s="27"/>
      <c r="IJH334" s="27"/>
      <c r="IJI334" s="27"/>
      <c r="IJJ334" s="27"/>
      <c r="IJK334" s="27"/>
      <c r="IJL334" s="27"/>
      <c r="IJM334" s="27"/>
      <c r="IJN334" s="27"/>
      <c r="IJO334" s="27"/>
      <c r="IJP334" s="27"/>
      <c r="IJQ334" s="27"/>
      <c r="IJR334" s="27"/>
      <c r="IJS334" s="27"/>
      <c r="IJT334" s="27"/>
      <c r="IJU334" s="27"/>
      <c r="IJV334" s="27"/>
      <c r="IJW334" s="27"/>
      <c r="IJX334" s="27"/>
      <c r="IJY334" s="27"/>
      <c r="IJZ334" s="27"/>
      <c r="IKA334" s="27"/>
      <c r="IKB334" s="27"/>
      <c r="IKC334" s="27"/>
      <c r="IKD334" s="27"/>
      <c r="IKE334" s="27"/>
      <c r="IKF334" s="27"/>
      <c r="IKG334" s="27"/>
      <c r="IKH334" s="27"/>
      <c r="IKI334" s="27"/>
      <c r="IKJ334" s="27"/>
      <c r="IKK334" s="27"/>
      <c r="IKL334" s="27"/>
      <c r="IKM334" s="27"/>
      <c r="IKN334" s="27"/>
      <c r="IKO334" s="27"/>
      <c r="IKP334" s="27"/>
      <c r="IKQ334" s="27"/>
      <c r="IKR334" s="27"/>
      <c r="IKS334" s="27"/>
      <c r="IKT334" s="27"/>
      <c r="IKU334" s="27"/>
      <c r="IKV334" s="27"/>
      <c r="IKW334" s="27"/>
      <c r="IKX334" s="27"/>
      <c r="IKY334" s="27"/>
      <c r="IKZ334" s="27"/>
      <c r="ILA334" s="27"/>
      <c r="ILB334" s="27"/>
      <c r="ILC334" s="27"/>
      <c r="ILD334" s="27"/>
      <c r="ILE334" s="27"/>
      <c r="ILF334" s="27"/>
      <c r="ILG334" s="27"/>
      <c r="ILH334" s="27"/>
      <c r="ILI334" s="27"/>
      <c r="ILJ334" s="27"/>
      <c r="ILK334" s="27"/>
      <c r="ILL334" s="27"/>
      <c r="ILM334" s="27"/>
      <c r="ILN334" s="27"/>
      <c r="ILO334" s="27"/>
      <c r="ILP334" s="27"/>
      <c r="ILQ334" s="27"/>
      <c r="ILR334" s="27"/>
      <c r="ILS334" s="27"/>
      <c r="ILT334" s="27"/>
      <c r="ILU334" s="27"/>
      <c r="ILV334" s="27"/>
      <c r="ILW334" s="27"/>
      <c r="ILX334" s="27"/>
      <c r="ILY334" s="27"/>
      <c r="ILZ334" s="27"/>
      <c r="IMA334" s="27"/>
      <c r="IMB334" s="27"/>
      <c r="IMC334" s="27"/>
      <c r="IMD334" s="27"/>
      <c r="IME334" s="27"/>
      <c r="IMF334" s="27"/>
      <c r="IMG334" s="27"/>
      <c r="IMH334" s="27"/>
      <c r="IMI334" s="27"/>
      <c r="IMJ334" s="27"/>
      <c r="IMK334" s="27"/>
      <c r="IML334" s="27"/>
      <c r="IMM334" s="27"/>
      <c r="IMN334" s="27"/>
      <c r="IMO334" s="27"/>
      <c r="IMP334" s="27"/>
      <c r="IMQ334" s="27"/>
      <c r="IMR334" s="27"/>
      <c r="IMS334" s="27"/>
      <c r="IMT334" s="27"/>
      <c r="IMU334" s="27"/>
      <c r="IMV334" s="27"/>
      <c r="IMW334" s="27"/>
      <c r="IMX334" s="27"/>
      <c r="IMY334" s="27"/>
      <c r="IMZ334" s="27"/>
      <c r="INA334" s="27"/>
      <c r="INB334" s="27"/>
      <c r="INC334" s="27"/>
      <c r="IND334" s="27"/>
      <c r="INE334" s="27"/>
      <c r="INF334" s="27"/>
      <c r="ING334" s="27"/>
      <c r="INH334" s="27"/>
      <c r="INI334" s="27"/>
      <c r="INJ334" s="27"/>
      <c r="INK334" s="27"/>
      <c r="INL334" s="27"/>
      <c r="INM334" s="27"/>
      <c r="INN334" s="27"/>
      <c r="INO334" s="27"/>
      <c r="INP334" s="27"/>
      <c r="INQ334" s="27"/>
      <c r="INR334" s="27"/>
      <c r="INS334" s="27"/>
      <c r="INT334" s="27"/>
      <c r="INU334" s="27"/>
      <c r="INV334" s="27"/>
      <c r="INW334" s="27"/>
      <c r="INX334" s="27"/>
      <c r="INY334" s="27"/>
      <c r="INZ334" s="27"/>
      <c r="IOA334" s="27"/>
      <c r="IOB334" s="27"/>
      <c r="IOC334" s="27"/>
      <c r="IOD334" s="27"/>
      <c r="IOE334" s="27"/>
      <c r="IOF334" s="27"/>
      <c r="IOG334" s="27"/>
      <c r="IOH334" s="27"/>
      <c r="IOI334" s="27"/>
      <c r="IOJ334" s="27"/>
      <c r="IOK334" s="27"/>
      <c r="IOL334" s="27"/>
      <c r="IOM334" s="27"/>
      <c r="ION334" s="27"/>
      <c r="IOO334" s="27"/>
      <c r="IOP334" s="27"/>
      <c r="IOQ334" s="27"/>
      <c r="IOR334" s="27"/>
      <c r="IOS334" s="27"/>
      <c r="IOT334" s="27"/>
      <c r="IOU334" s="27"/>
      <c r="IOV334" s="27"/>
      <c r="IOW334" s="27"/>
      <c r="IOX334" s="27"/>
      <c r="IOY334" s="27"/>
      <c r="IOZ334" s="27"/>
      <c r="IPA334" s="27"/>
      <c r="IPB334" s="27"/>
      <c r="IPC334" s="27"/>
      <c r="IPD334" s="27"/>
      <c r="IPE334" s="27"/>
      <c r="IPF334" s="27"/>
      <c r="IPG334" s="27"/>
      <c r="IPH334" s="27"/>
      <c r="IPI334" s="27"/>
      <c r="IPJ334" s="27"/>
      <c r="IPK334" s="27"/>
      <c r="IPL334" s="27"/>
      <c r="IPM334" s="27"/>
      <c r="IPN334" s="27"/>
      <c r="IPO334" s="27"/>
      <c r="IPP334" s="27"/>
      <c r="IPQ334" s="27"/>
      <c r="IPR334" s="27"/>
      <c r="IPS334" s="27"/>
      <c r="IPT334" s="27"/>
      <c r="IPU334" s="27"/>
      <c r="IPV334" s="27"/>
      <c r="IPW334" s="27"/>
      <c r="IPX334" s="27"/>
      <c r="IPY334" s="27"/>
      <c r="IPZ334" s="27"/>
      <c r="IQA334" s="27"/>
      <c r="IQB334" s="27"/>
      <c r="IQC334" s="27"/>
      <c r="IQD334" s="27"/>
      <c r="IQE334" s="27"/>
      <c r="IQF334" s="27"/>
      <c r="IQG334" s="27"/>
      <c r="IQH334" s="27"/>
      <c r="IQI334" s="27"/>
      <c r="IQJ334" s="27"/>
      <c r="IQK334" s="27"/>
      <c r="IQL334" s="27"/>
      <c r="IQM334" s="27"/>
      <c r="IQN334" s="27"/>
      <c r="IQO334" s="27"/>
      <c r="IQP334" s="27"/>
      <c r="IQQ334" s="27"/>
      <c r="IQR334" s="27"/>
      <c r="IQS334" s="27"/>
      <c r="IQT334" s="27"/>
      <c r="IQU334" s="27"/>
      <c r="IQV334" s="27"/>
      <c r="IQW334" s="27"/>
      <c r="IQX334" s="27"/>
      <c r="IQY334" s="27"/>
      <c r="IQZ334" s="27"/>
      <c r="IRA334" s="27"/>
      <c r="IRB334" s="27"/>
      <c r="IRC334" s="27"/>
      <c r="IRD334" s="27"/>
      <c r="IRE334" s="27"/>
      <c r="IRF334" s="27"/>
      <c r="IRG334" s="27"/>
      <c r="IRH334" s="27"/>
      <c r="IRI334" s="27"/>
      <c r="IRJ334" s="27"/>
      <c r="IRK334" s="27"/>
      <c r="IRL334" s="27"/>
      <c r="IRM334" s="27"/>
      <c r="IRN334" s="27"/>
      <c r="IRO334" s="27"/>
      <c r="IRP334" s="27"/>
      <c r="IRQ334" s="27"/>
      <c r="IRR334" s="27"/>
      <c r="IRS334" s="27"/>
      <c r="IRT334" s="27"/>
      <c r="IRU334" s="27"/>
      <c r="IRV334" s="27"/>
      <c r="IRW334" s="27"/>
      <c r="IRX334" s="27"/>
      <c r="IRY334" s="27"/>
      <c r="IRZ334" s="27"/>
      <c r="ISA334" s="27"/>
      <c r="ISB334" s="27"/>
      <c r="ISC334" s="27"/>
      <c r="ISD334" s="27"/>
      <c r="ISE334" s="27"/>
      <c r="ISF334" s="27"/>
      <c r="ISG334" s="27"/>
      <c r="ISH334" s="27"/>
      <c r="ISI334" s="27"/>
      <c r="ISJ334" s="27"/>
      <c r="ISK334" s="27"/>
      <c r="ISL334" s="27"/>
      <c r="ISM334" s="27"/>
      <c r="ISN334" s="27"/>
      <c r="ISO334" s="27"/>
      <c r="ISP334" s="27"/>
      <c r="ISQ334" s="27"/>
      <c r="ISR334" s="27"/>
      <c r="ISS334" s="27"/>
      <c r="IST334" s="27"/>
      <c r="ISU334" s="27"/>
      <c r="ISV334" s="27"/>
      <c r="ISW334" s="27"/>
      <c r="ISX334" s="27"/>
      <c r="ISY334" s="27"/>
      <c r="ISZ334" s="27"/>
      <c r="ITA334" s="27"/>
      <c r="ITB334" s="27"/>
      <c r="ITC334" s="27"/>
      <c r="ITD334" s="27"/>
      <c r="ITE334" s="27"/>
      <c r="ITF334" s="27"/>
      <c r="ITG334" s="27"/>
      <c r="ITH334" s="27"/>
      <c r="ITI334" s="27"/>
      <c r="ITJ334" s="27"/>
      <c r="ITK334" s="27"/>
      <c r="ITL334" s="27"/>
      <c r="ITM334" s="27"/>
      <c r="ITN334" s="27"/>
      <c r="ITO334" s="27"/>
      <c r="ITP334" s="27"/>
      <c r="ITQ334" s="27"/>
      <c r="ITR334" s="27"/>
      <c r="ITS334" s="27"/>
      <c r="ITT334" s="27"/>
      <c r="ITU334" s="27"/>
      <c r="ITV334" s="27"/>
      <c r="ITW334" s="27"/>
      <c r="ITX334" s="27"/>
      <c r="ITY334" s="27"/>
      <c r="ITZ334" s="27"/>
      <c r="IUA334" s="27"/>
      <c r="IUB334" s="27"/>
      <c r="IUC334" s="27"/>
      <c r="IUD334" s="27"/>
      <c r="IUE334" s="27"/>
      <c r="IUF334" s="27"/>
      <c r="IUG334" s="27"/>
      <c r="IUH334" s="27"/>
      <c r="IUI334" s="27"/>
      <c r="IUJ334" s="27"/>
      <c r="IUK334" s="27"/>
      <c r="IUL334" s="27"/>
      <c r="IUM334" s="27"/>
      <c r="IUN334" s="27"/>
      <c r="IUO334" s="27"/>
      <c r="IUP334" s="27"/>
      <c r="IUQ334" s="27"/>
      <c r="IUR334" s="27"/>
      <c r="IUS334" s="27"/>
      <c r="IUT334" s="27"/>
      <c r="IUU334" s="27"/>
      <c r="IUV334" s="27"/>
      <c r="IUW334" s="27"/>
      <c r="IUX334" s="27"/>
      <c r="IUY334" s="27"/>
      <c r="IUZ334" s="27"/>
      <c r="IVA334" s="27"/>
      <c r="IVB334" s="27"/>
      <c r="IVC334" s="27"/>
      <c r="IVD334" s="27"/>
      <c r="IVE334" s="27"/>
      <c r="IVF334" s="27"/>
      <c r="IVG334" s="27"/>
      <c r="IVH334" s="27"/>
      <c r="IVI334" s="27"/>
      <c r="IVJ334" s="27"/>
      <c r="IVK334" s="27"/>
      <c r="IVL334" s="27"/>
      <c r="IVM334" s="27"/>
      <c r="IVN334" s="27"/>
      <c r="IVO334" s="27"/>
      <c r="IVP334" s="27"/>
      <c r="IVQ334" s="27"/>
      <c r="IVR334" s="27"/>
      <c r="IVS334" s="27"/>
      <c r="IVT334" s="27"/>
      <c r="IVU334" s="27"/>
      <c r="IVV334" s="27"/>
      <c r="IVW334" s="27"/>
      <c r="IVX334" s="27"/>
      <c r="IVY334" s="27"/>
      <c r="IVZ334" s="27"/>
      <c r="IWA334" s="27"/>
      <c r="IWB334" s="27"/>
      <c r="IWC334" s="27"/>
      <c r="IWD334" s="27"/>
      <c r="IWE334" s="27"/>
      <c r="IWF334" s="27"/>
      <c r="IWG334" s="27"/>
      <c r="IWH334" s="27"/>
      <c r="IWI334" s="27"/>
      <c r="IWJ334" s="27"/>
      <c r="IWK334" s="27"/>
      <c r="IWL334" s="27"/>
      <c r="IWM334" s="27"/>
      <c r="IWN334" s="27"/>
      <c r="IWO334" s="27"/>
      <c r="IWP334" s="27"/>
      <c r="IWQ334" s="27"/>
      <c r="IWR334" s="27"/>
      <c r="IWS334" s="27"/>
      <c r="IWT334" s="27"/>
      <c r="IWU334" s="27"/>
      <c r="IWV334" s="27"/>
      <c r="IWW334" s="27"/>
      <c r="IWX334" s="27"/>
      <c r="IWY334" s="27"/>
      <c r="IWZ334" s="27"/>
      <c r="IXA334" s="27"/>
      <c r="IXB334" s="27"/>
      <c r="IXC334" s="27"/>
      <c r="IXD334" s="27"/>
      <c r="IXE334" s="27"/>
      <c r="IXF334" s="27"/>
      <c r="IXG334" s="27"/>
      <c r="IXH334" s="27"/>
      <c r="IXI334" s="27"/>
      <c r="IXJ334" s="27"/>
      <c r="IXK334" s="27"/>
      <c r="IXL334" s="27"/>
      <c r="IXM334" s="27"/>
      <c r="IXN334" s="27"/>
      <c r="IXO334" s="27"/>
      <c r="IXP334" s="27"/>
      <c r="IXQ334" s="27"/>
      <c r="IXR334" s="27"/>
      <c r="IXS334" s="27"/>
      <c r="IXT334" s="27"/>
      <c r="IXU334" s="27"/>
      <c r="IXV334" s="27"/>
      <c r="IXW334" s="27"/>
      <c r="IXX334" s="27"/>
      <c r="IXY334" s="27"/>
      <c r="IXZ334" s="27"/>
      <c r="IYA334" s="27"/>
      <c r="IYB334" s="27"/>
      <c r="IYC334" s="27"/>
      <c r="IYD334" s="27"/>
      <c r="IYE334" s="27"/>
      <c r="IYF334" s="27"/>
      <c r="IYG334" s="27"/>
      <c r="IYH334" s="27"/>
      <c r="IYI334" s="27"/>
      <c r="IYJ334" s="27"/>
      <c r="IYK334" s="27"/>
      <c r="IYL334" s="27"/>
      <c r="IYM334" s="27"/>
      <c r="IYN334" s="27"/>
      <c r="IYO334" s="27"/>
      <c r="IYP334" s="27"/>
      <c r="IYQ334" s="27"/>
      <c r="IYR334" s="27"/>
      <c r="IYS334" s="27"/>
      <c r="IYT334" s="27"/>
      <c r="IYU334" s="27"/>
      <c r="IYV334" s="27"/>
      <c r="IYW334" s="27"/>
      <c r="IYX334" s="27"/>
      <c r="IYY334" s="27"/>
      <c r="IYZ334" s="27"/>
      <c r="IZA334" s="27"/>
      <c r="IZB334" s="27"/>
      <c r="IZC334" s="27"/>
      <c r="IZD334" s="27"/>
      <c r="IZE334" s="27"/>
      <c r="IZF334" s="27"/>
      <c r="IZG334" s="27"/>
      <c r="IZH334" s="27"/>
      <c r="IZI334" s="27"/>
      <c r="IZJ334" s="27"/>
      <c r="IZK334" s="27"/>
      <c r="IZL334" s="27"/>
      <c r="IZM334" s="27"/>
      <c r="IZN334" s="27"/>
      <c r="IZO334" s="27"/>
      <c r="IZP334" s="27"/>
      <c r="IZQ334" s="27"/>
      <c r="IZR334" s="27"/>
      <c r="IZS334" s="27"/>
      <c r="IZT334" s="27"/>
      <c r="IZU334" s="27"/>
      <c r="IZV334" s="27"/>
      <c r="IZW334" s="27"/>
      <c r="IZX334" s="27"/>
      <c r="IZY334" s="27"/>
      <c r="IZZ334" s="27"/>
      <c r="JAA334" s="27"/>
      <c r="JAB334" s="27"/>
      <c r="JAC334" s="27"/>
      <c r="JAD334" s="27"/>
      <c r="JAE334" s="27"/>
      <c r="JAF334" s="27"/>
      <c r="JAG334" s="27"/>
      <c r="JAH334" s="27"/>
      <c r="JAI334" s="27"/>
      <c r="JAJ334" s="27"/>
      <c r="JAK334" s="27"/>
      <c r="JAL334" s="27"/>
      <c r="JAM334" s="27"/>
      <c r="JAN334" s="27"/>
      <c r="JAO334" s="27"/>
      <c r="JAP334" s="27"/>
      <c r="JAQ334" s="27"/>
      <c r="JAR334" s="27"/>
      <c r="JAS334" s="27"/>
      <c r="JAT334" s="27"/>
      <c r="JAU334" s="27"/>
      <c r="JAV334" s="27"/>
      <c r="JAW334" s="27"/>
      <c r="JAX334" s="27"/>
      <c r="JAY334" s="27"/>
      <c r="JAZ334" s="27"/>
      <c r="JBA334" s="27"/>
      <c r="JBB334" s="27"/>
      <c r="JBC334" s="27"/>
      <c r="JBD334" s="27"/>
      <c r="JBE334" s="27"/>
      <c r="JBF334" s="27"/>
      <c r="JBG334" s="27"/>
      <c r="JBH334" s="27"/>
      <c r="JBI334" s="27"/>
      <c r="JBJ334" s="27"/>
      <c r="JBK334" s="27"/>
      <c r="JBL334" s="27"/>
      <c r="JBM334" s="27"/>
      <c r="JBN334" s="27"/>
      <c r="JBO334" s="27"/>
      <c r="JBP334" s="27"/>
      <c r="JBQ334" s="27"/>
      <c r="JBR334" s="27"/>
      <c r="JBS334" s="27"/>
      <c r="JBT334" s="27"/>
      <c r="JBU334" s="27"/>
      <c r="JBV334" s="27"/>
      <c r="JBW334" s="27"/>
      <c r="JBX334" s="27"/>
      <c r="JBY334" s="27"/>
      <c r="JBZ334" s="27"/>
      <c r="JCA334" s="27"/>
      <c r="JCB334" s="27"/>
      <c r="JCC334" s="27"/>
      <c r="JCD334" s="27"/>
      <c r="JCE334" s="27"/>
      <c r="JCF334" s="27"/>
      <c r="JCG334" s="27"/>
      <c r="JCH334" s="27"/>
      <c r="JCI334" s="27"/>
      <c r="JCJ334" s="27"/>
      <c r="JCK334" s="27"/>
      <c r="JCL334" s="27"/>
      <c r="JCM334" s="27"/>
      <c r="JCN334" s="27"/>
      <c r="JCO334" s="27"/>
      <c r="JCP334" s="27"/>
      <c r="JCQ334" s="27"/>
      <c r="JCR334" s="27"/>
      <c r="JCS334" s="27"/>
      <c r="JCT334" s="27"/>
      <c r="JCU334" s="27"/>
      <c r="JCV334" s="27"/>
      <c r="JCW334" s="27"/>
      <c r="JCX334" s="27"/>
      <c r="JCY334" s="27"/>
      <c r="JCZ334" s="27"/>
      <c r="JDA334" s="27"/>
      <c r="JDB334" s="27"/>
      <c r="JDC334" s="27"/>
      <c r="JDD334" s="27"/>
      <c r="JDE334" s="27"/>
      <c r="JDF334" s="27"/>
      <c r="JDG334" s="27"/>
      <c r="JDH334" s="27"/>
      <c r="JDI334" s="27"/>
      <c r="JDJ334" s="27"/>
      <c r="JDK334" s="27"/>
      <c r="JDL334" s="27"/>
      <c r="JDM334" s="27"/>
      <c r="JDN334" s="27"/>
      <c r="JDO334" s="27"/>
      <c r="JDP334" s="27"/>
      <c r="JDQ334" s="27"/>
      <c r="JDR334" s="27"/>
      <c r="JDS334" s="27"/>
      <c r="JDT334" s="27"/>
      <c r="JDU334" s="27"/>
      <c r="JDV334" s="27"/>
      <c r="JDW334" s="27"/>
      <c r="JDX334" s="27"/>
      <c r="JDY334" s="27"/>
      <c r="JDZ334" s="27"/>
      <c r="JEA334" s="27"/>
      <c r="JEB334" s="27"/>
      <c r="JEC334" s="27"/>
      <c r="JED334" s="27"/>
      <c r="JEE334" s="27"/>
      <c r="JEF334" s="27"/>
      <c r="JEG334" s="27"/>
      <c r="JEH334" s="27"/>
      <c r="JEI334" s="27"/>
      <c r="JEJ334" s="27"/>
      <c r="JEK334" s="27"/>
      <c r="JEL334" s="27"/>
      <c r="JEM334" s="27"/>
      <c r="JEN334" s="27"/>
      <c r="JEO334" s="27"/>
      <c r="JEP334" s="27"/>
      <c r="JEQ334" s="27"/>
      <c r="JER334" s="27"/>
      <c r="JES334" s="27"/>
      <c r="JET334" s="27"/>
      <c r="JEU334" s="27"/>
      <c r="JEV334" s="27"/>
      <c r="JEW334" s="27"/>
      <c r="JEX334" s="27"/>
      <c r="JEY334" s="27"/>
      <c r="JEZ334" s="27"/>
      <c r="JFA334" s="27"/>
      <c r="JFB334" s="27"/>
      <c r="JFC334" s="27"/>
      <c r="JFD334" s="27"/>
      <c r="JFE334" s="27"/>
      <c r="JFF334" s="27"/>
      <c r="JFG334" s="27"/>
      <c r="JFH334" s="27"/>
      <c r="JFI334" s="27"/>
      <c r="JFJ334" s="27"/>
      <c r="JFK334" s="27"/>
      <c r="JFL334" s="27"/>
      <c r="JFM334" s="27"/>
      <c r="JFN334" s="27"/>
      <c r="JFO334" s="27"/>
      <c r="JFP334" s="27"/>
      <c r="JFQ334" s="27"/>
      <c r="JFR334" s="27"/>
      <c r="JFS334" s="27"/>
      <c r="JFT334" s="27"/>
      <c r="JFU334" s="27"/>
      <c r="JFV334" s="27"/>
      <c r="JFW334" s="27"/>
      <c r="JFX334" s="27"/>
      <c r="JFY334" s="27"/>
      <c r="JFZ334" s="27"/>
      <c r="JGA334" s="27"/>
      <c r="JGB334" s="27"/>
      <c r="JGC334" s="27"/>
      <c r="JGD334" s="27"/>
      <c r="JGE334" s="27"/>
      <c r="JGF334" s="27"/>
      <c r="JGG334" s="27"/>
      <c r="JGH334" s="27"/>
      <c r="JGI334" s="27"/>
      <c r="JGJ334" s="27"/>
      <c r="JGK334" s="27"/>
      <c r="JGL334" s="27"/>
      <c r="JGM334" s="27"/>
      <c r="JGN334" s="27"/>
      <c r="JGO334" s="27"/>
      <c r="JGP334" s="27"/>
      <c r="JGQ334" s="27"/>
      <c r="JGR334" s="27"/>
      <c r="JGS334" s="27"/>
      <c r="JGT334" s="27"/>
      <c r="JGU334" s="27"/>
      <c r="JGV334" s="27"/>
      <c r="JGW334" s="27"/>
      <c r="JGX334" s="27"/>
      <c r="JGY334" s="27"/>
      <c r="JGZ334" s="27"/>
      <c r="JHA334" s="27"/>
      <c r="JHB334" s="27"/>
      <c r="JHC334" s="27"/>
      <c r="JHD334" s="27"/>
      <c r="JHE334" s="27"/>
      <c r="JHF334" s="27"/>
      <c r="JHG334" s="27"/>
      <c r="JHH334" s="27"/>
      <c r="JHI334" s="27"/>
      <c r="JHJ334" s="27"/>
      <c r="JHK334" s="27"/>
      <c r="JHL334" s="27"/>
      <c r="JHM334" s="27"/>
      <c r="JHN334" s="27"/>
      <c r="JHO334" s="27"/>
      <c r="JHP334" s="27"/>
      <c r="JHQ334" s="27"/>
      <c r="JHR334" s="27"/>
      <c r="JHS334" s="27"/>
      <c r="JHT334" s="27"/>
      <c r="JHU334" s="27"/>
      <c r="JHV334" s="27"/>
      <c r="JHW334" s="27"/>
      <c r="JHX334" s="27"/>
      <c r="JHY334" s="27"/>
      <c r="JHZ334" s="27"/>
      <c r="JIA334" s="27"/>
      <c r="JIB334" s="27"/>
      <c r="JIC334" s="27"/>
      <c r="JID334" s="27"/>
      <c r="JIE334" s="27"/>
      <c r="JIF334" s="27"/>
      <c r="JIG334" s="27"/>
      <c r="JIH334" s="27"/>
      <c r="JII334" s="27"/>
      <c r="JIJ334" s="27"/>
      <c r="JIK334" s="27"/>
      <c r="JIL334" s="27"/>
      <c r="JIM334" s="27"/>
      <c r="JIN334" s="27"/>
      <c r="JIO334" s="27"/>
      <c r="JIP334" s="27"/>
      <c r="JIQ334" s="27"/>
      <c r="JIR334" s="27"/>
      <c r="JIS334" s="27"/>
      <c r="JIT334" s="27"/>
      <c r="JIU334" s="27"/>
      <c r="JIV334" s="27"/>
      <c r="JIW334" s="27"/>
      <c r="JIX334" s="27"/>
      <c r="JIY334" s="27"/>
      <c r="JIZ334" s="27"/>
      <c r="JJA334" s="27"/>
      <c r="JJB334" s="27"/>
      <c r="JJC334" s="27"/>
      <c r="JJD334" s="27"/>
      <c r="JJE334" s="27"/>
      <c r="JJF334" s="27"/>
      <c r="JJG334" s="27"/>
      <c r="JJH334" s="27"/>
      <c r="JJI334" s="27"/>
      <c r="JJJ334" s="27"/>
      <c r="JJK334" s="27"/>
      <c r="JJL334" s="27"/>
      <c r="JJM334" s="27"/>
      <c r="JJN334" s="27"/>
      <c r="JJO334" s="27"/>
      <c r="JJP334" s="27"/>
      <c r="JJQ334" s="27"/>
      <c r="JJR334" s="27"/>
      <c r="JJS334" s="27"/>
      <c r="JJT334" s="27"/>
      <c r="JJU334" s="27"/>
      <c r="JJV334" s="27"/>
      <c r="JJW334" s="27"/>
      <c r="JJX334" s="27"/>
      <c r="JJY334" s="27"/>
      <c r="JJZ334" s="27"/>
      <c r="JKA334" s="27"/>
      <c r="JKB334" s="27"/>
      <c r="JKC334" s="27"/>
      <c r="JKD334" s="27"/>
      <c r="JKE334" s="27"/>
      <c r="JKF334" s="27"/>
      <c r="JKG334" s="27"/>
      <c r="JKH334" s="27"/>
      <c r="JKI334" s="27"/>
      <c r="JKJ334" s="27"/>
      <c r="JKK334" s="27"/>
      <c r="JKL334" s="27"/>
      <c r="JKM334" s="27"/>
      <c r="JKN334" s="27"/>
      <c r="JKO334" s="27"/>
      <c r="JKP334" s="27"/>
      <c r="JKQ334" s="27"/>
      <c r="JKR334" s="27"/>
      <c r="JKS334" s="27"/>
      <c r="JKT334" s="27"/>
      <c r="JKU334" s="27"/>
      <c r="JKV334" s="27"/>
      <c r="JKW334" s="27"/>
      <c r="JKX334" s="27"/>
      <c r="JKY334" s="27"/>
      <c r="JKZ334" s="27"/>
      <c r="JLA334" s="27"/>
      <c r="JLB334" s="27"/>
      <c r="JLC334" s="27"/>
      <c r="JLD334" s="27"/>
      <c r="JLE334" s="27"/>
      <c r="JLF334" s="27"/>
      <c r="JLG334" s="27"/>
      <c r="JLH334" s="27"/>
      <c r="JLI334" s="27"/>
      <c r="JLJ334" s="27"/>
      <c r="JLK334" s="27"/>
      <c r="JLL334" s="27"/>
      <c r="JLM334" s="27"/>
      <c r="JLN334" s="27"/>
      <c r="JLO334" s="27"/>
      <c r="JLP334" s="27"/>
      <c r="JLQ334" s="27"/>
      <c r="JLR334" s="27"/>
      <c r="JLS334" s="27"/>
      <c r="JLT334" s="27"/>
      <c r="JLU334" s="27"/>
      <c r="JLV334" s="27"/>
      <c r="JLW334" s="27"/>
      <c r="JLX334" s="27"/>
      <c r="JLY334" s="27"/>
      <c r="JLZ334" s="27"/>
      <c r="JMA334" s="27"/>
      <c r="JMB334" s="27"/>
      <c r="JMC334" s="27"/>
      <c r="JMD334" s="27"/>
      <c r="JME334" s="27"/>
      <c r="JMF334" s="27"/>
      <c r="JMG334" s="27"/>
      <c r="JMH334" s="27"/>
      <c r="JMI334" s="27"/>
      <c r="JMJ334" s="27"/>
      <c r="JMK334" s="27"/>
      <c r="JML334" s="27"/>
      <c r="JMM334" s="27"/>
      <c r="JMN334" s="27"/>
      <c r="JMO334" s="27"/>
      <c r="JMP334" s="27"/>
      <c r="JMQ334" s="27"/>
      <c r="JMR334" s="27"/>
      <c r="JMS334" s="27"/>
      <c r="JMT334" s="27"/>
      <c r="JMU334" s="27"/>
      <c r="JMV334" s="27"/>
      <c r="JMW334" s="27"/>
      <c r="JMX334" s="27"/>
      <c r="JMY334" s="27"/>
      <c r="JMZ334" s="27"/>
      <c r="JNA334" s="27"/>
      <c r="JNB334" s="27"/>
      <c r="JNC334" s="27"/>
      <c r="JND334" s="27"/>
      <c r="JNE334" s="27"/>
      <c r="JNF334" s="27"/>
      <c r="JNG334" s="27"/>
      <c r="JNH334" s="27"/>
      <c r="JNI334" s="27"/>
      <c r="JNJ334" s="27"/>
      <c r="JNK334" s="27"/>
      <c r="JNL334" s="27"/>
      <c r="JNM334" s="27"/>
      <c r="JNN334" s="27"/>
      <c r="JNO334" s="27"/>
      <c r="JNP334" s="27"/>
      <c r="JNQ334" s="27"/>
      <c r="JNR334" s="27"/>
      <c r="JNS334" s="27"/>
      <c r="JNT334" s="27"/>
      <c r="JNU334" s="27"/>
      <c r="JNV334" s="27"/>
      <c r="JNW334" s="27"/>
      <c r="JNX334" s="27"/>
      <c r="JNY334" s="27"/>
      <c r="JNZ334" s="27"/>
      <c r="JOA334" s="27"/>
      <c r="JOB334" s="27"/>
      <c r="JOC334" s="27"/>
      <c r="JOD334" s="27"/>
      <c r="JOE334" s="27"/>
      <c r="JOF334" s="27"/>
      <c r="JOG334" s="27"/>
      <c r="JOH334" s="27"/>
      <c r="JOI334" s="27"/>
      <c r="JOJ334" s="27"/>
      <c r="JOK334" s="27"/>
      <c r="JOL334" s="27"/>
      <c r="JOM334" s="27"/>
      <c r="JON334" s="27"/>
      <c r="JOO334" s="27"/>
      <c r="JOP334" s="27"/>
      <c r="JOQ334" s="27"/>
      <c r="JOR334" s="27"/>
      <c r="JOS334" s="27"/>
      <c r="JOT334" s="27"/>
      <c r="JOU334" s="27"/>
      <c r="JOV334" s="27"/>
      <c r="JOW334" s="27"/>
      <c r="JOX334" s="27"/>
      <c r="JOY334" s="27"/>
      <c r="JOZ334" s="27"/>
      <c r="JPA334" s="27"/>
      <c r="JPB334" s="27"/>
      <c r="JPC334" s="27"/>
      <c r="JPD334" s="27"/>
      <c r="JPE334" s="27"/>
      <c r="JPF334" s="27"/>
      <c r="JPG334" s="27"/>
      <c r="JPH334" s="27"/>
      <c r="JPI334" s="27"/>
      <c r="JPJ334" s="27"/>
      <c r="JPK334" s="27"/>
      <c r="JPL334" s="27"/>
      <c r="JPM334" s="27"/>
      <c r="JPN334" s="27"/>
      <c r="JPO334" s="27"/>
      <c r="JPP334" s="27"/>
      <c r="JPQ334" s="27"/>
      <c r="JPR334" s="27"/>
      <c r="JPS334" s="27"/>
      <c r="JPT334" s="27"/>
      <c r="JPU334" s="27"/>
      <c r="JPV334" s="27"/>
      <c r="JPW334" s="27"/>
      <c r="JPX334" s="27"/>
      <c r="JPY334" s="27"/>
      <c r="JPZ334" s="27"/>
      <c r="JQA334" s="27"/>
      <c r="JQB334" s="27"/>
      <c r="JQC334" s="27"/>
      <c r="JQD334" s="27"/>
      <c r="JQE334" s="27"/>
      <c r="JQF334" s="27"/>
      <c r="JQG334" s="27"/>
      <c r="JQH334" s="27"/>
      <c r="JQI334" s="27"/>
      <c r="JQJ334" s="27"/>
      <c r="JQK334" s="27"/>
      <c r="JQL334" s="27"/>
      <c r="JQM334" s="27"/>
      <c r="JQN334" s="27"/>
      <c r="JQO334" s="27"/>
      <c r="JQP334" s="27"/>
      <c r="JQQ334" s="27"/>
      <c r="JQR334" s="27"/>
      <c r="JQS334" s="27"/>
      <c r="JQT334" s="27"/>
      <c r="JQU334" s="27"/>
      <c r="JQV334" s="27"/>
      <c r="JQW334" s="27"/>
      <c r="JQX334" s="27"/>
      <c r="JQY334" s="27"/>
      <c r="JQZ334" s="27"/>
      <c r="JRA334" s="27"/>
      <c r="JRB334" s="27"/>
      <c r="JRC334" s="27"/>
      <c r="JRD334" s="27"/>
      <c r="JRE334" s="27"/>
      <c r="JRF334" s="27"/>
      <c r="JRG334" s="27"/>
      <c r="JRH334" s="27"/>
      <c r="JRI334" s="27"/>
      <c r="JRJ334" s="27"/>
      <c r="JRK334" s="27"/>
      <c r="JRL334" s="27"/>
      <c r="JRM334" s="27"/>
      <c r="JRN334" s="27"/>
      <c r="JRO334" s="27"/>
      <c r="JRP334" s="27"/>
      <c r="JRQ334" s="27"/>
      <c r="JRR334" s="27"/>
      <c r="JRS334" s="27"/>
      <c r="JRT334" s="27"/>
      <c r="JRU334" s="27"/>
      <c r="JRV334" s="27"/>
      <c r="JRW334" s="27"/>
      <c r="JRX334" s="27"/>
      <c r="JRY334" s="27"/>
      <c r="JRZ334" s="27"/>
      <c r="JSA334" s="27"/>
      <c r="JSB334" s="27"/>
      <c r="JSC334" s="27"/>
      <c r="JSD334" s="27"/>
      <c r="JSE334" s="27"/>
      <c r="JSF334" s="27"/>
      <c r="JSG334" s="27"/>
      <c r="JSH334" s="27"/>
      <c r="JSI334" s="27"/>
      <c r="JSJ334" s="27"/>
      <c r="JSK334" s="27"/>
      <c r="JSL334" s="27"/>
      <c r="JSM334" s="27"/>
      <c r="JSN334" s="27"/>
      <c r="JSO334" s="27"/>
      <c r="JSP334" s="27"/>
      <c r="JSQ334" s="27"/>
      <c r="JSR334" s="27"/>
      <c r="JSS334" s="27"/>
      <c r="JST334" s="27"/>
      <c r="JSU334" s="27"/>
      <c r="JSV334" s="27"/>
      <c r="JSW334" s="27"/>
      <c r="JSX334" s="27"/>
      <c r="JSY334" s="27"/>
      <c r="JSZ334" s="27"/>
      <c r="JTA334" s="27"/>
      <c r="JTB334" s="27"/>
      <c r="JTC334" s="27"/>
      <c r="JTD334" s="27"/>
      <c r="JTE334" s="27"/>
      <c r="JTF334" s="27"/>
      <c r="JTG334" s="27"/>
      <c r="JTH334" s="27"/>
      <c r="JTI334" s="27"/>
      <c r="JTJ334" s="27"/>
      <c r="JTK334" s="27"/>
      <c r="JTL334" s="27"/>
      <c r="JTM334" s="27"/>
      <c r="JTN334" s="27"/>
      <c r="JTO334" s="27"/>
      <c r="JTP334" s="27"/>
      <c r="JTQ334" s="27"/>
      <c r="JTR334" s="27"/>
      <c r="JTS334" s="27"/>
      <c r="JTT334" s="27"/>
      <c r="JTU334" s="27"/>
      <c r="JTV334" s="27"/>
      <c r="JTW334" s="27"/>
      <c r="JTX334" s="27"/>
      <c r="JTY334" s="27"/>
      <c r="JTZ334" s="27"/>
      <c r="JUA334" s="27"/>
      <c r="JUB334" s="27"/>
      <c r="JUC334" s="27"/>
      <c r="JUD334" s="27"/>
      <c r="JUE334" s="27"/>
      <c r="JUF334" s="27"/>
      <c r="JUG334" s="27"/>
      <c r="JUH334" s="27"/>
      <c r="JUI334" s="27"/>
      <c r="JUJ334" s="27"/>
      <c r="JUK334" s="27"/>
      <c r="JUL334" s="27"/>
      <c r="JUM334" s="27"/>
      <c r="JUN334" s="27"/>
      <c r="JUO334" s="27"/>
      <c r="JUP334" s="27"/>
      <c r="JUQ334" s="27"/>
      <c r="JUR334" s="27"/>
      <c r="JUS334" s="27"/>
      <c r="JUT334" s="27"/>
      <c r="JUU334" s="27"/>
      <c r="JUV334" s="27"/>
      <c r="JUW334" s="27"/>
      <c r="JUX334" s="27"/>
      <c r="JUY334" s="27"/>
      <c r="JUZ334" s="27"/>
      <c r="JVA334" s="27"/>
      <c r="JVB334" s="27"/>
      <c r="JVC334" s="27"/>
      <c r="JVD334" s="27"/>
      <c r="JVE334" s="27"/>
      <c r="JVF334" s="27"/>
      <c r="JVG334" s="27"/>
      <c r="JVH334" s="27"/>
      <c r="JVI334" s="27"/>
      <c r="JVJ334" s="27"/>
      <c r="JVK334" s="27"/>
      <c r="JVL334" s="27"/>
      <c r="JVM334" s="27"/>
      <c r="JVN334" s="27"/>
      <c r="JVO334" s="27"/>
      <c r="JVP334" s="27"/>
      <c r="JVQ334" s="27"/>
      <c r="JVR334" s="27"/>
      <c r="JVS334" s="27"/>
      <c r="JVT334" s="27"/>
      <c r="JVU334" s="27"/>
      <c r="JVV334" s="27"/>
      <c r="JVW334" s="27"/>
      <c r="JVX334" s="27"/>
      <c r="JVY334" s="27"/>
      <c r="JVZ334" s="27"/>
      <c r="JWA334" s="27"/>
      <c r="JWB334" s="27"/>
      <c r="JWC334" s="27"/>
      <c r="JWD334" s="27"/>
      <c r="JWE334" s="27"/>
      <c r="JWF334" s="27"/>
      <c r="JWG334" s="27"/>
      <c r="JWH334" s="27"/>
      <c r="JWI334" s="27"/>
      <c r="JWJ334" s="27"/>
      <c r="JWK334" s="27"/>
      <c r="JWL334" s="27"/>
      <c r="JWM334" s="27"/>
      <c r="JWN334" s="27"/>
      <c r="JWO334" s="27"/>
      <c r="JWP334" s="27"/>
      <c r="JWQ334" s="27"/>
      <c r="JWR334" s="27"/>
      <c r="JWS334" s="27"/>
      <c r="JWT334" s="27"/>
      <c r="JWU334" s="27"/>
      <c r="JWV334" s="27"/>
      <c r="JWW334" s="27"/>
      <c r="JWX334" s="27"/>
      <c r="JWY334" s="27"/>
      <c r="JWZ334" s="27"/>
      <c r="JXA334" s="27"/>
      <c r="JXB334" s="27"/>
      <c r="JXC334" s="27"/>
      <c r="JXD334" s="27"/>
      <c r="JXE334" s="27"/>
      <c r="JXF334" s="27"/>
      <c r="JXG334" s="27"/>
      <c r="JXH334" s="27"/>
      <c r="JXI334" s="27"/>
      <c r="JXJ334" s="27"/>
      <c r="JXK334" s="27"/>
      <c r="JXL334" s="27"/>
      <c r="JXM334" s="27"/>
      <c r="JXN334" s="27"/>
      <c r="JXO334" s="27"/>
      <c r="JXP334" s="27"/>
      <c r="JXQ334" s="27"/>
      <c r="JXR334" s="27"/>
      <c r="JXS334" s="27"/>
      <c r="JXT334" s="27"/>
      <c r="JXU334" s="27"/>
      <c r="JXV334" s="27"/>
      <c r="JXW334" s="27"/>
      <c r="JXX334" s="27"/>
      <c r="JXY334" s="27"/>
      <c r="JXZ334" s="27"/>
      <c r="JYA334" s="27"/>
      <c r="JYB334" s="27"/>
      <c r="JYC334" s="27"/>
      <c r="JYD334" s="27"/>
      <c r="JYE334" s="27"/>
      <c r="JYF334" s="27"/>
      <c r="JYG334" s="27"/>
      <c r="JYH334" s="27"/>
      <c r="JYI334" s="27"/>
      <c r="JYJ334" s="27"/>
      <c r="JYK334" s="27"/>
      <c r="JYL334" s="27"/>
      <c r="JYM334" s="27"/>
      <c r="JYN334" s="27"/>
      <c r="JYO334" s="27"/>
      <c r="JYP334" s="27"/>
      <c r="JYQ334" s="27"/>
      <c r="JYR334" s="27"/>
      <c r="JYS334" s="27"/>
      <c r="JYT334" s="27"/>
      <c r="JYU334" s="27"/>
      <c r="JYV334" s="27"/>
      <c r="JYW334" s="27"/>
      <c r="JYX334" s="27"/>
      <c r="JYY334" s="27"/>
      <c r="JYZ334" s="27"/>
      <c r="JZA334" s="27"/>
      <c r="JZB334" s="27"/>
      <c r="JZC334" s="27"/>
      <c r="JZD334" s="27"/>
      <c r="JZE334" s="27"/>
      <c r="JZF334" s="27"/>
      <c r="JZG334" s="27"/>
      <c r="JZH334" s="27"/>
      <c r="JZI334" s="27"/>
      <c r="JZJ334" s="27"/>
      <c r="JZK334" s="27"/>
      <c r="JZL334" s="27"/>
      <c r="JZM334" s="27"/>
      <c r="JZN334" s="27"/>
      <c r="JZO334" s="27"/>
      <c r="JZP334" s="27"/>
      <c r="JZQ334" s="27"/>
      <c r="JZR334" s="27"/>
      <c r="JZS334" s="27"/>
      <c r="JZT334" s="27"/>
      <c r="JZU334" s="27"/>
      <c r="JZV334" s="27"/>
      <c r="JZW334" s="27"/>
      <c r="JZX334" s="27"/>
      <c r="JZY334" s="27"/>
      <c r="JZZ334" s="27"/>
      <c r="KAA334" s="27"/>
      <c r="KAB334" s="27"/>
      <c r="KAC334" s="27"/>
      <c r="KAD334" s="27"/>
      <c r="KAE334" s="27"/>
      <c r="KAF334" s="27"/>
      <c r="KAG334" s="27"/>
      <c r="KAH334" s="27"/>
      <c r="KAI334" s="27"/>
      <c r="KAJ334" s="27"/>
      <c r="KAK334" s="27"/>
      <c r="KAL334" s="27"/>
      <c r="KAM334" s="27"/>
      <c r="KAN334" s="27"/>
      <c r="KAO334" s="27"/>
      <c r="KAP334" s="27"/>
      <c r="KAQ334" s="27"/>
      <c r="KAR334" s="27"/>
      <c r="KAS334" s="27"/>
      <c r="KAT334" s="27"/>
      <c r="KAU334" s="27"/>
      <c r="KAV334" s="27"/>
      <c r="KAW334" s="27"/>
      <c r="KAX334" s="27"/>
      <c r="KAY334" s="27"/>
      <c r="KAZ334" s="27"/>
      <c r="KBA334" s="27"/>
      <c r="KBB334" s="27"/>
      <c r="KBC334" s="27"/>
      <c r="KBD334" s="27"/>
      <c r="KBE334" s="27"/>
      <c r="KBF334" s="27"/>
      <c r="KBG334" s="27"/>
      <c r="KBH334" s="27"/>
      <c r="KBI334" s="27"/>
      <c r="KBJ334" s="27"/>
      <c r="KBK334" s="27"/>
      <c r="KBL334" s="27"/>
      <c r="KBM334" s="27"/>
      <c r="KBN334" s="27"/>
      <c r="KBO334" s="27"/>
      <c r="KBP334" s="27"/>
      <c r="KBQ334" s="27"/>
      <c r="KBR334" s="27"/>
      <c r="KBS334" s="27"/>
      <c r="KBT334" s="27"/>
      <c r="KBU334" s="27"/>
      <c r="KBV334" s="27"/>
      <c r="KBW334" s="27"/>
      <c r="KBX334" s="27"/>
      <c r="KBY334" s="27"/>
      <c r="KBZ334" s="27"/>
      <c r="KCA334" s="27"/>
      <c r="KCB334" s="27"/>
      <c r="KCC334" s="27"/>
      <c r="KCD334" s="27"/>
      <c r="KCE334" s="27"/>
      <c r="KCF334" s="27"/>
      <c r="KCG334" s="27"/>
      <c r="KCH334" s="27"/>
      <c r="KCI334" s="27"/>
      <c r="KCJ334" s="27"/>
      <c r="KCK334" s="27"/>
      <c r="KCL334" s="27"/>
      <c r="KCM334" s="27"/>
      <c r="KCN334" s="27"/>
      <c r="KCO334" s="27"/>
      <c r="KCP334" s="27"/>
      <c r="KCQ334" s="27"/>
      <c r="KCR334" s="27"/>
      <c r="KCS334" s="27"/>
      <c r="KCT334" s="27"/>
      <c r="KCU334" s="27"/>
      <c r="KCV334" s="27"/>
      <c r="KCW334" s="27"/>
      <c r="KCX334" s="27"/>
      <c r="KCY334" s="27"/>
      <c r="KCZ334" s="27"/>
      <c r="KDA334" s="27"/>
      <c r="KDB334" s="27"/>
      <c r="KDC334" s="27"/>
      <c r="KDD334" s="27"/>
      <c r="KDE334" s="27"/>
      <c r="KDF334" s="27"/>
      <c r="KDG334" s="27"/>
      <c r="KDH334" s="27"/>
      <c r="KDI334" s="27"/>
      <c r="KDJ334" s="27"/>
      <c r="KDK334" s="27"/>
      <c r="KDL334" s="27"/>
      <c r="KDM334" s="27"/>
      <c r="KDN334" s="27"/>
      <c r="KDO334" s="27"/>
      <c r="KDP334" s="27"/>
      <c r="KDQ334" s="27"/>
      <c r="KDR334" s="27"/>
      <c r="KDS334" s="27"/>
      <c r="KDT334" s="27"/>
      <c r="KDU334" s="27"/>
      <c r="KDV334" s="27"/>
      <c r="KDW334" s="27"/>
      <c r="KDX334" s="27"/>
      <c r="KDY334" s="27"/>
      <c r="KDZ334" s="27"/>
      <c r="KEA334" s="27"/>
      <c r="KEB334" s="27"/>
      <c r="KEC334" s="27"/>
      <c r="KED334" s="27"/>
      <c r="KEE334" s="27"/>
      <c r="KEF334" s="27"/>
      <c r="KEG334" s="27"/>
      <c r="KEH334" s="27"/>
      <c r="KEI334" s="27"/>
      <c r="KEJ334" s="27"/>
      <c r="KEK334" s="27"/>
      <c r="KEL334" s="27"/>
      <c r="KEM334" s="27"/>
      <c r="KEN334" s="27"/>
      <c r="KEO334" s="27"/>
      <c r="KEP334" s="27"/>
      <c r="KEQ334" s="27"/>
      <c r="KER334" s="27"/>
      <c r="KES334" s="27"/>
      <c r="KET334" s="27"/>
      <c r="KEU334" s="27"/>
      <c r="KEV334" s="27"/>
      <c r="KEW334" s="27"/>
      <c r="KEX334" s="27"/>
      <c r="KEY334" s="27"/>
      <c r="KEZ334" s="27"/>
      <c r="KFA334" s="27"/>
      <c r="KFB334" s="27"/>
      <c r="KFC334" s="27"/>
      <c r="KFD334" s="27"/>
      <c r="KFE334" s="27"/>
      <c r="KFF334" s="27"/>
      <c r="KFG334" s="27"/>
      <c r="KFH334" s="27"/>
      <c r="KFI334" s="27"/>
      <c r="KFJ334" s="27"/>
      <c r="KFK334" s="27"/>
      <c r="KFL334" s="27"/>
      <c r="KFM334" s="27"/>
      <c r="KFN334" s="27"/>
      <c r="KFO334" s="27"/>
      <c r="KFP334" s="27"/>
      <c r="KFQ334" s="27"/>
      <c r="KFR334" s="27"/>
      <c r="KFS334" s="27"/>
      <c r="KFT334" s="27"/>
      <c r="KFU334" s="27"/>
      <c r="KFV334" s="27"/>
      <c r="KFW334" s="27"/>
      <c r="KFX334" s="27"/>
      <c r="KFY334" s="27"/>
      <c r="KFZ334" s="27"/>
      <c r="KGA334" s="27"/>
      <c r="KGB334" s="27"/>
      <c r="KGC334" s="27"/>
      <c r="KGD334" s="27"/>
      <c r="KGE334" s="27"/>
      <c r="KGF334" s="27"/>
      <c r="KGG334" s="27"/>
      <c r="KGH334" s="27"/>
      <c r="KGI334" s="27"/>
      <c r="KGJ334" s="27"/>
      <c r="KGK334" s="27"/>
      <c r="KGL334" s="27"/>
      <c r="KGM334" s="27"/>
      <c r="KGN334" s="27"/>
      <c r="KGO334" s="27"/>
      <c r="KGP334" s="27"/>
      <c r="KGQ334" s="27"/>
      <c r="KGR334" s="27"/>
      <c r="KGS334" s="27"/>
      <c r="KGT334" s="27"/>
      <c r="KGU334" s="27"/>
      <c r="KGV334" s="27"/>
      <c r="KGW334" s="27"/>
      <c r="KGX334" s="27"/>
      <c r="KGY334" s="27"/>
      <c r="KGZ334" s="27"/>
      <c r="KHA334" s="27"/>
      <c r="KHB334" s="27"/>
      <c r="KHC334" s="27"/>
      <c r="KHD334" s="27"/>
      <c r="KHE334" s="27"/>
      <c r="KHF334" s="27"/>
      <c r="KHG334" s="27"/>
      <c r="KHH334" s="27"/>
      <c r="KHI334" s="27"/>
      <c r="KHJ334" s="27"/>
      <c r="KHK334" s="27"/>
      <c r="KHL334" s="27"/>
      <c r="KHM334" s="27"/>
      <c r="KHN334" s="27"/>
      <c r="KHO334" s="27"/>
      <c r="KHP334" s="27"/>
      <c r="KHQ334" s="27"/>
      <c r="KHR334" s="27"/>
      <c r="KHS334" s="27"/>
      <c r="KHT334" s="27"/>
      <c r="KHU334" s="27"/>
      <c r="KHV334" s="27"/>
      <c r="KHW334" s="27"/>
      <c r="KHX334" s="27"/>
      <c r="KHY334" s="27"/>
      <c r="KHZ334" s="27"/>
      <c r="KIA334" s="27"/>
      <c r="KIB334" s="27"/>
      <c r="KIC334" s="27"/>
      <c r="KID334" s="27"/>
      <c r="KIE334" s="27"/>
      <c r="KIF334" s="27"/>
      <c r="KIG334" s="27"/>
      <c r="KIH334" s="27"/>
      <c r="KII334" s="27"/>
      <c r="KIJ334" s="27"/>
      <c r="KIK334" s="27"/>
      <c r="KIL334" s="27"/>
      <c r="KIM334" s="27"/>
      <c r="KIN334" s="27"/>
      <c r="KIO334" s="27"/>
      <c r="KIP334" s="27"/>
      <c r="KIQ334" s="27"/>
      <c r="KIR334" s="27"/>
      <c r="KIS334" s="27"/>
      <c r="KIT334" s="27"/>
      <c r="KIU334" s="27"/>
      <c r="KIV334" s="27"/>
      <c r="KIW334" s="27"/>
      <c r="KIX334" s="27"/>
      <c r="KIY334" s="27"/>
      <c r="KIZ334" s="27"/>
      <c r="KJA334" s="27"/>
      <c r="KJB334" s="27"/>
      <c r="KJC334" s="27"/>
      <c r="KJD334" s="27"/>
      <c r="KJE334" s="27"/>
      <c r="KJF334" s="27"/>
      <c r="KJG334" s="27"/>
      <c r="KJH334" s="27"/>
      <c r="KJI334" s="27"/>
      <c r="KJJ334" s="27"/>
      <c r="KJK334" s="27"/>
      <c r="KJL334" s="27"/>
      <c r="KJM334" s="27"/>
      <c r="KJN334" s="27"/>
      <c r="KJO334" s="27"/>
      <c r="KJP334" s="27"/>
      <c r="KJQ334" s="27"/>
      <c r="KJR334" s="27"/>
      <c r="KJS334" s="27"/>
      <c r="KJT334" s="27"/>
      <c r="KJU334" s="27"/>
      <c r="KJV334" s="27"/>
      <c r="KJW334" s="27"/>
      <c r="KJX334" s="27"/>
      <c r="KJY334" s="27"/>
      <c r="KJZ334" s="27"/>
      <c r="KKA334" s="27"/>
      <c r="KKB334" s="27"/>
      <c r="KKC334" s="27"/>
      <c r="KKD334" s="27"/>
      <c r="KKE334" s="27"/>
      <c r="KKF334" s="27"/>
      <c r="KKG334" s="27"/>
      <c r="KKH334" s="27"/>
      <c r="KKI334" s="27"/>
      <c r="KKJ334" s="27"/>
      <c r="KKK334" s="27"/>
      <c r="KKL334" s="27"/>
      <c r="KKM334" s="27"/>
      <c r="KKN334" s="27"/>
      <c r="KKO334" s="27"/>
      <c r="KKP334" s="27"/>
      <c r="KKQ334" s="27"/>
      <c r="KKR334" s="27"/>
      <c r="KKS334" s="27"/>
      <c r="KKT334" s="27"/>
      <c r="KKU334" s="27"/>
      <c r="KKV334" s="27"/>
      <c r="KKW334" s="27"/>
      <c r="KKX334" s="27"/>
      <c r="KKY334" s="27"/>
      <c r="KKZ334" s="27"/>
      <c r="KLA334" s="27"/>
      <c r="KLB334" s="27"/>
      <c r="KLC334" s="27"/>
      <c r="KLD334" s="27"/>
      <c r="KLE334" s="27"/>
      <c r="KLF334" s="27"/>
      <c r="KLG334" s="27"/>
      <c r="KLH334" s="27"/>
      <c r="KLI334" s="27"/>
      <c r="KLJ334" s="27"/>
      <c r="KLK334" s="27"/>
      <c r="KLL334" s="27"/>
      <c r="KLM334" s="27"/>
      <c r="KLN334" s="27"/>
      <c r="KLO334" s="27"/>
      <c r="KLP334" s="27"/>
      <c r="KLQ334" s="27"/>
      <c r="KLR334" s="27"/>
      <c r="KLS334" s="27"/>
      <c r="KLT334" s="27"/>
      <c r="KLU334" s="27"/>
      <c r="KLV334" s="27"/>
      <c r="KLW334" s="27"/>
      <c r="KLX334" s="27"/>
      <c r="KLY334" s="27"/>
      <c r="KLZ334" s="27"/>
      <c r="KMA334" s="27"/>
      <c r="KMB334" s="27"/>
      <c r="KMC334" s="27"/>
      <c r="KMD334" s="27"/>
      <c r="KME334" s="27"/>
      <c r="KMF334" s="27"/>
      <c r="KMG334" s="27"/>
      <c r="KMH334" s="27"/>
      <c r="KMI334" s="27"/>
      <c r="KMJ334" s="27"/>
      <c r="KMK334" s="27"/>
      <c r="KML334" s="27"/>
      <c r="KMM334" s="27"/>
      <c r="KMN334" s="27"/>
      <c r="KMO334" s="27"/>
      <c r="KMP334" s="27"/>
      <c r="KMQ334" s="27"/>
      <c r="KMR334" s="27"/>
      <c r="KMS334" s="27"/>
      <c r="KMT334" s="27"/>
      <c r="KMU334" s="27"/>
      <c r="KMV334" s="27"/>
      <c r="KMW334" s="27"/>
      <c r="KMX334" s="27"/>
      <c r="KMY334" s="27"/>
      <c r="KMZ334" s="27"/>
      <c r="KNA334" s="27"/>
      <c r="KNB334" s="27"/>
      <c r="KNC334" s="27"/>
      <c r="KND334" s="27"/>
      <c r="KNE334" s="27"/>
      <c r="KNF334" s="27"/>
      <c r="KNG334" s="27"/>
      <c r="KNH334" s="27"/>
      <c r="KNI334" s="27"/>
      <c r="KNJ334" s="27"/>
      <c r="KNK334" s="27"/>
      <c r="KNL334" s="27"/>
      <c r="KNM334" s="27"/>
      <c r="KNN334" s="27"/>
      <c r="KNO334" s="27"/>
      <c r="KNP334" s="27"/>
      <c r="KNQ334" s="27"/>
      <c r="KNR334" s="27"/>
      <c r="KNS334" s="27"/>
      <c r="KNT334" s="27"/>
      <c r="KNU334" s="27"/>
      <c r="KNV334" s="27"/>
      <c r="KNW334" s="27"/>
      <c r="KNX334" s="27"/>
      <c r="KNY334" s="27"/>
      <c r="KNZ334" s="27"/>
      <c r="KOA334" s="27"/>
      <c r="KOB334" s="27"/>
      <c r="KOC334" s="27"/>
      <c r="KOD334" s="27"/>
      <c r="KOE334" s="27"/>
      <c r="KOF334" s="27"/>
      <c r="KOG334" s="27"/>
      <c r="KOH334" s="27"/>
      <c r="KOI334" s="27"/>
      <c r="KOJ334" s="27"/>
      <c r="KOK334" s="27"/>
      <c r="KOL334" s="27"/>
      <c r="KOM334" s="27"/>
      <c r="KON334" s="27"/>
      <c r="KOO334" s="27"/>
      <c r="KOP334" s="27"/>
      <c r="KOQ334" s="27"/>
      <c r="KOR334" s="27"/>
      <c r="KOS334" s="27"/>
      <c r="KOT334" s="27"/>
      <c r="KOU334" s="27"/>
      <c r="KOV334" s="27"/>
      <c r="KOW334" s="27"/>
      <c r="KOX334" s="27"/>
      <c r="KOY334" s="27"/>
      <c r="KOZ334" s="27"/>
      <c r="KPA334" s="27"/>
      <c r="KPB334" s="27"/>
      <c r="KPC334" s="27"/>
      <c r="KPD334" s="27"/>
      <c r="KPE334" s="27"/>
      <c r="KPF334" s="27"/>
      <c r="KPG334" s="27"/>
      <c r="KPH334" s="27"/>
      <c r="KPI334" s="27"/>
      <c r="KPJ334" s="27"/>
      <c r="KPK334" s="27"/>
      <c r="KPL334" s="27"/>
      <c r="KPM334" s="27"/>
      <c r="KPN334" s="27"/>
      <c r="KPO334" s="27"/>
      <c r="KPP334" s="27"/>
      <c r="KPQ334" s="27"/>
      <c r="KPR334" s="27"/>
      <c r="KPS334" s="27"/>
      <c r="KPT334" s="27"/>
      <c r="KPU334" s="27"/>
      <c r="KPV334" s="27"/>
      <c r="KPW334" s="27"/>
      <c r="KPX334" s="27"/>
      <c r="KPY334" s="27"/>
      <c r="KPZ334" s="27"/>
      <c r="KQA334" s="27"/>
      <c r="KQB334" s="27"/>
      <c r="KQC334" s="27"/>
      <c r="KQD334" s="27"/>
      <c r="KQE334" s="27"/>
      <c r="KQF334" s="27"/>
      <c r="KQG334" s="27"/>
      <c r="KQH334" s="27"/>
      <c r="KQI334" s="27"/>
      <c r="KQJ334" s="27"/>
      <c r="KQK334" s="27"/>
      <c r="KQL334" s="27"/>
      <c r="KQM334" s="27"/>
      <c r="KQN334" s="27"/>
      <c r="KQO334" s="27"/>
      <c r="KQP334" s="27"/>
      <c r="KQQ334" s="27"/>
      <c r="KQR334" s="27"/>
      <c r="KQS334" s="27"/>
      <c r="KQT334" s="27"/>
      <c r="KQU334" s="27"/>
      <c r="KQV334" s="27"/>
      <c r="KQW334" s="27"/>
      <c r="KQX334" s="27"/>
      <c r="KQY334" s="27"/>
      <c r="KQZ334" s="27"/>
      <c r="KRA334" s="27"/>
      <c r="KRB334" s="27"/>
      <c r="KRC334" s="27"/>
      <c r="KRD334" s="27"/>
      <c r="KRE334" s="27"/>
      <c r="KRF334" s="27"/>
      <c r="KRG334" s="27"/>
      <c r="KRH334" s="27"/>
      <c r="KRI334" s="27"/>
      <c r="KRJ334" s="27"/>
      <c r="KRK334" s="27"/>
      <c r="KRL334" s="27"/>
      <c r="KRM334" s="27"/>
      <c r="KRN334" s="27"/>
      <c r="KRO334" s="27"/>
      <c r="KRP334" s="27"/>
      <c r="KRQ334" s="27"/>
      <c r="KRR334" s="27"/>
      <c r="KRS334" s="27"/>
      <c r="KRT334" s="27"/>
      <c r="KRU334" s="27"/>
      <c r="KRV334" s="27"/>
      <c r="KRW334" s="27"/>
      <c r="KRX334" s="27"/>
      <c r="KRY334" s="27"/>
      <c r="KRZ334" s="27"/>
      <c r="KSA334" s="27"/>
      <c r="KSB334" s="27"/>
      <c r="KSC334" s="27"/>
      <c r="KSD334" s="27"/>
      <c r="KSE334" s="27"/>
      <c r="KSF334" s="27"/>
      <c r="KSG334" s="27"/>
      <c r="KSH334" s="27"/>
      <c r="KSI334" s="27"/>
      <c r="KSJ334" s="27"/>
      <c r="KSK334" s="27"/>
      <c r="KSL334" s="27"/>
      <c r="KSM334" s="27"/>
      <c r="KSN334" s="27"/>
      <c r="KSO334" s="27"/>
      <c r="KSP334" s="27"/>
      <c r="KSQ334" s="27"/>
      <c r="KSR334" s="27"/>
      <c r="KSS334" s="27"/>
      <c r="KST334" s="27"/>
      <c r="KSU334" s="27"/>
      <c r="KSV334" s="27"/>
      <c r="KSW334" s="27"/>
      <c r="KSX334" s="27"/>
      <c r="KSY334" s="27"/>
      <c r="KSZ334" s="27"/>
      <c r="KTA334" s="27"/>
      <c r="KTB334" s="27"/>
      <c r="KTC334" s="27"/>
      <c r="KTD334" s="27"/>
      <c r="KTE334" s="27"/>
      <c r="KTF334" s="27"/>
      <c r="KTG334" s="27"/>
      <c r="KTH334" s="27"/>
      <c r="KTI334" s="27"/>
      <c r="KTJ334" s="27"/>
      <c r="KTK334" s="27"/>
      <c r="KTL334" s="27"/>
      <c r="KTM334" s="27"/>
      <c r="KTN334" s="27"/>
      <c r="KTO334" s="27"/>
      <c r="KTP334" s="27"/>
      <c r="KTQ334" s="27"/>
      <c r="KTR334" s="27"/>
      <c r="KTS334" s="27"/>
      <c r="KTT334" s="27"/>
      <c r="KTU334" s="27"/>
      <c r="KTV334" s="27"/>
      <c r="KTW334" s="27"/>
      <c r="KTX334" s="27"/>
      <c r="KTY334" s="27"/>
      <c r="KTZ334" s="27"/>
      <c r="KUA334" s="27"/>
      <c r="KUB334" s="27"/>
      <c r="KUC334" s="27"/>
      <c r="KUD334" s="27"/>
      <c r="KUE334" s="27"/>
      <c r="KUF334" s="27"/>
      <c r="KUG334" s="27"/>
      <c r="KUH334" s="27"/>
      <c r="KUI334" s="27"/>
      <c r="KUJ334" s="27"/>
      <c r="KUK334" s="27"/>
      <c r="KUL334" s="27"/>
      <c r="KUM334" s="27"/>
      <c r="KUN334" s="27"/>
      <c r="KUO334" s="27"/>
      <c r="KUP334" s="27"/>
      <c r="KUQ334" s="27"/>
      <c r="KUR334" s="27"/>
      <c r="KUS334" s="27"/>
      <c r="KUT334" s="27"/>
      <c r="KUU334" s="27"/>
      <c r="KUV334" s="27"/>
      <c r="KUW334" s="27"/>
      <c r="KUX334" s="27"/>
      <c r="KUY334" s="27"/>
      <c r="KUZ334" s="27"/>
      <c r="KVA334" s="27"/>
      <c r="KVB334" s="27"/>
      <c r="KVC334" s="27"/>
      <c r="KVD334" s="27"/>
      <c r="KVE334" s="27"/>
      <c r="KVF334" s="27"/>
      <c r="KVG334" s="27"/>
      <c r="KVH334" s="27"/>
      <c r="KVI334" s="27"/>
      <c r="KVJ334" s="27"/>
      <c r="KVK334" s="27"/>
      <c r="KVL334" s="27"/>
      <c r="KVM334" s="27"/>
      <c r="KVN334" s="27"/>
      <c r="KVO334" s="27"/>
      <c r="KVP334" s="27"/>
      <c r="KVQ334" s="27"/>
      <c r="KVR334" s="27"/>
      <c r="KVS334" s="27"/>
      <c r="KVT334" s="27"/>
      <c r="KVU334" s="27"/>
      <c r="KVV334" s="27"/>
      <c r="KVW334" s="27"/>
      <c r="KVX334" s="27"/>
      <c r="KVY334" s="27"/>
      <c r="KVZ334" s="27"/>
      <c r="KWA334" s="27"/>
      <c r="KWB334" s="27"/>
      <c r="KWC334" s="27"/>
      <c r="KWD334" s="27"/>
      <c r="KWE334" s="27"/>
      <c r="KWF334" s="27"/>
      <c r="KWG334" s="27"/>
      <c r="KWH334" s="27"/>
      <c r="KWI334" s="27"/>
      <c r="KWJ334" s="27"/>
      <c r="KWK334" s="27"/>
      <c r="KWL334" s="27"/>
      <c r="KWM334" s="27"/>
      <c r="KWN334" s="27"/>
      <c r="KWO334" s="27"/>
      <c r="KWP334" s="27"/>
      <c r="KWQ334" s="27"/>
      <c r="KWR334" s="27"/>
      <c r="KWS334" s="27"/>
      <c r="KWT334" s="27"/>
      <c r="KWU334" s="27"/>
      <c r="KWV334" s="27"/>
      <c r="KWW334" s="27"/>
      <c r="KWX334" s="27"/>
      <c r="KWY334" s="27"/>
      <c r="KWZ334" s="27"/>
      <c r="KXA334" s="27"/>
      <c r="KXB334" s="27"/>
      <c r="KXC334" s="27"/>
      <c r="KXD334" s="27"/>
      <c r="KXE334" s="27"/>
      <c r="KXF334" s="27"/>
      <c r="KXG334" s="27"/>
      <c r="KXH334" s="27"/>
      <c r="KXI334" s="27"/>
      <c r="KXJ334" s="27"/>
      <c r="KXK334" s="27"/>
      <c r="KXL334" s="27"/>
      <c r="KXM334" s="27"/>
      <c r="KXN334" s="27"/>
      <c r="KXO334" s="27"/>
      <c r="KXP334" s="27"/>
      <c r="KXQ334" s="27"/>
      <c r="KXR334" s="27"/>
      <c r="KXS334" s="27"/>
      <c r="KXT334" s="27"/>
      <c r="KXU334" s="27"/>
      <c r="KXV334" s="27"/>
      <c r="KXW334" s="27"/>
      <c r="KXX334" s="27"/>
      <c r="KXY334" s="27"/>
      <c r="KXZ334" s="27"/>
      <c r="KYA334" s="27"/>
      <c r="KYB334" s="27"/>
      <c r="KYC334" s="27"/>
      <c r="KYD334" s="27"/>
      <c r="KYE334" s="27"/>
      <c r="KYF334" s="27"/>
      <c r="KYG334" s="27"/>
      <c r="KYH334" s="27"/>
      <c r="KYI334" s="27"/>
      <c r="KYJ334" s="27"/>
      <c r="KYK334" s="27"/>
      <c r="KYL334" s="27"/>
      <c r="KYM334" s="27"/>
      <c r="KYN334" s="27"/>
      <c r="KYO334" s="27"/>
      <c r="KYP334" s="27"/>
      <c r="KYQ334" s="27"/>
      <c r="KYR334" s="27"/>
      <c r="KYS334" s="27"/>
      <c r="KYT334" s="27"/>
      <c r="KYU334" s="27"/>
      <c r="KYV334" s="27"/>
      <c r="KYW334" s="27"/>
      <c r="KYX334" s="27"/>
      <c r="KYY334" s="27"/>
      <c r="KYZ334" s="27"/>
      <c r="KZA334" s="27"/>
      <c r="KZB334" s="27"/>
      <c r="KZC334" s="27"/>
      <c r="KZD334" s="27"/>
      <c r="KZE334" s="27"/>
      <c r="KZF334" s="27"/>
      <c r="KZG334" s="27"/>
      <c r="KZH334" s="27"/>
      <c r="KZI334" s="27"/>
      <c r="KZJ334" s="27"/>
      <c r="KZK334" s="27"/>
      <c r="KZL334" s="27"/>
      <c r="KZM334" s="27"/>
      <c r="KZN334" s="27"/>
      <c r="KZO334" s="27"/>
      <c r="KZP334" s="27"/>
      <c r="KZQ334" s="27"/>
      <c r="KZR334" s="27"/>
      <c r="KZS334" s="27"/>
      <c r="KZT334" s="27"/>
      <c r="KZU334" s="27"/>
      <c r="KZV334" s="27"/>
      <c r="KZW334" s="27"/>
      <c r="KZX334" s="27"/>
      <c r="KZY334" s="27"/>
      <c r="KZZ334" s="27"/>
      <c r="LAA334" s="27"/>
      <c r="LAB334" s="27"/>
      <c r="LAC334" s="27"/>
      <c r="LAD334" s="27"/>
      <c r="LAE334" s="27"/>
      <c r="LAF334" s="27"/>
      <c r="LAG334" s="27"/>
      <c r="LAH334" s="27"/>
      <c r="LAI334" s="27"/>
      <c r="LAJ334" s="27"/>
      <c r="LAK334" s="27"/>
      <c r="LAL334" s="27"/>
      <c r="LAM334" s="27"/>
      <c r="LAN334" s="27"/>
      <c r="LAO334" s="27"/>
      <c r="LAP334" s="27"/>
      <c r="LAQ334" s="27"/>
      <c r="LAR334" s="27"/>
      <c r="LAS334" s="27"/>
      <c r="LAT334" s="27"/>
      <c r="LAU334" s="27"/>
      <c r="LAV334" s="27"/>
      <c r="LAW334" s="27"/>
      <c r="LAX334" s="27"/>
      <c r="LAY334" s="27"/>
      <c r="LAZ334" s="27"/>
      <c r="LBA334" s="27"/>
      <c r="LBB334" s="27"/>
      <c r="LBC334" s="27"/>
      <c r="LBD334" s="27"/>
      <c r="LBE334" s="27"/>
      <c r="LBF334" s="27"/>
      <c r="LBG334" s="27"/>
      <c r="LBH334" s="27"/>
      <c r="LBI334" s="27"/>
      <c r="LBJ334" s="27"/>
      <c r="LBK334" s="27"/>
      <c r="LBL334" s="27"/>
      <c r="LBM334" s="27"/>
      <c r="LBN334" s="27"/>
      <c r="LBO334" s="27"/>
      <c r="LBP334" s="27"/>
      <c r="LBQ334" s="27"/>
      <c r="LBR334" s="27"/>
      <c r="LBS334" s="27"/>
      <c r="LBT334" s="27"/>
      <c r="LBU334" s="27"/>
      <c r="LBV334" s="27"/>
      <c r="LBW334" s="27"/>
      <c r="LBX334" s="27"/>
      <c r="LBY334" s="27"/>
      <c r="LBZ334" s="27"/>
      <c r="LCA334" s="27"/>
      <c r="LCB334" s="27"/>
      <c r="LCC334" s="27"/>
      <c r="LCD334" s="27"/>
      <c r="LCE334" s="27"/>
      <c r="LCF334" s="27"/>
      <c r="LCG334" s="27"/>
      <c r="LCH334" s="27"/>
      <c r="LCI334" s="27"/>
      <c r="LCJ334" s="27"/>
      <c r="LCK334" s="27"/>
      <c r="LCL334" s="27"/>
      <c r="LCM334" s="27"/>
      <c r="LCN334" s="27"/>
      <c r="LCO334" s="27"/>
      <c r="LCP334" s="27"/>
      <c r="LCQ334" s="27"/>
      <c r="LCR334" s="27"/>
      <c r="LCS334" s="27"/>
      <c r="LCT334" s="27"/>
      <c r="LCU334" s="27"/>
      <c r="LCV334" s="27"/>
      <c r="LCW334" s="27"/>
      <c r="LCX334" s="27"/>
      <c r="LCY334" s="27"/>
      <c r="LCZ334" s="27"/>
      <c r="LDA334" s="27"/>
      <c r="LDB334" s="27"/>
      <c r="LDC334" s="27"/>
      <c r="LDD334" s="27"/>
      <c r="LDE334" s="27"/>
      <c r="LDF334" s="27"/>
      <c r="LDG334" s="27"/>
      <c r="LDH334" s="27"/>
      <c r="LDI334" s="27"/>
      <c r="LDJ334" s="27"/>
      <c r="LDK334" s="27"/>
      <c r="LDL334" s="27"/>
      <c r="LDM334" s="27"/>
      <c r="LDN334" s="27"/>
      <c r="LDO334" s="27"/>
      <c r="LDP334" s="27"/>
      <c r="LDQ334" s="27"/>
      <c r="LDR334" s="27"/>
      <c r="LDS334" s="27"/>
      <c r="LDT334" s="27"/>
      <c r="LDU334" s="27"/>
      <c r="LDV334" s="27"/>
      <c r="LDW334" s="27"/>
      <c r="LDX334" s="27"/>
      <c r="LDY334" s="27"/>
      <c r="LDZ334" s="27"/>
      <c r="LEA334" s="27"/>
      <c r="LEB334" s="27"/>
      <c r="LEC334" s="27"/>
      <c r="LED334" s="27"/>
      <c r="LEE334" s="27"/>
      <c r="LEF334" s="27"/>
      <c r="LEG334" s="27"/>
      <c r="LEH334" s="27"/>
      <c r="LEI334" s="27"/>
      <c r="LEJ334" s="27"/>
      <c r="LEK334" s="27"/>
      <c r="LEL334" s="27"/>
      <c r="LEM334" s="27"/>
      <c r="LEN334" s="27"/>
      <c r="LEO334" s="27"/>
      <c r="LEP334" s="27"/>
      <c r="LEQ334" s="27"/>
      <c r="LER334" s="27"/>
      <c r="LES334" s="27"/>
      <c r="LET334" s="27"/>
      <c r="LEU334" s="27"/>
      <c r="LEV334" s="27"/>
      <c r="LEW334" s="27"/>
      <c r="LEX334" s="27"/>
      <c r="LEY334" s="27"/>
      <c r="LEZ334" s="27"/>
      <c r="LFA334" s="27"/>
      <c r="LFB334" s="27"/>
      <c r="LFC334" s="27"/>
      <c r="LFD334" s="27"/>
      <c r="LFE334" s="27"/>
      <c r="LFF334" s="27"/>
      <c r="LFG334" s="27"/>
      <c r="LFH334" s="27"/>
      <c r="LFI334" s="27"/>
      <c r="LFJ334" s="27"/>
      <c r="LFK334" s="27"/>
      <c r="LFL334" s="27"/>
      <c r="LFM334" s="27"/>
      <c r="LFN334" s="27"/>
      <c r="LFO334" s="27"/>
      <c r="LFP334" s="27"/>
      <c r="LFQ334" s="27"/>
      <c r="LFR334" s="27"/>
      <c r="LFS334" s="27"/>
      <c r="LFT334" s="27"/>
      <c r="LFU334" s="27"/>
      <c r="LFV334" s="27"/>
      <c r="LFW334" s="27"/>
      <c r="LFX334" s="27"/>
      <c r="LFY334" s="27"/>
      <c r="LFZ334" s="27"/>
      <c r="LGA334" s="27"/>
      <c r="LGB334" s="27"/>
      <c r="LGC334" s="27"/>
      <c r="LGD334" s="27"/>
      <c r="LGE334" s="27"/>
      <c r="LGF334" s="27"/>
      <c r="LGG334" s="27"/>
      <c r="LGH334" s="27"/>
      <c r="LGI334" s="27"/>
      <c r="LGJ334" s="27"/>
      <c r="LGK334" s="27"/>
      <c r="LGL334" s="27"/>
      <c r="LGM334" s="27"/>
      <c r="LGN334" s="27"/>
      <c r="LGO334" s="27"/>
      <c r="LGP334" s="27"/>
      <c r="LGQ334" s="27"/>
      <c r="LGR334" s="27"/>
      <c r="LGS334" s="27"/>
      <c r="LGT334" s="27"/>
      <c r="LGU334" s="27"/>
      <c r="LGV334" s="27"/>
      <c r="LGW334" s="27"/>
      <c r="LGX334" s="27"/>
      <c r="LGY334" s="27"/>
      <c r="LGZ334" s="27"/>
      <c r="LHA334" s="27"/>
      <c r="LHB334" s="27"/>
      <c r="LHC334" s="27"/>
      <c r="LHD334" s="27"/>
      <c r="LHE334" s="27"/>
      <c r="LHF334" s="27"/>
      <c r="LHG334" s="27"/>
      <c r="LHH334" s="27"/>
      <c r="LHI334" s="27"/>
      <c r="LHJ334" s="27"/>
      <c r="LHK334" s="27"/>
      <c r="LHL334" s="27"/>
      <c r="LHM334" s="27"/>
      <c r="LHN334" s="27"/>
      <c r="LHO334" s="27"/>
      <c r="LHP334" s="27"/>
      <c r="LHQ334" s="27"/>
      <c r="LHR334" s="27"/>
      <c r="LHS334" s="27"/>
      <c r="LHT334" s="27"/>
      <c r="LHU334" s="27"/>
      <c r="LHV334" s="27"/>
      <c r="LHW334" s="27"/>
      <c r="LHX334" s="27"/>
      <c r="LHY334" s="27"/>
      <c r="LHZ334" s="27"/>
      <c r="LIA334" s="27"/>
      <c r="LIB334" s="27"/>
      <c r="LIC334" s="27"/>
      <c r="LID334" s="27"/>
      <c r="LIE334" s="27"/>
      <c r="LIF334" s="27"/>
      <c r="LIG334" s="27"/>
      <c r="LIH334" s="27"/>
      <c r="LII334" s="27"/>
      <c r="LIJ334" s="27"/>
      <c r="LIK334" s="27"/>
      <c r="LIL334" s="27"/>
      <c r="LIM334" s="27"/>
      <c r="LIN334" s="27"/>
      <c r="LIO334" s="27"/>
      <c r="LIP334" s="27"/>
      <c r="LIQ334" s="27"/>
      <c r="LIR334" s="27"/>
      <c r="LIS334" s="27"/>
      <c r="LIT334" s="27"/>
      <c r="LIU334" s="27"/>
      <c r="LIV334" s="27"/>
      <c r="LIW334" s="27"/>
      <c r="LIX334" s="27"/>
      <c r="LIY334" s="27"/>
      <c r="LIZ334" s="27"/>
      <c r="LJA334" s="27"/>
      <c r="LJB334" s="27"/>
      <c r="LJC334" s="27"/>
      <c r="LJD334" s="27"/>
      <c r="LJE334" s="27"/>
      <c r="LJF334" s="27"/>
      <c r="LJG334" s="27"/>
      <c r="LJH334" s="27"/>
      <c r="LJI334" s="27"/>
      <c r="LJJ334" s="27"/>
      <c r="LJK334" s="27"/>
      <c r="LJL334" s="27"/>
      <c r="LJM334" s="27"/>
      <c r="LJN334" s="27"/>
      <c r="LJO334" s="27"/>
      <c r="LJP334" s="27"/>
      <c r="LJQ334" s="27"/>
      <c r="LJR334" s="27"/>
      <c r="LJS334" s="27"/>
      <c r="LJT334" s="27"/>
      <c r="LJU334" s="27"/>
      <c r="LJV334" s="27"/>
      <c r="LJW334" s="27"/>
      <c r="LJX334" s="27"/>
      <c r="LJY334" s="27"/>
      <c r="LJZ334" s="27"/>
      <c r="LKA334" s="27"/>
      <c r="LKB334" s="27"/>
      <c r="LKC334" s="27"/>
      <c r="LKD334" s="27"/>
      <c r="LKE334" s="27"/>
      <c r="LKF334" s="27"/>
      <c r="LKG334" s="27"/>
      <c r="LKH334" s="27"/>
      <c r="LKI334" s="27"/>
      <c r="LKJ334" s="27"/>
      <c r="LKK334" s="27"/>
      <c r="LKL334" s="27"/>
      <c r="LKM334" s="27"/>
      <c r="LKN334" s="27"/>
      <c r="LKO334" s="27"/>
      <c r="LKP334" s="27"/>
      <c r="LKQ334" s="27"/>
      <c r="LKR334" s="27"/>
      <c r="LKS334" s="27"/>
      <c r="LKT334" s="27"/>
      <c r="LKU334" s="27"/>
      <c r="LKV334" s="27"/>
      <c r="LKW334" s="27"/>
      <c r="LKX334" s="27"/>
      <c r="LKY334" s="27"/>
      <c r="LKZ334" s="27"/>
      <c r="LLA334" s="27"/>
      <c r="LLB334" s="27"/>
      <c r="LLC334" s="27"/>
      <c r="LLD334" s="27"/>
      <c r="LLE334" s="27"/>
      <c r="LLF334" s="27"/>
      <c r="LLG334" s="27"/>
      <c r="LLH334" s="27"/>
      <c r="LLI334" s="27"/>
      <c r="LLJ334" s="27"/>
      <c r="LLK334" s="27"/>
      <c r="LLL334" s="27"/>
      <c r="LLM334" s="27"/>
      <c r="LLN334" s="27"/>
      <c r="LLO334" s="27"/>
      <c r="LLP334" s="27"/>
      <c r="LLQ334" s="27"/>
      <c r="LLR334" s="27"/>
      <c r="LLS334" s="27"/>
      <c r="LLT334" s="27"/>
      <c r="LLU334" s="27"/>
      <c r="LLV334" s="27"/>
      <c r="LLW334" s="27"/>
      <c r="LLX334" s="27"/>
      <c r="LLY334" s="27"/>
      <c r="LLZ334" s="27"/>
      <c r="LMA334" s="27"/>
      <c r="LMB334" s="27"/>
      <c r="LMC334" s="27"/>
      <c r="LMD334" s="27"/>
      <c r="LME334" s="27"/>
      <c r="LMF334" s="27"/>
      <c r="LMG334" s="27"/>
      <c r="LMH334" s="27"/>
      <c r="LMI334" s="27"/>
      <c r="LMJ334" s="27"/>
      <c r="LMK334" s="27"/>
      <c r="LML334" s="27"/>
      <c r="LMM334" s="27"/>
      <c r="LMN334" s="27"/>
      <c r="LMO334" s="27"/>
      <c r="LMP334" s="27"/>
      <c r="LMQ334" s="27"/>
      <c r="LMR334" s="27"/>
      <c r="LMS334" s="27"/>
      <c r="LMT334" s="27"/>
      <c r="LMU334" s="27"/>
      <c r="LMV334" s="27"/>
      <c r="LMW334" s="27"/>
      <c r="LMX334" s="27"/>
      <c r="LMY334" s="27"/>
      <c r="LMZ334" s="27"/>
      <c r="LNA334" s="27"/>
      <c r="LNB334" s="27"/>
      <c r="LNC334" s="27"/>
      <c r="LND334" s="27"/>
      <c r="LNE334" s="27"/>
      <c r="LNF334" s="27"/>
      <c r="LNG334" s="27"/>
      <c r="LNH334" s="27"/>
      <c r="LNI334" s="27"/>
      <c r="LNJ334" s="27"/>
      <c r="LNK334" s="27"/>
      <c r="LNL334" s="27"/>
      <c r="LNM334" s="27"/>
      <c r="LNN334" s="27"/>
      <c r="LNO334" s="27"/>
      <c r="LNP334" s="27"/>
      <c r="LNQ334" s="27"/>
      <c r="LNR334" s="27"/>
      <c r="LNS334" s="27"/>
      <c r="LNT334" s="27"/>
      <c r="LNU334" s="27"/>
      <c r="LNV334" s="27"/>
      <c r="LNW334" s="27"/>
      <c r="LNX334" s="27"/>
      <c r="LNY334" s="27"/>
      <c r="LNZ334" s="27"/>
      <c r="LOA334" s="27"/>
      <c r="LOB334" s="27"/>
      <c r="LOC334" s="27"/>
      <c r="LOD334" s="27"/>
      <c r="LOE334" s="27"/>
      <c r="LOF334" s="27"/>
      <c r="LOG334" s="27"/>
      <c r="LOH334" s="27"/>
      <c r="LOI334" s="27"/>
      <c r="LOJ334" s="27"/>
      <c r="LOK334" s="27"/>
      <c r="LOL334" s="27"/>
      <c r="LOM334" s="27"/>
      <c r="LON334" s="27"/>
      <c r="LOO334" s="27"/>
      <c r="LOP334" s="27"/>
      <c r="LOQ334" s="27"/>
      <c r="LOR334" s="27"/>
      <c r="LOS334" s="27"/>
      <c r="LOT334" s="27"/>
      <c r="LOU334" s="27"/>
      <c r="LOV334" s="27"/>
      <c r="LOW334" s="27"/>
      <c r="LOX334" s="27"/>
      <c r="LOY334" s="27"/>
      <c r="LOZ334" s="27"/>
      <c r="LPA334" s="27"/>
      <c r="LPB334" s="27"/>
      <c r="LPC334" s="27"/>
      <c r="LPD334" s="27"/>
      <c r="LPE334" s="27"/>
      <c r="LPF334" s="27"/>
      <c r="LPG334" s="27"/>
      <c r="LPH334" s="27"/>
      <c r="LPI334" s="27"/>
      <c r="LPJ334" s="27"/>
      <c r="LPK334" s="27"/>
      <c r="LPL334" s="27"/>
      <c r="LPM334" s="27"/>
      <c r="LPN334" s="27"/>
      <c r="LPO334" s="27"/>
      <c r="LPP334" s="27"/>
      <c r="LPQ334" s="27"/>
      <c r="LPR334" s="27"/>
      <c r="LPS334" s="27"/>
      <c r="LPT334" s="27"/>
      <c r="LPU334" s="27"/>
      <c r="LPV334" s="27"/>
      <c r="LPW334" s="27"/>
      <c r="LPX334" s="27"/>
      <c r="LPY334" s="27"/>
      <c r="LPZ334" s="27"/>
      <c r="LQA334" s="27"/>
      <c r="LQB334" s="27"/>
      <c r="LQC334" s="27"/>
      <c r="LQD334" s="27"/>
      <c r="LQE334" s="27"/>
      <c r="LQF334" s="27"/>
      <c r="LQG334" s="27"/>
      <c r="LQH334" s="27"/>
      <c r="LQI334" s="27"/>
      <c r="LQJ334" s="27"/>
      <c r="LQK334" s="27"/>
      <c r="LQL334" s="27"/>
      <c r="LQM334" s="27"/>
      <c r="LQN334" s="27"/>
      <c r="LQO334" s="27"/>
      <c r="LQP334" s="27"/>
      <c r="LQQ334" s="27"/>
      <c r="LQR334" s="27"/>
      <c r="LQS334" s="27"/>
      <c r="LQT334" s="27"/>
      <c r="LQU334" s="27"/>
      <c r="LQV334" s="27"/>
      <c r="LQW334" s="27"/>
      <c r="LQX334" s="27"/>
      <c r="LQY334" s="27"/>
      <c r="LQZ334" s="27"/>
      <c r="LRA334" s="27"/>
      <c r="LRB334" s="27"/>
      <c r="LRC334" s="27"/>
      <c r="LRD334" s="27"/>
      <c r="LRE334" s="27"/>
      <c r="LRF334" s="27"/>
      <c r="LRG334" s="27"/>
      <c r="LRH334" s="27"/>
      <c r="LRI334" s="27"/>
      <c r="LRJ334" s="27"/>
      <c r="LRK334" s="27"/>
      <c r="LRL334" s="27"/>
      <c r="LRM334" s="27"/>
      <c r="LRN334" s="27"/>
      <c r="LRO334" s="27"/>
      <c r="LRP334" s="27"/>
      <c r="LRQ334" s="27"/>
      <c r="LRR334" s="27"/>
      <c r="LRS334" s="27"/>
      <c r="LRT334" s="27"/>
      <c r="LRU334" s="27"/>
      <c r="LRV334" s="27"/>
      <c r="LRW334" s="27"/>
      <c r="LRX334" s="27"/>
      <c r="LRY334" s="27"/>
      <c r="LRZ334" s="27"/>
      <c r="LSA334" s="27"/>
      <c r="LSB334" s="27"/>
      <c r="LSC334" s="27"/>
      <c r="LSD334" s="27"/>
      <c r="LSE334" s="27"/>
      <c r="LSF334" s="27"/>
      <c r="LSG334" s="27"/>
      <c r="LSH334" s="27"/>
      <c r="LSI334" s="27"/>
      <c r="LSJ334" s="27"/>
      <c r="LSK334" s="27"/>
      <c r="LSL334" s="27"/>
      <c r="LSM334" s="27"/>
      <c r="LSN334" s="27"/>
      <c r="LSO334" s="27"/>
      <c r="LSP334" s="27"/>
      <c r="LSQ334" s="27"/>
      <c r="LSR334" s="27"/>
      <c r="LSS334" s="27"/>
      <c r="LST334" s="27"/>
      <c r="LSU334" s="27"/>
      <c r="LSV334" s="27"/>
      <c r="LSW334" s="27"/>
      <c r="LSX334" s="27"/>
      <c r="LSY334" s="27"/>
      <c r="LSZ334" s="27"/>
      <c r="LTA334" s="27"/>
      <c r="LTB334" s="27"/>
      <c r="LTC334" s="27"/>
      <c r="LTD334" s="27"/>
      <c r="LTE334" s="27"/>
      <c r="LTF334" s="27"/>
      <c r="LTG334" s="27"/>
      <c r="LTH334" s="27"/>
      <c r="LTI334" s="27"/>
      <c r="LTJ334" s="27"/>
      <c r="LTK334" s="27"/>
      <c r="LTL334" s="27"/>
      <c r="LTM334" s="27"/>
      <c r="LTN334" s="27"/>
      <c r="LTO334" s="27"/>
      <c r="LTP334" s="27"/>
      <c r="LTQ334" s="27"/>
      <c r="LTR334" s="27"/>
      <c r="LTS334" s="27"/>
      <c r="LTT334" s="27"/>
      <c r="LTU334" s="27"/>
      <c r="LTV334" s="27"/>
      <c r="LTW334" s="27"/>
      <c r="LTX334" s="27"/>
      <c r="LTY334" s="27"/>
      <c r="LTZ334" s="27"/>
      <c r="LUA334" s="27"/>
      <c r="LUB334" s="27"/>
      <c r="LUC334" s="27"/>
      <c r="LUD334" s="27"/>
      <c r="LUE334" s="27"/>
      <c r="LUF334" s="27"/>
      <c r="LUG334" s="27"/>
      <c r="LUH334" s="27"/>
      <c r="LUI334" s="27"/>
      <c r="LUJ334" s="27"/>
      <c r="LUK334" s="27"/>
      <c r="LUL334" s="27"/>
      <c r="LUM334" s="27"/>
      <c r="LUN334" s="27"/>
      <c r="LUO334" s="27"/>
      <c r="LUP334" s="27"/>
      <c r="LUQ334" s="27"/>
      <c r="LUR334" s="27"/>
      <c r="LUS334" s="27"/>
      <c r="LUT334" s="27"/>
      <c r="LUU334" s="27"/>
      <c r="LUV334" s="27"/>
      <c r="LUW334" s="27"/>
      <c r="LUX334" s="27"/>
      <c r="LUY334" s="27"/>
      <c r="LUZ334" s="27"/>
      <c r="LVA334" s="27"/>
      <c r="LVB334" s="27"/>
      <c r="LVC334" s="27"/>
      <c r="LVD334" s="27"/>
      <c r="LVE334" s="27"/>
      <c r="LVF334" s="27"/>
      <c r="LVG334" s="27"/>
      <c r="LVH334" s="27"/>
      <c r="LVI334" s="27"/>
      <c r="LVJ334" s="27"/>
      <c r="LVK334" s="27"/>
      <c r="LVL334" s="27"/>
      <c r="LVM334" s="27"/>
      <c r="LVN334" s="27"/>
      <c r="LVO334" s="27"/>
      <c r="LVP334" s="27"/>
      <c r="LVQ334" s="27"/>
      <c r="LVR334" s="27"/>
      <c r="LVS334" s="27"/>
      <c r="LVT334" s="27"/>
      <c r="LVU334" s="27"/>
      <c r="LVV334" s="27"/>
      <c r="LVW334" s="27"/>
      <c r="LVX334" s="27"/>
      <c r="LVY334" s="27"/>
      <c r="LVZ334" s="27"/>
      <c r="LWA334" s="27"/>
      <c r="LWB334" s="27"/>
      <c r="LWC334" s="27"/>
      <c r="LWD334" s="27"/>
      <c r="LWE334" s="27"/>
      <c r="LWF334" s="27"/>
      <c r="LWG334" s="27"/>
      <c r="LWH334" s="27"/>
      <c r="LWI334" s="27"/>
      <c r="LWJ334" s="27"/>
      <c r="LWK334" s="27"/>
      <c r="LWL334" s="27"/>
      <c r="LWM334" s="27"/>
      <c r="LWN334" s="27"/>
      <c r="LWO334" s="27"/>
      <c r="LWP334" s="27"/>
      <c r="LWQ334" s="27"/>
      <c r="LWR334" s="27"/>
      <c r="LWS334" s="27"/>
      <c r="LWT334" s="27"/>
      <c r="LWU334" s="27"/>
      <c r="LWV334" s="27"/>
      <c r="LWW334" s="27"/>
      <c r="LWX334" s="27"/>
      <c r="LWY334" s="27"/>
      <c r="LWZ334" s="27"/>
      <c r="LXA334" s="27"/>
      <c r="LXB334" s="27"/>
      <c r="LXC334" s="27"/>
      <c r="LXD334" s="27"/>
      <c r="LXE334" s="27"/>
      <c r="LXF334" s="27"/>
      <c r="LXG334" s="27"/>
      <c r="LXH334" s="27"/>
      <c r="LXI334" s="27"/>
      <c r="LXJ334" s="27"/>
      <c r="LXK334" s="27"/>
      <c r="LXL334" s="27"/>
      <c r="LXM334" s="27"/>
      <c r="LXN334" s="27"/>
      <c r="LXO334" s="27"/>
      <c r="LXP334" s="27"/>
      <c r="LXQ334" s="27"/>
      <c r="LXR334" s="27"/>
      <c r="LXS334" s="27"/>
      <c r="LXT334" s="27"/>
      <c r="LXU334" s="27"/>
      <c r="LXV334" s="27"/>
      <c r="LXW334" s="27"/>
      <c r="LXX334" s="27"/>
      <c r="LXY334" s="27"/>
      <c r="LXZ334" s="27"/>
      <c r="LYA334" s="27"/>
      <c r="LYB334" s="27"/>
      <c r="LYC334" s="27"/>
      <c r="LYD334" s="27"/>
      <c r="LYE334" s="27"/>
      <c r="LYF334" s="27"/>
      <c r="LYG334" s="27"/>
      <c r="LYH334" s="27"/>
      <c r="LYI334" s="27"/>
      <c r="LYJ334" s="27"/>
      <c r="LYK334" s="27"/>
      <c r="LYL334" s="27"/>
      <c r="LYM334" s="27"/>
      <c r="LYN334" s="27"/>
      <c r="LYO334" s="27"/>
      <c r="LYP334" s="27"/>
      <c r="LYQ334" s="27"/>
      <c r="LYR334" s="27"/>
      <c r="LYS334" s="27"/>
      <c r="LYT334" s="27"/>
      <c r="LYU334" s="27"/>
      <c r="LYV334" s="27"/>
      <c r="LYW334" s="27"/>
      <c r="LYX334" s="27"/>
      <c r="LYY334" s="27"/>
      <c r="LYZ334" s="27"/>
      <c r="LZA334" s="27"/>
      <c r="LZB334" s="27"/>
      <c r="LZC334" s="27"/>
      <c r="LZD334" s="27"/>
      <c r="LZE334" s="27"/>
      <c r="LZF334" s="27"/>
      <c r="LZG334" s="27"/>
      <c r="LZH334" s="27"/>
      <c r="LZI334" s="27"/>
      <c r="LZJ334" s="27"/>
      <c r="LZK334" s="27"/>
      <c r="LZL334" s="27"/>
      <c r="LZM334" s="27"/>
      <c r="LZN334" s="27"/>
      <c r="LZO334" s="27"/>
      <c r="LZP334" s="27"/>
      <c r="LZQ334" s="27"/>
      <c r="LZR334" s="27"/>
      <c r="LZS334" s="27"/>
      <c r="LZT334" s="27"/>
      <c r="LZU334" s="27"/>
      <c r="LZV334" s="27"/>
      <c r="LZW334" s="27"/>
      <c r="LZX334" s="27"/>
      <c r="LZY334" s="27"/>
      <c r="LZZ334" s="27"/>
      <c r="MAA334" s="27"/>
      <c r="MAB334" s="27"/>
      <c r="MAC334" s="27"/>
      <c r="MAD334" s="27"/>
      <c r="MAE334" s="27"/>
      <c r="MAF334" s="27"/>
      <c r="MAG334" s="27"/>
      <c r="MAH334" s="27"/>
      <c r="MAI334" s="27"/>
      <c r="MAJ334" s="27"/>
      <c r="MAK334" s="27"/>
      <c r="MAL334" s="27"/>
      <c r="MAM334" s="27"/>
      <c r="MAN334" s="27"/>
      <c r="MAO334" s="27"/>
      <c r="MAP334" s="27"/>
      <c r="MAQ334" s="27"/>
      <c r="MAR334" s="27"/>
      <c r="MAS334" s="27"/>
      <c r="MAT334" s="27"/>
      <c r="MAU334" s="27"/>
      <c r="MAV334" s="27"/>
      <c r="MAW334" s="27"/>
      <c r="MAX334" s="27"/>
      <c r="MAY334" s="27"/>
      <c r="MAZ334" s="27"/>
      <c r="MBA334" s="27"/>
      <c r="MBB334" s="27"/>
      <c r="MBC334" s="27"/>
      <c r="MBD334" s="27"/>
      <c r="MBE334" s="27"/>
      <c r="MBF334" s="27"/>
      <c r="MBG334" s="27"/>
      <c r="MBH334" s="27"/>
      <c r="MBI334" s="27"/>
      <c r="MBJ334" s="27"/>
      <c r="MBK334" s="27"/>
      <c r="MBL334" s="27"/>
      <c r="MBM334" s="27"/>
      <c r="MBN334" s="27"/>
      <c r="MBO334" s="27"/>
      <c r="MBP334" s="27"/>
      <c r="MBQ334" s="27"/>
      <c r="MBR334" s="27"/>
      <c r="MBS334" s="27"/>
      <c r="MBT334" s="27"/>
      <c r="MBU334" s="27"/>
      <c r="MBV334" s="27"/>
      <c r="MBW334" s="27"/>
      <c r="MBX334" s="27"/>
      <c r="MBY334" s="27"/>
      <c r="MBZ334" s="27"/>
      <c r="MCA334" s="27"/>
      <c r="MCB334" s="27"/>
      <c r="MCC334" s="27"/>
      <c r="MCD334" s="27"/>
      <c r="MCE334" s="27"/>
      <c r="MCF334" s="27"/>
      <c r="MCG334" s="27"/>
      <c r="MCH334" s="27"/>
      <c r="MCI334" s="27"/>
      <c r="MCJ334" s="27"/>
      <c r="MCK334" s="27"/>
      <c r="MCL334" s="27"/>
      <c r="MCM334" s="27"/>
      <c r="MCN334" s="27"/>
      <c r="MCO334" s="27"/>
      <c r="MCP334" s="27"/>
      <c r="MCQ334" s="27"/>
      <c r="MCR334" s="27"/>
      <c r="MCS334" s="27"/>
      <c r="MCT334" s="27"/>
      <c r="MCU334" s="27"/>
      <c r="MCV334" s="27"/>
      <c r="MCW334" s="27"/>
      <c r="MCX334" s="27"/>
      <c r="MCY334" s="27"/>
      <c r="MCZ334" s="27"/>
      <c r="MDA334" s="27"/>
      <c r="MDB334" s="27"/>
      <c r="MDC334" s="27"/>
      <c r="MDD334" s="27"/>
      <c r="MDE334" s="27"/>
      <c r="MDF334" s="27"/>
      <c r="MDG334" s="27"/>
      <c r="MDH334" s="27"/>
      <c r="MDI334" s="27"/>
      <c r="MDJ334" s="27"/>
      <c r="MDK334" s="27"/>
      <c r="MDL334" s="27"/>
      <c r="MDM334" s="27"/>
      <c r="MDN334" s="27"/>
      <c r="MDO334" s="27"/>
      <c r="MDP334" s="27"/>
      <c r="MDQ334" s="27"/>
      <c r="MDR334" s="27"/>
      <c r="MDS334" s="27"/>
      <c r="MDT334" s="27"/>
      <c r="MDU334" s="27"/>
      <c r="MDV334" s="27"/>
      <c r="MDW334" s="27"/>
      <c r="MDX334" s="27"/>
      <c r="MDY334" s="27"/>
      <c r="MDZ334" s="27"/>
      <c r="MEA334" s="27"/>
      <c r="MEB334" s="27"/>
      <c r="MEC334" s="27"/>
      <c r="MED334" s="27"/>
      <c r="MEE334" s="27"/>
      <c r="MEF334" s="27"/>
      <c r="MEG334" s="27"/>
      <c r="MEH334" s="27"/>
      <c r="MEI334" s="27"/>
      <c r="MEJ334" s="27"/>
      <c r="MEK334" s="27"/>
      <c r="MEL334" s="27"/>
      <c r="MEM334" s="27"/>
      <c r="MEN334" s="27"/>
      <c r="MEO334" s="27"/>
      <c r="MEP334" s="27"/>
      <c r="MEQ334" s="27"/>
      <c r="MER334" s="27"/>
      <c r="MES334" s="27"/>
      <c r="MET334" s="27"/>
      <c r="MEU334" s="27"/>
      <c r="MEV334" s="27"/>
      <c r="MEW334" s="27"/>
      <c r="MEX334" s="27"/>
      <c r="MEY334" s="27"/>
      <c r="MEZ334" s="27"/>
      <c r="MFA334" s="27"/>
      <c r="MFB334" s="27"/>
      <c r="MFC334" s="27"/>
      <c r="MFD334" s="27"/>
      <c r="MFE334" s="27"/>
      <c r="MFF334" s="27"/>
      <c r="MFG334" s="27"/>
      <c r="MFH334" s="27"/>
      <c r="MFI334" s="27"/>
      <c r="MFJ334" s="27"/>
      <c r="MFK334" s="27"/>
      <c r="MFL334" s="27"/>
      <c r="MFM334" s="27"/>
      <c r="MFN334" s="27"/>
      <c r="MFO334" s="27"/>
      <c r="MFP334" s="27"/>
      <c r="MFQ334" s="27"/>
      <c r="MFR334" s="27"/>
      <c r="MFS334" s="27"/>
      <c r="MFT334" s="27"/>
      <c r="MFU334" s="27"/>
      <c r="MFV334" s="27"/>
      <c r="MFW334" s="27"/>
      <c r="MFX334" s="27"/>
      <c r="MFY334" s="27"/>
      <c r="MFZ334" s="27"/>
      <c r="MGA334" s="27"/>
      <c r="MGB334" s="27"/>
      <c r="MGC334" s="27"/>
      <c r="MGD334" s="27"/>
      <c r="MGE334" s="27"/>
      <c r="MGF334" s="27"/>
      <c r="MGG334" s="27"/>
      <c r="MGH334" s="27"/>
      <c r="MGI334" s="27"/>
      <c r="MGJ334" s="27"/>
      <c r="MGK334" s="27"/>
      <c r="MGL334" s="27"/>
      <c r="MGM334" s="27"/>
      <c r="MGN334" s="27"/>
      <c r="MGO334" s="27"/>
      <c r="MGP334" s="27"/>
      <c r="MGQ334" s="27"/>
      <c r="MGR334" s="27"/>
      <c r="MGS334" s="27"/>
      <c r="MGT334" s="27"/>
      <c r="MGU334" s="27"/>
      <c r="MGV334" s="27"/>
      <c r="MGW334" s="27"/>
      <c r="MGX334" s="27"/>
      <c r="MGY334" s="27"/>
      <c r="MGZ334" s="27"/>
      <c r="MHA334" s="27"/>
      <c r="MHB334" s="27"/>
      <c r="MHC334" s="27"/>
      <c r="MHD334" s="27"/>
      <c r="MHE334" s="27"/>
      <c r="MHF334" s="27"/>
      <c r="MHG334" s="27"/>
      <c r="MHH334" s="27"/>
      <c r="MHI334" s="27"/>
      <c r="MHJ334" s="27"/>
      <c r="MHK334" s="27"/>
      <c r="MHL334" s="27"/>
      <c r="MHM334" s="27"/>
      <c r="MHN334" s="27"/>
      <c r="MHO334" s="27"/>
      <c r="MHP334" s="27"/>
      <c r="MHQ334" s="27"/>
      <c r="MHR334" s="27"/>
      <c r="MHS334" s="27"/>
      <c r="MHT334" s="27"/>
      <c r="MHU334" s="27"/>
      <c r="MHV334" s="27"/>
      <c r="MHW334" s="27"/>
      <c r="MHX334" s="27"/>
      <c r="MHY334" s="27"/>
      <c r="MHZ334" s="27"/>
      <c r="MIA334" s="27"/>
      <c r="MIB334" s="27"/>
      <c r="MIC334" s="27"/>
      <c r="MID334" s="27"/>
      <c r="MIE334" s="27"/>
      <c r="MIF334" s="27"/>
      <c r="MIG334" s="27"/>
      <c r="MIH334" s="27"/>
      <c r="MII334" s="27"/>
      <c r="MIJ334" s="27"/>
      <c r="MIK334" s="27"/>
      <c r="MIL334" s="27"/>
      <c r="MIM334" s="27"/>
      <c r="MIN334" s="27"/>
      <c r="MIO334" s="27"/>
      <c r="MIP334" s="27"/>
      <c r="MIQ334" s="27"/>
      <c r="MIR334" s="27"/>
      <c r="MIS334" s="27"/>
      <c r="MIT334" s="27"/>
      <c r="MIU334" s="27"/>
      <c r="MIV334" s="27"/>
      <c r="MIW334" s="27"/>
      <c r="MIX334" s="27"/>
      <c r="MIY334" s="27"/>
      <c r="MIZ334" s="27"/>
      <c r="MJA334" s="27"/>
      <c r="MJB334" s="27"/>
      <c r="MJC334" s="27"/>
      <c r="MJD334" s="27"/>
      <c r="MJE334" s="27"/>
      <c r="MJF334" s="27"/>
      <c r="MJG334" s="27"/>
      <c r="MJH334" s="27"/>
      <c r="MJI334" s="27"/>
      <c r="MJJ334" s="27"/>
      <c r="MJK334" s="27"/>
      <c r="MJL334" s="27"/>
      <c r="MJM334" s="27"/>
      <c r="MJN334" s="27"/>
      <c r="MJO334" s="27"/>
      <c r="MJP334" s="27"/>
      <c r="MJQ334" s="27"/>
      <c r="MJR334" s="27"/>
      <c r="MJS334" s="27"/>
      <c r="MJT334" s="27"/>
      <c r="MJU334" s="27"/>
      <c r="MJV334" s="27"/>
      <c r="MJW334" s="27"/>
      <c r="MJX334" s="27"/>
      <c r="MJY334" s="27"/>
      <c r="MJZ334" s="27"/>
      <c r="MKA334" s="27"/>
      <c r="MKB334" s="27"/>
      <c r="MKC334" s="27"/>
      <c r="MKD334" s="27"/>
      <c r="MKE334" s="27"/>
      <c r="MKF334" s="27"/>
      <c r="MKG334" s="27"/>
      <c r="MKH334" s="27"/>
      <c r="MKI334" s="27"/>
      <c r="MKJ334" s="27"/>
      <c r="MKK334" s="27"/>
      <c r="MKL334" s="27"/>
      <c r="MKM334" s="27"/>
      <c r="MKN334" s="27"/>
      <c r="MKO334" s="27"/>
      <c r="MKP334" s="27"/>
      <c r="MKQ334" s="27"/>
      <c r="MKR334" s="27"/>
      <c r="MKS334" s="27"/>
      <c r="MKT334" s="27"/>
      <c r="MKU334" s="27"/>
      <c r="MKV334" s="27"/>
      <c r="MKW334" s="27"/>
      <c r="MKX334" s="27"/>
      <c r="MKY334" s="27"/>
      <c r="MKZ334" s="27"/>
      <c r="MLA334" s="27"/>
      <c r="MLB334" s="27"/>
      <c r="MLC334" s="27"/>
      <c r="MLD334" s="27"/>
      <c r="MLE334" s="27"/>
      <c r="MLF334" s="27"/>
      <c r="MLG334" s="27"/>
      <c r="MLH334" s="27"/>
      <c r="MLI334" s="27"/>
      <c r="MLJ334" s="27"/>
      <c r="MLK334" s="27"/>
      <c r="MLL334" s="27"/>
      <c r="MLM334" s="27"/>
      <c r="MLN334" s="27"/>
      <c r="MLO334" s="27"/>
      <c r="MLP334" s="27"/>
      <c r="MLQ334" s="27"/>
      <c r="MLR334" s="27"/>
      <c r="MLS334" s="27"/>
      <c r="MLT334" s="27"/>
      <c r="MLU334" s="27"/>
      <c r="MLV334" s="27"/>
      <c r="MLW334" s="27"/>
      <c r="MLX334" s="27"/>
      <c r="MLY334" s="27"/>
      <c r="MLZ334" s="27"/>
      <c r="MMA334" s="27"/>
      <c r="MMB334" s="27"/>
      <c r="MMC334" s="27"/>
      <c r="MMD334" s="27"/>
      <c r="MME334" s="27"/>
      <c r="MMF334" s="27"/>
      <c r="MMG334" s="27"/>
      <c r="MMH334" s="27"/>
      <c r="MMI334" s="27"/>
      <c r="MMJ334" s="27"/>
      <c r="MMK334" s="27"/>
      <c r="MML334" s="27"/>
      <c r="MMM334" s="27"/>
      <c r="MMN334" s="27"/>
      <c r="MMO334" s="27"/>
      <c r="MMP334" s="27"/>
      <c r="MMQ334" s="27"/>
      <c r="MMR334" s="27"/>
      <c r="MMS334" s="27"/>
      <c r="MMT334" s="27"/>
      <c r="MMU334" s="27"/>
      <c r="MMV334" s="27"/>
      <c r="MMW334" s="27"/>
      <c r="MMX334" s="27"/>
      <c r="MMY334" s="27"/>
      <c r="MMZ334" s="27"/>
      <c r="MNA334" s="27"/>
      <c r="MNB334" s="27"/>
      <c r="MNC334" s="27"/>
      <c r="MND334" s="27"/>
      <c r="MNE334" s="27"/>
      <c r="MNF334" s="27"/>
      <c r="MNG334" s="27"/>
      <c r="MNH334" s="27"/>
      <c r="MNI334" s="27"/>
      <c r="MNJ334" s="27"/>
      <c r="MNK334" s="27"/>
      <c r="MNL334" s="27"/>
      <c r="MNM334" s="27"/>
      <c r="MNN334" s="27"/>
      <c r="MNO334" s="27"/>
      <c r="MNP334" s="27"/>
      <c r="MNQ334" s="27"/>
      <c r="MNR334" s="27"/>
      <c r="MNS334" s="27"/>
      <c r="MNT334" s="27"/>
      <c r="MNU334" s="27"/>
      <c r="MNV334" s="27"/>
      <c r="MNW334" s="27"/>
      <c r="MNX334" s="27"/>
      <c r="MNY334" s="27"/>
      <c r="MNZ334" s="27"/>
      <c r="MOA334" s="27"/>
      <c r="MOB334" s="27"/>
      <c r="MOC334" s="27"/>
      <c r="MOD334" s="27"/>
      <c r="MOE334" s="27"/>
      <c r="MOF334" s="27"/>
      <c r="MOG334" s="27"/>
      <c r="MOH334" s="27"/>
      <c r="MOI334" s="27"/>
      <c r="MOJ334" s="27"/>
      <c r="MOK334" s="27"/>
      <c r="MOL334" s="27"/>
      <c r="MOM334" s="27"/>
      <c r="MON334" s="27"/>
      <c r="MOO334" s="27"/>
      <c r="MOP334" s="27"/>
      <c r="MOQ334" s="27"/>
      <c r="MOR334" s="27"/>
      <c r="MOS334" s="27"/>
      <c r="MOT334" s="27"/>
      <c r="MOU334" s="27"/>
      <c r="MOV334" s="27"/>
      <c r="MOW334" s="27"/>
      <c r="MOX334" s="27"/>
      <c r="MOY334" s="27"/>
      <c r="MOZ334" s="27"/>
      <c r="MPA334" s="27"/>
      <c r="MPB334" s="27"/>
      <c r="MPC334" s="27"/>
      <c r="MPD334" s="27"/>
      <c r="MPE334" s="27"/>
      <c r="MPF334" s="27"/>
      <c r="MPG334" s="27"/>
      <c r="MPH334" s="27"/>
      <c r="MPI334" s="27"/>
      <c r="MPJ334" s="27"/>
      <c r="MPK334" s="27"/>
      <c r="MPL334" s="27"/>
      <c r="MPM334" s="27"/>
      <c r="MPN334" s="27"/>
      <c r="MPO334" s="27"/>
      <c r="MPP334" s="27"/>
      <c r="MPQ334" s="27"/>
      <c r="MPR334" s="27"/>
      <c r="MPS334" s="27"/>
      <c r="MPT334" s="27"/>
      <c r="MPU334" s="27"/>
      <c r="MPV334" s="27"/>
      <c r="MPW334" s="27"/>
      <c r="MPX334" s="27"/>
      <c r="MPY334" s="27"/>
      <c r="MPZ334" s="27"/>
      <c r="MQA334" s="27"/>
      <c r="MQB334" s="27"/>
      <c r="MQC334" s="27"/>
      <c r="MQD334" s="27"/>
      <c r="MQE334" s="27"/>
      <c r="MQF334" s="27"/>
      <c r="MQG334" s="27"/>
      <c r="MQH334" s="27"/>
      <c r="MQI334" s="27"/>
      <c r="MQJ334" s="27"/>
      <c r="MQK334" s="27"/>
      <c r="MQL334" s="27"/>
      <c r="MQM334" s="27"/>
      <c r="MQN334" s="27"/>
      <c r="MQO334" s="27"/>
      <c r="MQP334" s="27"/>
      <c r="MQQ334" s="27"/>
      <c r="MQR334" s="27"/>
      <c r="MQS334" s="27"/>
      <c r="MQT334" s="27"/>
      <c r="MQU334" s="27"/>
      <c r="MQV334" s="27"/>
      <c r="MQW334" s="27"/>
      <c r="MQX334" s="27"/>
      <c r="MQY334" s="27"/>
      <c r="MQZ334" s="27"/>
      <c r="MRA334" s="27"/>
      <c r="MRB334" s="27"/>
      <c r="MRC334" s="27"/>
      <c r="MRD334" s="27"/>
      <c r="MRE334" s="27"/>
      <c r="MRF334" s="27"/>
      <c r="MRG334" s="27"/>
      <c r="MRH334" s="27"/>
      <c r="MRI334" s="27"/>
      <c r="MRJ334" s="27"/>
      <c r="MRK334" s="27"/>
      <c r="MRL334" s="27"/>
      <c r="MRM334" s="27"/>
      <c r="MRN334" s="27"/>
      <c r="MRO334" s="27"/>
      <c r="MRP334" s="27"/>
      <c r="MRQ334" s="27"/>
      <c r="MRR334" s="27"/>
      <c r="MRS334" s="27"/>
      <c r="MRT334" s="27"/>
      <c r="MRU334" s="27"/>
      <c r="MRV334" s="27"/>
      <c r="MRW334" s="27"/>
      <c r="MRX334" s="27"/>
      <c r="MRY334" s="27"/>
      <c r="MRZ334" s="27"/>
      <c r="MSA334" s="27"/>
      <c r="MSB334" s="27"/>
      <c r="MSC334" s="27"/>
      <c r="MSD334" s="27"/>
      <c r="MSE334" s="27"/>
      <c r="MSF334" s="27"/>
      <c r="MSG334" s="27"/>
      <c r="MSH334" s="27"/>
      <c r="MSI334" s="27"/>
      <c r="MSJ334" s="27"/>
      <c r="MSK334" s="27"/>
      <c r="MSL334" s="27"/>
      <c r="MSM334" s="27"/>
      <c r="MSN334" s="27"/>
      <c r="MSO334" s="27"/>
      <c r="MSP334" s="27"/>
      <c r="MSQ334" s="27"/>
      <c r="MSR334" s="27"/>
      <c r="MSS334" s="27"/>
      <c r="MST334" s="27"/>
      <c r="MSU334" s="27"/>
      <c r="MSV334" s="27"/>
      <c r="MSW334" s="27"/>
      <c r="MSX334" s="27"/>
      <c r="MSY334" s="27"/>
      <c r="MSZ334" s="27"/>
      <c r="MTA334" s="27"/>
      <c r="MTB334" s="27"/>
      <c r="MTC334" s="27"/>
      <c r="MTD334" s="27"/>
      <c r="MTE334" s="27"/>
      <c r="MTF334" s="27"/>
      <c r="MTG334" s="27"/>
      <c r="MTH334" s="27"/>
      <c r="MTI334" s="27"/>
      <c r="MTJ334" s="27"/>
      <c r="MTK334" s="27"/>
      <c r="MTL334" s="27"/>
      <c r="MTM334" s="27"/>
      <c r="MTN334" s="27"/>
      <c r="MTO334" s="27"/>
      <c r="MTP334" s="27"/>
      <c r="MTQ334" s="27"/>
      <c r="MTR334" s="27"/>
      <c r="MTS334" s="27"/>
      <c r="MTT334" s="27"/>
      <c r="MTU334" s="27"/>
      <c r="MTV334" s="27"/>
      <c r="MTW334" s="27"/>
      <c r="MTX334" s="27"/>
      <c r="MTY334" s="27"/>
      <c r="MTZ334" s="27"/>
      <c r="MUA334" s="27"/>
      <c r="MUB334" s="27"/>
      <c r="MUC334" s="27"/>
      <c r="MUD334" s="27"/>
      <c r="MUE334" s="27"/>
      <c r="MUF334" s="27"/>
      <c r="MUG334" s="27"/>
      <c r="MUH334" s="27"/>
      <c r="MUI334" s="27"/>
      <c r="MUJ334" s="27"/>
      <c r="MUK334" s="27"/>
      <c r="MUL334" s="27"/>
      <c r="MUM334" s="27"/>
      <c r="MUN334" s="27"/>
      <c r="MUO334" s="27"/>
      <c r="MUP334" s="27"/>
      <c r="MUQ334" s="27"/>
      <c r="MUR334" s="27"/>
      <c r="MUS334" s="27"/>
      <c r="MUT334" s="27"/>
      <c r="MUU334" s="27"/>
      <c r="MUV334" s="27"/>
      <c r="MUW334" s="27"/>
      <c r="MUX334" s="27"/>
      <c r="MUY334" s="27"/>
      <c r="MUZ334" s="27"/>
      <c r="MVA334" s="27"/>
      <c r="MVB334" s="27"/>
      <c r="MVC334" s="27"/>
      <c r="MVD334" s="27"/>
      <c r="MVE334" s="27"/>
      <c r="MVF334" s="27"/>
      <c r="MVG334" s="27"/>
      <c r="MVH334" s="27"/>
      <c r="MVI334" s="27"/>
      <c r="MVJ334" s="27"/>
      <c r="MVK334" s="27"/>
      <c r="MVL334" s="27"/>
      <c r="MVM334" s="27"/>
      <c r="MVN334" s="27"/>
      <c r="MVO334" s="27"/>
      <c r="MVP334" s="27"/>
      <c r="MVQ334" s="27"/>
      <c r="MVR334" s="27"/>
      <c r="MVS334" s="27"/>
      <c r="MVT334" s="27"/>
      <c r="MVU334" s="27"/>
      <c r="MVV334" s="27"/>
      <c r="MVW334" s="27"/>
      <c r="MVX334" s="27"/>
      <c r="MVY334" s="27"/>
      <c r="MVZ334" s="27"/>
      <c r="MWA334" s="27"/>
      <c r="MWB334" s="27"/>
      <c r="MWC334" s="27"/>
      <c r="MWD334" s="27"/>
      <c r="MWE334" s="27"/>
      <c r="MWF334" s="27"/>
      <c r="MWG334" s="27"/>
      <c r="MWH334" s="27"/>
      <c r="MWI334" s="27"/>
      <c r="MWJ334" s="27"/>
      <c r="MWK334" s="27"/>
      <c r="MWL334" s="27"/>
      <c r="MWM334" s="27"/>
      <c r="MWN334" s="27"/>
      <c r="MWO334" s="27"/>
      <c r="MWP334" s="27"/>
      <c r="MWQ334" s="27"/>
      <c r="MWR334" s="27"/>
      <c r="MWS334" s="27"/>
      <c r="MWT334" s="27"/>
      <c r="MWU334" s="27"/>
      <c r="MWV334" s="27"/>
      <c r="MWW334" s="27"/>
      <c r="MWX334" s="27"/>
      <c r="MWY334" s="27"/>
      <c r="MWZ334" s="27"/>
      <c r="MXA334" s="27"/>
      <c r="MXB334" s="27"/>
      <c r="MXC334" s="27"/>
      <c r="MXD334" s="27"/>
      <c r="MXE334" s="27"/>
      <c r="MXF334" s="27"/>
      <c r="MXG334" s="27"/>
      <c r="MXH334" s="27"/>
      <c r="MXI334" s="27"/>
      <c r="MXJ334" s="27"/>
      <c r="MXK334" s="27"/>
      <c r="MXL334" s="27"/>
      <c r="MXM334" s="27"/>
      <c r="MXN334" s="27"/>
      <c r="MXO334" s="27"/>
      <c r="MXP334" s="27"/>
      <c r="MXQ334" s="27"/>
      <c r="MXR334" s="27"/>
      <c r="MXS334" s="27"/>
      <c r="MXT334" s="27"/>
      <c r="MXU334" s="27"/>
      <c r="MXV334" s="27"/>
      <c r="MXW334" s="27"/>
      <c r="MXX334" s="27"/>
      <c r="MXY334" s="27"/>
      <c r="MXZ334" s="27"/>
      <c r="MYA334" s="27"/>
      <c r="MYB334" s="27"/>
      <c r="MYC334" s="27"/>
      <c r="MYD334" s="27"/>
      <c r="MYE334" s="27"/>
      <c r="MYF334" s="27"/>
      <c r="MYG334" s="27"/>
      <c r="MYH334" s="27"/>
      <c r="MYI334" s="27"/>
      <c r="MYJ334" s="27"/>
      <c r="MYK334" s="27"/>
      <c r="MYL334" s="27"/>
      <c r="MYM334" s="27"/>
      <c r="MYN334" s="27"/>
      <c r="MYO334" s="27"/>
      <c r="MYP334" s="27"/>
      <c r="MYQ334" s="27"/>
      <c r="MYR334" s="27"/>
      <c r="MYS334" s="27"/>
      <c r="MYT334" s="27"/>
      <c r="MYU334" s="27"/>
      <c r="MYV334" s="27"/>
      <c r="MYW334" s="27"/>
      <c r="MYX334" s="27"/>
      <c r="MYY334" s="27"/>
      <c r="MYZ334" s="27"/>
      <c r="MZA334" s="27"/>
      <c r="MZB334" s="27"/>
      <c r="MZC334" s="27"/>
      <c r="MZD334" s="27"/>
      <c r="MZE334" s="27"/>
      <c r="MZF334" s="27"/>
      <c r="MZG334" s="27"/>
      <c r="MZH334" s="27"/>
      <c r="MZI334" s="27"/>
      <c r="MZJ334" s="27"/>
      <c r="MZK334" s="27"/>
      <c r="MZL334" s="27"/>
      <c r="MZM334" s="27"/>
      <c r="MZN334" s="27"/>
      <c r="MZO334" s="27"/>
      <c r="MZP334" s="27"/>
      <c r="MZQ334" s="27"/>
      <c r="MZR334" s="27"/>
      <c r="MZS334" s="27"/>
      <c r="MZT334" s="27"/>
      <c r="MZU334" s="27"/>
      <c r="MZV334" s="27"/>
      <c r="MZW334" s="27"/>
      <c r="MZX334" s="27"/>
      <c r="MZY334" s="27"/>
      <c r="MZZ334" s="27"/>
      <c r="NAA334" s="27"/>
      <c r="NAB334" s="27"/>
      <c r="NAC334" s="27"/>
      <c r="NAD334" s="27"/>
      <c r="NAE334" s="27"/>
      <c r="NAF334" s="27"/>
      <c r="NAG334" s="27"/>
      <c r="NAH334" s="27"/>
      <c r="NAI334" s="27"/>
      <c r="NAJ334" s="27"/>
      <c r="NAK334" s="27"/>
      <c r="NAL334" s="27"/>
      <c r="NAM334" s="27"/>
      <c r="NAN334" s="27"/>
      <c r="NAO334" s="27"/>
      <c r="NAP334" s="27"/>
      <c r="NAQ334" s="27"/>
      <c r="NAR334" s="27"/>
      <c r="NAS334" s="27"/>
      <c r="NAT334" s="27"/>
      <c r="NAU334" s="27"/>
      <c r="NAV334" s="27"/>
      <c r="NAW334" s="27"/>
      <c r="NAX334" s="27"/>
      <c r="NAY334" s="27"/>
      <c r="NAZ334" s="27"/>
      <c r="NBA334" s="27"/>
      <c r="NBB334" s="27"/>
      <c r="NBC334" s="27"/>
      <c r="NBD334" s="27"/>
      <c r="NBE334" s="27"/>
      <c r="NBF334" s="27"/>
      <c r="NBG334" s="27"/>
      <c r="NBH334" s="27"/>
      <c r="NBI334" s="27"/>
      <c r="NBJ334" s="27"/>
      <c r="NBK334" s="27"/>
      <c r="NBL334" s="27"/>
      <c r="NBM334" s="27"/>
      <c r="NBN334" s="27"/>
      <c r="NBO334" s="27"/>
      <c r="NBP334" s="27"/>
      <c r="NBQ334" s="27"/>
      <c r="NBR334" s="27"/>
      <c r="NBS334" s="27"/>
      <c r="NBT334" s="27"/>
      <c r="NBU334" s="27"/>
      <c r="NBV334" s="27"/>
      <c r="NBW334" s="27"/>
      <c r="NBX334" s="27"/>
      <c r="NBY334" s="27"/>
      <c r="NBZ334" s="27"/>
      <c r="NCA334" s="27"/>
      <c r="NCB334" s="27"/>
      <c r="NCC334" s="27"/>
      <c r="NCD334" s="27"/>
      <c r="NCE334" s="27"/>
      <c r="NCF334" s="27"/>
      <c r="NCG334" s="27"/>
      <c r="NCH334" s="27"/>
      <c r="NCI334" s="27"/>
      <c r="NCJ334" s="27"/>
      <c r="NCK334" s="27"/>
      <c r="NCL334" s="27"/>
      <c r="NCM334" s="27"/>
      <c r="NCN334" s="27"/>
      <c r="NCO334" s="27"/>
      <c r="NCP334" s="27"/>
      <c r="NCQ334" s="27"/>
      <c r="NCR334" s="27"/>
      <c r="NCS334" s="27"/>
      <c r="NCT334" s="27"/>
      <c r="NCU334" s="27"/>
      <c r="NCV334" s="27"/>
      <c r="NCW334" s="27"/>
      <c r="NCX334" s="27"/>
      <c r="NCY334" s="27"/>
      <c r="NCZ334" s="27"/>
      <c r="NDA334" s="27"/>
      <c r="NDB334" s="27"/>
      <c r="NDC334" s="27"/>
      <c r="NDD334" s="27"/>
      <c r="NDE334" s="27"/>
      <c r="NDF334" s="27"/>
      <c r="NDG334" s="27"/>
      <c r="NDH334" s="27"/>
      <c r="NDI334" s="27"/>
      <c r="NDJ334" s="27"/>
      <c r="NDK334" s="27"/>
      <c r="NDL334" s="27"/>
      <c r="NDM334" s="27"/>
      <c r="NDN334" s="27"/>
      <c r="NDO334" s="27"/>
      <c r="NDP334" s="27"/>
      <c r="NDQ334" s="27"/>
      <c r="NDR334" s="27"/>
      <c r="NDS334" s="27"/>
      <c r="NDT334" s="27"/>
      <c r="NDU334" s="27"/>
      <c r="NDV334" s="27"/>
      <c r="NDW334" s="27"/>
      <c r="NDX334" s="27"/>
      <c r="NDY334" s="27"/>
      <c r="NDZ334" s="27"/>
      <c r="NEA334" s="27"/>
      <c r="NEB334" s="27"/>
      <c r="NEC334" s="27"/>
      <c r="NED334" s="27"/>
      <c r="NEE334" s="27"/>
      <c r="NEF334" s="27"/>
      <c r="NEG334" s="27"/>
      <c r="NEH334" s="27"/>
      <c r="NEI334" s="27"/>
      <c r="NEJ334" s="27"/>
      <c r="NEK334" s="27"/>
      <c r="NEL334" s="27"/>
      <c r="NEM334" s="27"/>
      <c r="NEN334" s="27"/>
      <c r="NEO334" s="27"/>
      <c r="NEP334" s="27"/>
      <c r="NEQ334" s="27"/>
      <c r="NER334" s="27"/>
      <c r="NES334" s="27"/>
      <c r="NET334" s="27"/>
      <c r="NEU334" s="27"/>
      <c r="NEV334" s="27"/>
      <c r="NEW334" s="27"/>
      <c r="NEX334" s="27"/>
      <c r="NEY334" s="27"/>
      <c r="NEZ334" s="27"/>
      <c r="NFA334" s="27"/>
      <c r="NFB334" s="27"/>
      <c r="NFC334" s="27"/>
      <c r="NFD334" s="27"/>
      <c r="NFE334" s="27"/>
      <c r="NFF334" s="27"/>
      <c r="NFG334" s="27"/>
      <c r="NFH334" s="27"/>
      <c r="NFI334" s="27"/>
      <c r="NFJ334" s="27"/>
      <c r="NFK334" s="27"/>
      <c r="NFL334" s="27"/>
      <c r="NFM334" s="27"/>
      <c r="NFN334" s="27"/>
      <c r="NFO334" s="27"/>
      <c r="NFP334" s="27"/>
      <c r="NFQ334" s="27"/>
      <c r="NFR334" s="27"/>
      <c r="NFS334" s="27"/>
      <c r="NFT334" s="27"/>
      <c r="NFU334" s="27"/>
      <c r="NFV334" s="27"/>
      <c r="NFW334" s="27"/>
      <c r="NFX334" s="27"/>
      <c r="NFY334" s="27"/>
      <c r="NFZ334" s="27"/>
      <c r="NGA334" s="27"/>
      <c r="NGB334" s="27"/>
      <c r="NGC334" s="27"/>
      <c r="NGD334" s="27"/>
      <c r="NGE334" s="27"/>
      <c r="NGF334" s="27"/>
      <c r="NGG334" s="27"/>
      <c r="NGH334" s="27"/>
      <c r="NGI334" s="27"/>
      <c r="NGJ334" s="27"/>
      <c r="NGK334" s="27"/>
      <c r="NGL334" s="27"/>
      <c r="NGM334" s="27"/>
      <c r="NGN334" s="27"/>
      <c r="NGO334" s="27"/>
      <c r="NGP334" s="27"/>
      <c r="NGQ334" s="27"/>
      <c r="NGR334" s="27"/>
      <c r="NGS334" s="27"/>
      <c r="NGT334" s="27"/>
      <c r="NGU334" s="27"/>
      <c r="NGV334" s="27"/>
      <c r="NGW334" s="27"/>
      <c r="NGX334" s="27"/>
      <c r="NGY334" s="27"/>
      <c r="NGZ334" s="27"/>
      <c r="NHA334" s="27"/>
      <c r="NHB334" s="27"/>
      <c r="NHC334" s="27"/>
      <c r="NHD334" s="27"/>
      <c r="NHE334" s="27"/>
      <c r="NHF334" s="27"/>
      <c r="NHG334" s="27"/>
      <c r="NHH334" s="27"/>
      <c r="NHI334" s="27"/>
      <c r="NHJ334" s="27"/>
      <c r="NHK334" s="27"/>
      <c r="NHL334" s="27"/>
      <c r="NHM334" s="27"/>
      <c r="NHN334" s="27"/>
      <c r="NHO334" s="27"/>
      <c r="NHP334" s="27"/>
      <c r="NHQ334" s="27"/>
      <c r="NHR334" s="27"/>
      <c r="NHS334" s="27"/>
      <c r="NHT334" s="27"/>
      <c r="NHU334" s="27"/>
      <c r="NHV334" s="27"/>
      <c r="NHW334" s="27"/>
      <c r="NHX334" s="27"/>
      <c r="NHY334" s="27"/>
      <c r="NHZ334" s="27"/>
      <c r="NIA334" s="27"/>
      <c r="NIB334" s="27"/>
      <c r="NIC334" s="27"/>
      <c r="NID334" s="27"/>
      <c r="NIE334" s="27"/>
      <c r="NIF334" s="27"/>
      <c r="NIG334" s="27"/>
      <c r="NIH334" s="27"/>
      <c r="NII334" s="27"/>
      <c r="NIJ334" s="27"/>
      <c r="NIK334" s="27"/>
      <c r="NIL334" s="27"/>
      <c r="NIM334" s="27"/>
      <c r="NIN334" s="27"/>
      <c r="NIO334" s="27"/>
      <c r="NIP334" s="27"/>
      <c r="NIQ334" s="27"/>
      <c r="NIR334" s="27"/>
      <c r="NIS334" s="27"/>
      <c r="NIT334" s="27"/>
      <c r="NIU334" s="27"/>
      <c r="NIV334" s="27"/>
      <c r="NIW334" s="27"/>
      <c r="NIX334" s="27"/>
      <c r="NIY334" s="27"/>
      <c r="NIZ334" s="27"/>
      <c r="NJA334" s="27"/>
      <c r="NJB334" s="27"/>
      <c r="NJC334" s="27"/>
      <c r="NJD334" s="27"/>
      <c r="NJE334" s="27"/>
      <c r="NJF334" s="27"/>
      <c r="NJG334" s="27"/>
      <c r="NJH334" s="27"/>
      <c r="NJI334" s="27"/>
      <c r="NJJ334" s="27"/>
      <c r="NJK334" s="27"/>
      <c r="NJL334" s="27"/>
      <c r="NJM334" s="27"/>
      <c r="NJN334" s="27"/>
      <c r="NJO334" s="27"/>
      <c r="NJP334" s="27"/>
      <c r="NJQ334" s="27"/>
      <c r="NJR334" s="27"/>
      <c r="NJS334" s="27"/>
      <c r="NJT334" s="27"/>
      <c r="NJU334" s="27"/>
      <c r="NJV334" s="27"/>
      <c r="NJW334" s="27"/>
      <c r="NJX334" s="27"/>
      <c r="NJY334" s="27"/>
      <c r="NJZ334" s="27"/>
      <c r="NKA334" s="27"/>
      <c r="NKB334" s="27"/>
      <c r="NKC334" s="27"/>
      <c r="NKD334" s="27"/>
      <c r="NKE334" s="27"/>
      <c r="NKF334" s="27"/>
      <c r="NKG334" s="27"/>
      <c r="NKH334" s="27"/>
      <c r="NKI334" s="27"/>
      <c r="NKJ334" s="27"/>
      <c r="NKK334" s="27"/>
      <c r="NKL334" s="27"/>
      <c r="NKM334" s="27"/>
      <c r="NKN334" s="27"/>
      <c r="NKO334" s="27"/>
      <c r="NKP334" s="27"/>
      <c r="NKQ334" s="27"/>
      <c r="NKR334" s="27"/>
      <c r="NKS334" s="27"/>
      <c r="NKT334" s="27"/>
      <c r="NKU334" s="27"/>
      <c r="NKV334" s="27"/>
      <c r="NKW334" s="27"/>
      <c r="NKX334" s="27"/>
      <c r="NKY334" s="27"/>
      <c r="NKZ334" s="27"/>
      <c r="NLA334" s="27"/>
      <c r="NLB334" s="27"/>
      <c r="NLC334" s="27"/>
      <c r="NLD334" s="27"/>
      <c r="NLE334" s="27"/>
      <c r="NLF334" s="27"/>
      <c r="NLG334" s="27"/>
      <c r="NLH334" s="27"/>
      <c r="NLI334" s="27"/>
      <c r="NLJ334" s="27"/>
      <c r="NLK334" s="27"/>
      <c r="NLL334" s="27"/>
      <c r="NLM334" s="27"/>
      <c r="NLN334" s="27"/>
      <c r="NLO334" s="27"/>
      <c r="NLP334" s="27"/>
      <c r="NLQ334" s="27"/>
      <c r="NLR334" s="27"/>
      <c r="NLS334" s="27"/>
      <c r="NLT334" s="27"/>
      <c r="NLU334" s="27"/>
      <c r="NLV334" s="27"/>
      <c r="NLW334" s="27"/>
      <c r="NLX334" s="27"/>
      <c r="NLY334" s="27"/>
      <c r="NLZ334" s="27"/>
      <c r="NMA334" s="27"/>
      <c r="NMB334" s="27"/>
      <c r="NMC334" s="27"/>
      <c r="NMD334" s="27"/>
      <c r="NME334" s="27"/>
      <c r="NMF334" s="27"/>
      <c r="NMG334" s="27"/>
      <c r="NMH334" s="27"/>
      <c r="NMI334" s="27"/>
      <c r="NMJ334" s="27"/>
      <c r="NMK334" s="27"/>
      <c r="NML334" s="27"/>
      <c r="NMM334" s="27"/>
      <c r="NMN334" s="27"/>
      <c r="NMO334" s="27"/>
      <c r="NMP334" s="27"/>
      <c r="NMQ334" s="27"/>
      <c r="NMR334" s="27"/>
      <c r="NMS334" s="27"/>
      <c r="NMT334" s="27"/>
      <c r="NMU334" s="27"/>
      <c r="NMV334" s="27"/>
      <c r="NMW334" s="27"/>
      <c r="NMX334" s="27"/>
      <c r="NMY334" s="27"/>
      <c r="NMZ334" s="27"/>
      <c r="NNA334" s="27"/>
      <c r="NNB334" s="27"/>
      <c r="NNC334" s="27"/>
      <c r="NND334" s="27"/>
      <c r="NNE334" s="27"/>
      <c r="NNF334" s="27"/>
      <c r="NNG334" s="27"/>
      <c r="NNH334" s="27"/>
      <c r="NNI334" s="27"/>
      <c r="NNJ334" s="27"/>
      <c r="NNK334" s="27"/>
      <c r="NNL334" s="27"/>
      <c r="NNM334" s="27"/>
      <c r="NNN334" s="27"/>
      <c r="NNO334" s="27"/>
      <c r="NNP334" s="27"/>
      <c r="NNQ334" s="27"/>
      <c r="NNR334" s="27"/>
      <c r="NNS334" s="27"/>
      <c r="NNT334" s="27"/>
      <c r="NNU334" s="27"/>
      <c r="NNV334" s="27"/>
      <c r="NNW334" s="27"/>
      <c r="NNX334" s="27"/>
      <c r="NNY334" s="27"/>
      <c r="NNZ334" s="27"/>
      <c r="NOA334" s="27"/>
      <c r="NOB334" s="27"/>
      <c r="NOC334" s="27"/>
      <c r="NOD334" s="27"/>
      <c r="NOE334" s="27"/>
      <c r="NOF334" s="27"/>
      <c r="NOG334" s="27"/>
      <c r="NOH334" s="27"/>
      <c r="NOI334" s="27"/>
      <c r="NOJ334" s="27"/>
      <c r="NOK334" s="27"/>
      <c r="NOL334" s="27"/>
      <c r="NOM334" s="27"/>
      <c r="NON334" s="27"/>
      <c r="NOO334" s="27"/>
      <c r="NOP334" s="27"/>
      <c r="NOQ334" s="27"/>
      <c r="NOR334" s="27"/>
      <c r="NOS334" s="27"/>
      <c r="NOT334" s="27"/>
      <c r="NOU334" s="27"/>
      <c r="NOV334" s="27"/>
      <c r="NOW334" s="27"/>
      <c r="NOX334" s="27"/>
      <c r="NOY334" s="27"/>
      <c r="NOZ334" s="27"/>
      <c r="NPA334" s="27"/>
      <c r="NPB334" s="27"/>
      <c r="NPC334" s="27"/>
      <c r="NPD334" s="27"/>
      <c r="NPE334" s="27"/>
      <c r="NPF334" s="27"/>
      <c r="NPG334" s="27"/>
      <c r="NPH334" s="27"/>
      <c r="NPI334" s="27"/>
      <c r="NPJ334" s="27"/>
      <c r="NPK334" s="27"/>
      <c r="NPL334" s="27"/>
      <c r="NPM334" s="27"/>
      <c r="NPN334" s="27"/>
      <c r="NPO334" s="27"/>
      <c r="NPP334" s="27"/>
      <c r="NPQ334" s="27"/>
      <c r="NPR334" s="27"/>
      <c r="NPS334" s="27"/>
      <c r="NPT334" s="27"/>
      <c r="NPU334" s="27"/>
      <c r="NPV334" s="27"/>
      <c r="NPW334" s="27"/>
      <c r="NPX334" s="27"/>
      <c r="NPY334" s="27"/>
      <c r="NPZ334" s="27"/>
      <c r="NQA334" s="27"/>
      <c r="NQB334" s="27"/>
      <c r="NQC334" s="27"/>
      <c r="NQD334" s="27"/>
      <c r="NQE334" s="27"/>
      <c r="NQF334" s="27"/>
      <c r="NQG334" s="27"/>
      <c r="NQH334" s="27"/>
      <c r="NQI334" s="27"/>
      <c r="NQJ334" s="27"/>
      <c r="NQK334" s="27"/>
      <c r="NQL334" s="27"/>
      <c r="NQM334" s="27"/>
      <c r="NQN334" s="27"/>
      <c r="NQO334" s="27"/>
      <c r="NQP334" s="27"/>
      <c r="NQQ334" s="27"/>
      <c r="NQR334" s="27"/>
      <c r="NQS334" s="27"/>
      <c r="NQT334" s="27"/>
      <c r="NQU334" s="27"/>
      <c r="NQV334" s="27"/>
      <c r="NQW334" s="27"/>
      <c r="NQX334" s="27"/>
      <c r="NQY334" s="27"/>
      <c r="NQZ334" s="27"/>
      <c r="NRA334" s="27"/>
      <c r="NRB334" s="27"/>
      <c r="NRC334" s="27"/>
      <c r="NRD334" s="27"/>
      <c r="NRE334" s="27"/>
      <c r="NRF334" s="27"/>
      <c r="NRG334" s="27"/>
      <c r="NRH334" s="27"/>
      <c r="NRI334" s="27"/>
      <c r="NRJ334" s="27"/>
      <c r="NRK334" s="27"/>
      <c r="NRL334" s="27"/>
      <c r="NRM334" s="27"/>
      <c r="NRN334" s="27"/>
      <c r="NRO334" s="27"/>
      <c r="NRP334" s="27"/>
      <c r="NRQ334" s="27"/>
      <c r="NRR334" s="27"/>
      <c r="NRS334" s="27"/>
      <c r="NRT334" s="27"/>
      <c r="NRU334" s="27"/>
      <c r="NRV334" s="27"/>
      <c r="NRW334" s="27"/>
      <c r="NRX334" s="27"/>
      <c r="NRY334" s="27"/>
      <c r="NRZ334" s="27"/>
      <c r="NSA334" s="27"/>
      <c r="NSB334" s="27"/>
      <c r="NSC334" s="27"/>
      <c r="NSD334" s="27"/>
      <c r="NSE334" s="27"/>
      <c r="NSF334" s="27"/>
      <c r="NSG334" s="27"/>
      <c r="NSH334" s="27"/>
      <c r="NSI334" s="27"/>
      <c r="NSJ334" s="27"/>
      <c r="NSK334" s="27"/>
      <c r="NSL334" s="27"/>
      <c r="NSM334" s="27"/>
      <c r="NSN334" s="27"/>
      <c r="NSO334" s="27"/>
      <c r="NSP334" s="27"/>
      <c r="NSQ334" s="27"/>
      <c r="NSR334" s="27"/>
      <c r="NSS334" s="27"/>
      <c r="NST334" s="27"/>
      <c r="NSU334" s="27"/>
      <c r="NSV334" s="27"/>
      <c r="NSW334" s="27"/>
      <c r="NSX334" s="27"/>
      <c r="NSY334" s="27"/>
      <c r="NSZ334" s="27"/>
      <c r="NTA334" s="27"/>
      <c r="NTB334" s="27"/>
      <c r="NTC334" s="27"/>
      <c r="NTD334" s="27"/>
      <c r="NTE334" s="27"/>
      <c r="NTF334" s="27"/>
      <c r="NTG334" s="27"/>
      <c r="NTH334" s="27"/>
      <c r="NTI334" s="27"/>
      <c r="NTJ334" s="27"/>
      <c r="NTK334" s="27"/>
      <c r="NTL334" s="27"/>
      <c r="NTM334" s="27"/>
      <c r="NTN334" s="27"/>
      <c r="NTO334" s="27"/>
      <c r="NTP334" s="27"/>
      <c r="NTQ334" s="27"/>
      <c r="NTR334" s="27"/>
      <c r="NTS334" s="27"/>
      <c r="NTT334" s="27"/>
      <c r="NTU334" s="27"/>
      <c r="NTV334" s="27"/>
      <c r="NTW334" s="27"/>
      <c r="NTX334" s="27"/>
      <c r="NTY334" s="27"/>
      <c r="NTZ334" s="27"/>
      <c r="NUA334" s="27"/>
      <c r="NUB334" s="27"/>
      <c r="NUC334" s="27"/>
      <c r="NUD334" s="27"/>
      <c r="NUE334" s="27"/>
      <c r="NUF334" s="27"/>
      <c r="NUG334" s="27"/>
      <c r="NUH334" s="27"/>
      <c r="NUI334" s="27"/>
      <c r="NUJ334" s="27"/>
      <c r="NUK334" s="27"/>
      <c r="NUL334" s="27"/>
      <c r="NUM334" s="27"/>
      <c r="NUN334" s="27"/>
      <c r="NUO334" s="27"/>
      <c r="NUP334" s="27"/>
      <c r="NUQ334" s="27"/>
      <c r="NUR334" s="27"/>
      <c r="NUS334" s="27"/>
      <c r="NUT334" s="27"/>
      <c r="NUU334" s="27"/>
      <c r="NUV334" s="27"/>
      <c r="NUW334" s="27"/>
      <c r="NUX334" s="27"/>
      <c r="NUY334" s="27"/>
      <c r="NUZ334" s="27"/>
      <c r="NVA334" s="27"/>
      <c r="NVB334" s="27"/>
      <c r="NVC334" s="27"/>
      <c r="NVD334" s="27"/>
      <c r="NVE334" s="27"/>
      <c r="NVF334" s="27"/>
      <c r="NVG334" s="27"/>
      <c r="NVH334" s="27"/>
      <c r="NVI334" s="27"/>
      <c r="NVJ334" s="27"/>
      <c r="NVK334" s="27"/>
      <c r="NVL334" s="27"/>
      <c r="NVM334" s="27"/>
      <c r="NVN334" s="27"/>
      <c r="NVO334" s="27"/>
      <c r="NVP334" s="27"/>
      <c r="NVQ334" s="27"/>
      <c r="NVR334" s="27"/>
      <c r="NVS334" s="27"/>
      <c r="NVT334" s="27"/>
      <c r="NVU334" s="27"/>
      <c r="NVV334" s="27"/>
      <c r="NVW334" s="27"/>
      <c r="NVX334" s="27"/>
      <c r="NVY334" s="27"/>
      <c r="NVZ334" s="27"/>
      <c r="NWA334" s="27"/>
      <c r="NWB334" s="27"/>
      <c r="NWC334" s="27"/>
      <c r="NWD334" s="27"/>
      <c r="NWE334" s="27"/>
      <c r="NWF334" s="27"/>
      <c r="NWG334" s="27"/>
      <c r="NWH334" s="27"/>
      <c r="NWI334" s="27"/>
      <c r="NWJ334" s="27"/>
      <c r="NWK334" s="27"/>
      <c r="NWL334" s="27"/>
      <c r="NWM334" s="27"/>
      <c r="NWN334" s="27"/>
      <c r="NWO334" s="27"/>
      <c r="NWP334" s="27"/>
      <c r="NWQ334" s="27"/>
      <c r="NWR334" s="27"/>
      <c r="NWS334" s="27"/>
      <c r="NWT334" s="27"/>
      <c r="NWU334" s="27"/>
      <c r="NWV334" s="27"/>
      <c r="NWW334" s="27"/>
      <c r="NWX334" s="27"/>
      <c r="NWY334" s="27"/>
      <c r="NWZ334" s="27"/>
      <c r="NXA334" s="27"/>
      <c r="NXB334" s="27"/>
      <c r="NXC334" s="27"/>
      <c r="NXD334" s="27"/>
      <c r="NXE334" s="27"/>
      <c r="NXF334" s="27"/>
      <c r="NXG334" s="27"/>
      <c r="NXH334" s="27"/>
      <c r="NXI334" s="27"/>
      <c r="NXJ334" s="27"/>
      <c r="NXK334" s="27"/>
      <c r="NXL334" s="27"/>
      <c r="NXM334" s="27"/>
      <c r="NXN334" s="27"/>
      <c r="NXO334" s="27"/>
      <c r="NXP334" s="27"/>
      <c r="NXQ334" s="27"/>
      <c r="NXR334" s="27"/>
      <c r="NXS334" s="27"/>
      <c r="NXT334" s="27"/>
      <c r="NXU334" s="27"/>
      <c r="NXV334" s="27"/>
      <c r="NXW334" s="27"/>
      <c r="NXX334" s="27"/>
      <c r="NXY334" s="27"/>
      <c r="NXZ334" s="27"/>
      <c r="NYA334" s="27"/>
      <c r="NYB334" s="27"/>
      <c r="NYC334" s="27"/>
      <c r="NYD334" s="27"/>
      <c r="NYE334" s="27"/>
      <c r="NYF334" s="27"/>
      <c r="NYG334" s="27"/>
      <c r="NYH334" s="27"/>
      <c r="NYI334" s="27"/>
      <c r="NYJ334" s="27"/>
      <c r="NYK334" s="27"/>
      <c r="NYL334" s="27"/>
      <c r="NYM334" s="27"/>
      <c r="NYN334" s="27"/>
      <c r="NYO334" s="27"/>
      <c r="NYP334" s="27"/>
      <c r="NYQ334" s="27"/>
      <c r="NYR334" s="27"/>
      <c r="NYS334" s="27"/>
      <c r="NYT334" s="27"/>
      <c r="NYU334" s="27"/>
      <c r="NYV334" s="27"/>
      <c r="NYW334" s="27"/>
      <c r="NYX334" s="27"/>
      <c r="NYY334" s="27"/>
      <c r="NYZ334" s="27"/>
      <c r="NZA334" s="27"/>
      <c r="NZB334" s="27"/>
      <c r="NZC334" s="27"/>
      <c r="NZD334" s="27"/>
      <c r="NZE334" s="27"/>
      <c r="NZF334" s="27"/>
      <c r="NZG334" s="27"/>
      <c r="NZH334" s="27"/>
      <c r="NZI334" s="27"/>
      <c r="NZJ334" s="27"/>
      <c r="NZK334" s="27"/>
      <c r="NZL334" s="27"/>
      <c r="NZM334" s="27"/>
      <c r="NZN334" s="27"/>
      <c r="NZO334" s="27"/>
      <c r="NZP334" s="27"/>
      <c r="NZQ334" s="27"/>
      <c r="NZR334" s="27"/>
      <c r="NZS334" s="27"/>
      <c r="NZT334" s="27"/>
      <c r="NZU334" s="27"/>
      <c r="NZV334" s="27"/>
      <c r="NZW334" s="27"/>
      <c r="NZX334" s="27"/>
      <c r="NZY334" s="27"/>
      <c r="NZZ334" s="27"/>
      <c r="OAA334" s="27"/>
      <c r="OAB334" s="27"/>
      <c r="OAC334" s="27"/>
      <c r="OAD334" s="27"/>
      <c r="OAE334" s="27"/>
      <c r="OAF334" s="27"/>
      <c r="OAG334" s="27"/>
      <c r="OAH334" s="27"/>
      <c r="OAI334" s="27"/>
      <c r="OAJ334" s="27"/>
      <c r="OAK334" s="27"/>
      <c r="OAL334" s="27"/>
      <c r="OAM334" s="27"/>
      <c r="OAN334" s="27"/>
      <c r="OAO334" s="27"/>
      <c r="OAP334" s="27"/>
      <c r="OAQ334" s="27"/>
      <c r="OAR334" s="27"/>
      <c r="OAS334" s="27"/>
      <c r="OAT334" s="27"/>
      <c r="OAU334" s="27"/>
      <c r="OAV334" s="27"/>
      <c r="OAW334" s="27"/>
      <c r="OAX334" s="27"/>
      <c r="OAY334" s="27"/>
      <c r="OAZ334" s="27"/>
      <c r="OBA334" s="27"/>
      <c r="OBB334" s="27"/>
      <c r="OBC334" s="27"/>
      <c r="OBD334" s="27"/>
      <c r="OBE334" s="27"/>
      <c r="OBF334" s="27"/>
      <c r="OBG334" s="27"/>
      <c r="OBH334" s="27"/>
      <c r="OBI334" s="27"/>
      <c r="OBJ334" s="27"/>
      <c r="OBK334" s="27"/>
      <c r="OBL334" s="27"/>
      <c r="OBM334" s="27"/>
      <c r="OBN334" s="27"/>
      <c r="OBO334" s="27"/>
      <c r="OBP334" s="27"/>
      <c r="OBQ334" s="27"/>
      <c r="OBR334" s="27"/>
      <c r="OBS334" s="27"/>
      <c r="OBT334" s="27"/>
      <c r="OBU334" s="27"/>
      <c r="OBV334" s="27"/>
      <c r="OBW334" s="27"/>
      <c r="OBX334" s="27"/>
      <c r="OBY334" s="27"/>
      <c r="OBZ334" s="27"/>
      <c r="OCA334" s="27"/>
      <c r="OCB334" s="27"/>
      <c r="OCC334" s="27"/>
      <c r="OCD334" s="27"/>
      <c r="OCE334" s="27"/>
      <c r="OCF334" s="27"/>
      <c r="OCG334" s="27"/>
      <c r="OCH334" s="27"/>
      <c r="OCI334" s="27"/>
      <c r="OCJ334" s="27"/>
      <c r="OCK334" s="27"/>
      <c r="OCL334" s="27"/>
      <c r="OCM334" s="27"/>
      <c r="OCN334" s="27"/>
      <c r="OCO334" s="27"/>
      <c r="OCP334" s="27"/>
      <c r="OCQ334" s="27"/>
      <c r="OCR334" s="27"/>
      <c r="OCS334" s="27"/>
      <c r="OCT334" s="27"/>
      <c r="OCU334" s="27"/>
      <c r="OCV334" s="27"/>
      <c r="OCW334" s="27"/>
      <c r="OCX334" s="27"/>
      <c r="OCY334" s="27"/>
      <c r="OCZ334" s="27"/>
      <c r="ODA334" s="27"/>
      <c r="ODB334" s="27"/>
      <c r="ODC334" s="27"/>
      <c r="ODD334" s="27"/>
      <c r="ODE334" s="27"/>
      <c r="ODF334" s="27"/>
      <c r="ODG334" s="27"/>
      <c r="ODH334" s="27"/>
      <c r="ODI334" s="27"/>
      <c r="ODJ334" s="27"/>
      <c r="ODK334" s="27"/>
      <c r="ODL334" s="27"/>
      <c r="ODM334" s="27"/>
      <c r="ODN334" s="27"/>
      <c r="ODO334" s="27"/>
      <c r="ODP334" s="27"/>
      <c r="ODQ334" s="27"/>
      <c r="ODR334" s="27"/>
      <c r="ODS334" s="27"/>
      <c r="ODT334" s="27"/>
      <c r="ODU334" s="27"/>
      <c r="ODV334" s="27"/>
      <c r="ODW334" s="27"/>
      <c r="ODX334" s="27"/>
      <c r="ODY334" s="27"/>
      <c r="ODZ334" s="27"/>
      <c r="OEA334" s="27"/>
      <c r="OEB334" s="27"/>
      <c r="OEC334" s="27"/>
      <c r="OED334" s="27"/>
      <c r="OEE334" s="27"/>
      <c r="OEF334" s="27"/>
      <c r="OEG334" s="27"/>
      <c r="OEH334" s="27"/>
      <c r="OEI334" s="27"/>
      <c r="OEJ334" s="27"/>
      <c r="OEK334" s="27"/>
      <c r="OEL334" s="27"/>
      <c r="OEM334" s="27"/>
      <c r="OEN334" s="27"/>
      <c r="OEO334" s="27"/>
      <c r="OEP334" s="27"/>
      <c r="OEQ334" s="27"/>
      <c r="OER334" s="27"/>
      <c r="OES334" s="27"/>
      <c r="OET334" s="27"/>
      <c r="OEU334" s="27"/>
      <c r="OEV334" s="27"/>
      <c r="OEW334" s="27"/>
      <c r="OEX334" s="27"/>
      <c r="OEY334" s="27"/>
      <c r="OEZ334" s="27"/>
      <c r="OFA334" s="27"/>
      <c r="OFB334" s="27"/>
      <c r="OFC334" s="27"/>
      <c r="OFD334" s="27"/>
      <c r="OFE334" s="27"/>
      <c r="OFF334" s="27"/>
      <c r="OFG334" s="27"/>
      <c r="OFH334" s="27"/>
      <c r="OFI334" s="27"/>
      <c r="OFJ334" s="27"/>
      <c r="OFK334" s="27"/>
      <c r="OFL334" s="27"/>
      <c r="OFM334" s="27"/>
      <c r="OFN334" s="27"/>
      <c r="OFO334" s="27"/>
      <c r="OFP334" s="27"/>
      <c r="OFQ334" s="27"/>
      <c r="OFR334" s="27"/>
      <c r="OFS334" s="27"/>
      <c r="OFT334" s="27"/>
      <c r="OFU334" s="27"/>
      <c r="OFV334" s="27"/>
      <c r="OFW334" s="27"/>
      <c r="OFX334" s="27"/>
      <c r="OFY334" s="27"/>
      <c r="OFZ334" s="27"/>
      <c r="OGA334" s="27"/>
      <c r="OGB334" s="27"/>
      <c r="OGC334" s="27"/>
      <c r="OGD334" s="27"/>
      <c r="OGE334" s="27"/>
      <c r="OGF334" s="27"/>
      <c r="OGG334" s="27"/>
      <c r="OGH334" s="27"/>
      <c r="OGI334" s="27"/>
      <c r="OGJ334" s="27"/>
      <c r="OGK334" s="27"/>
      <c r="OGL334" s="27"/>
      <c r="OGM334" s="27"/>
      <c r="OGN334" s="27"/>
      <c r="OGO334" s="27"/>
      <c r="OGP334" s="27"/>
      <c r="OGQ334" s="27"/>
      <c r="OGR334" s="27"/>
      <c r="OGS334" s="27"/>
      <c r="OGT334" s="27"/>
      <c r="OGU334" s="27"/>
      <c r="OGV334" s="27"/>
      <c r="OGW334" s="27"/>
      <c r="OGX334" s="27"/>
      <c r="OGY334" s="27"/>
      <c r="OGZ334" s="27"/>
      <c r="OHA334" s="27"/>
      <c r="OHB334" s="27"/>
      <c r="OHC334" s="27"/>
      <c r="OHD334" s="27"/>
      <c r="OHE334" s="27"/>
      <c r="OHF334" s="27"/>
      <c r="OHG334" s="27"/>
      <c r="OHH334" s="27"/>
      <c r="OHI334" s="27"/>
      <c r="OHJ334" s="27"/>
      <c r="OHK334" s="27"/>
      <c r="OHL334" s="27"/>
      <c r="OHM334" s="27"/>
      <c r="OHN334" s="27"/>
      <c r="OHO334" s="27"/>
      <c r="OHP334" s="27"/>
      <c r="OHQ334" s="27"/>
      <c r="OHR334" s="27"/>
      <c r="OHS334" s="27"/>
      <c r="OHT334" s="27"/>
      <c r="OHU334" s="27"/>
      <c r="OHV334" s="27"/>
      <c r="OHW334" s="27"/>
      <c r="OHX334" s="27"/>
      <c r="OHY334" s="27"/>
      <c r="OHZ334" s="27"/>
      <c r="OIA334" s="27"/>
      <c r="OIB334" s="27"/>
      <c r="OIC334" s="27"/>
      <c r="OID334" s="27"/>
      <c r="OIE334" s="27"/>
      <c r="OIF334" s="27"/>
      <c r="OIG334" s="27"/>
      <c r="OIH334" s="27"/>
      <c r="OII334" s="27"/>
      <c r="OIJ334" s="27"/>
      <c r="OIK334" s="27"/>
      <c r="OIL334" s="27"/>
      <c r="OIM334" s="27"/>
      <c r="OIN334" s="27"/>
      <c r="OIO334" s="27"/>
      <c r="OIP334" s="27"/>
      <c r="OIQ334" s="27"/>
      <c r="OIR334" s="27"/>
      <c r="OIS334" s="27"/>
      <c r="OIT334" s="27"/>
      <c r="OIU334" s="27"/>
      <c r="OIV334" s="27"/>
      <c r="OIW334" s="27"/>
      <c r="OIX334" s="27"/>
      <c r="OIY334" s="27"/>
      <c r="OIZ334" s="27"/>
      <c r="OJA334" s="27"/>
      <c r="OJB334" s="27"/>
      <c r="OJC334" s="27"/>
      <c r="OJD334" s="27"/>
      <c r="OJE334" s="27"/>
      <c r="OJF334" s="27"/>
      <c r="OJG334" s="27"/>
      <c r="OJH334" s="27"/>
      <c r="OJI334" s="27"/>
      <c r="OJJ334" s="27"/>
      <c r="OJK334" s="27"/>
      <c r="OJL334" s="27"/>
      <c r="OJM334" s="27"/>
      <c r="OJN334" s="27"/>
      <c r="OJO334" s="27"/>
      <c r="OJP334" s="27"/>
      <c r="OJQ334" s="27"/>
      <c r="OJR334" s="27"/>
      <c r="OJS334" s="27"/>
      <c r="OJT334" s="27"/>
      <c r="OJU334" s="27"/>
      <c r="OJV334" s="27"/>
      <c r="OJW334" s="27"/>
      <c r="OJX334" s="27"/>
      <c r="OJY334" s="27"/>
      <c r="OJZ334" s="27"/>
      <c r="OKA334" s="27"/>
      <c r="OKB334" s="27"/>
      <c r="OKC334" s="27"/>
      <c r="OKD334" s="27"/>
      <c r="OKE334" s="27"/>
      <c r="OKF334" s="27"/>
      <c r="OKG334" s="27"/>
      <c r="OKH334" s="27"/>
      <c r="OKI334" s="27"/>
      <c r="OKJ334" s="27"/>
      <c r="OKK334" s="27"/>
      <c r="OKL334" s="27"/>
      <c r="OKM334" s="27"/>
      <c r="OKN334" s="27"/>
      <c r="OKO334" s="27"/>
      <c r="OKP334" s="27"/>
      <c r="OKQ334" s="27"/>
      <c r="OKR334" s="27"/>
      <c r="OKS334" s="27"/>
      <c r="OKT334" s="27"/>
      <c r="OKU334" s="27"/>
      <c r="OKV334" s="27"/>
      <c r="OKW334" s="27"/>
      <c r="OKX334" s="27"/>
      <c r="OKY334" s="27"/>
      <c r="OKZ334" s="27"/>
      <c r="OLA334" s="27"/>
      <c r="OLB334" s="27"/>
      <c r="OLC334" s="27"/>
      <c r="OLD334" s="27"/>
      <c r="OLE334" s="27"/>
      <c r="OLF334" s="27"/>
      <c r="OLG334" s="27"/>
      <c r="OLH334" s="27"/>
      <c r="OLI334" s="27"/>
      <c r="OLJ334" s="27"/>
      <c r="OLK334" s="27"/>
      <c r="OLL334" s="27"/>
      <c r="OLM334" s="27"/>
      <c r="OLN334" s="27"/>
      <c r="OLO334" s="27"/>
      <c r="OLP334" s="27"/>
      <c r="OLQ334" s="27"/>
      <c r="OLR334" s="27"/>
      <c r="OLS334" s="27"/>
      <c r="OLT334" s="27"/>
      <c r="OLU334" s="27"/>
      <c r="OLV334" s="27"/>
      <c r="OLW334" s="27"/>
      <c r="OLX334" s="27"/>
      <c r="OLY334" s="27"/>
      <c r="OLZ334" s="27"/>
      <c r="OMA334" s="27"/>
      <c r="OMB334" s="27"/>
      <c r="OMC334" s="27"/>
      <c r="OMD334" s="27"/>
      <c r="OME334" s="27"/>
      <c r="OMF334" s="27"/>
      <c r="OMG334" s="27"/>
      <c r="OMH334" s="27"/>
      <c r="OMI334" s="27"/>
      <c r="OMJ334" s="27"/>
      <c r="OMK334" s="27"/>
      <c r="OML334" s="27"/>
      <c r="OMM334" s="27"/>
      <c r="OMN334" s="27"/>
      <c r="OMO334" s="27"/>
      <c r="OMP334" s="27"/>
      <c r="OMQ334" s="27"/>
      <c r="OMR334" s="27"/>
      <c r="OMS334" s="27"/>
      <c r="OMT334" s="27"/>
      <c r="OMU334" s="27"/>
      <c r="OMV334" s="27"/>
      <c r="OMW334" s="27"/>
      <c r="OMX334" s="27"/>
      <c r="OMY334" s="27"/>
      <c r="OMZ334" s="27"/>
      <c r="ONA334" s="27"/>
      <c r="ONB334" s="27"/>
      <c r="ONC334" s="27"/>
      <c r="OND334" s="27"/>
      <c r="ONE334" s="27"/>
      <c r="ONF334" s="27"/>
      <c r="ONG334" s="27"/>
      <c r="ONH334" s="27"/>
      <c r="ONI334" s="27"/>
      <c r="ONJ334" s="27"/>
      <c r="ONK334" s="27"/>
      <c r="ONL334" s="27"/>
      <c r="ONM334" s="27"/>
      <c r="ONN334" s="27"/>
      <c r="ONO334" s="27"/>
      <c r="ONP334" s="27"/>
      <c r="ONQ334" s="27"/>
      <c r="ONR334" s="27"/>
      <c r="ONS334" s="27"/>
      <c r="ONT334" s="27"/>
      <c r="ONU334" s="27"/>
      <c r="ONV334" s="27"/>
      <c r="ONW334" s="27"/>
      <c r="ONX334" s="27"/>
      <c r="ONY334" s="27"/>
      <c r="ONZ334" s="27"/>
      <c r="OOA334" s="27"/>
      <c r="OOB334" s="27"/>
      <c r="OOC334" s="27"/>
      <c r="OOD334" s="27"/>
      <c r="OOE334" s="27"/>
      <c r="OOF334" s="27"/>
      <c r="OOG334" s="27"/>
      <c r="OOH334" s="27"/>
      <c r="OOI334" s="27"/>
      <c r="OOJ334" s="27"/>
      <c r="OOK334" s="27"/>
      <c r="OOL334" s="27"/>
      <c r="OOM334" s="27"/>
      <c r="OON334" s="27"/>
      <c r="OOO334" s="27"/>
      <c r="OOP334" s="27"/>
      <c r="OOQ334" s="27"/>
      <c r="OOR334" s="27"/>
      <c r="OOS334" s="27"/>
      <c r="OOT334" s="27"/>
      <c r="OOU334" s="27"/>
      <c r="OOV334" s="27"/>
      <c r="OOW334" s="27"/>
      <c r="OOX334" s="27"/>
      <c r="OOY334" s="27"/>
      <c r="OOZ334" s="27"/>
      <c r="OPA334" s="27"/>
      <c r="OPB334" s="27"/>
      <c r="OPC334" s="27"/>
      <c r="OPD334" s="27"/>
      <c r="OPE334" s="27"/>
      <c r="OPF334" s="27"/>
      <c r="OPG334" s="27"/>
      <c r="OPH334" s="27"/>
      <c r="OPI334" s="27"/>
      <c r="OPJ334" s="27"/>
      <c r="OPK334" s="27"/>
      <c r="OPL334" s="27"/>
      <c r="OPM334" s="27"/>
      <c r="OPN334" s="27"/>
      <c r="OPO334" s="27"/>
      <c r="OPP334" s="27"/>
      <c r="OPQ334" s="27"/>
      <c r="OPR334" s="27"/>
      <c r="OPS334" s="27"/>
      <c r="OPT334" s="27"/>
      <c r="OPU334" s="27"/>
      <c r="OPV334" s="27"/>
      <c r="OPW334" s="27"/>
      <c r="OPX334" s="27"/>
      <c r="OPY334" s="27"/>
      <c r="OPZ334" s="27"/>
      <c r="OQA334" s="27"/>
      <c r="OQB334" s="27"/>
      <c r="OQC334" s="27"/>
      <c r="OQD334" s="27"/>
      <c r="OQE334" s="27"/>
      <c r="OQF334" s="27"/>
      <c r="OQG334" s="27"/>
      <c r="OQH334" s="27"/>
      <c r="OQI334" s="27"/>
      <c r="OQJ334" s="27"/>
      <c r="OQK334" s="27"/>
      <c r="OQL334" s="27"/>
      <c r="OQM334" s="27"/>
      <c r="OQN334" s="27"/>
      <c r="OQO334" s="27"/>
      <c r="OQP334" s="27"/>
      <c r="OQQ334" s="27"/>
      <c r="OQR334" s="27"/>
      <c r="OQS334" s="27"/>
      <c r="OQT334" s="27"/>
      <c r="OQU334" s="27"/>
      <c r="OQV334" s="27"/>
      <c r="OQW334" s="27"/>
      <c r="OQX334" s="27"/>
      <c r="OQY334" s="27"/>
      <c r="OQZ334" s="27"/>
      <c r="ORA334" s="27"/>
      <c r="ORB334" s="27"/>
      <c r="ORC334" s="27"/>
      <c r="ORD334" s="27"/>
      <c r="ORE334" s="27"/>
      <c r="ORF334" s="27"/>
      <c r="ORG334" s="27"/>
      <c r="ORH334" s="27"/>
      <c r="ORI334" s="27"/>
      <c r="ORJ334" s="27"/>
      <c r="ORK334" s="27"/>
      <c r="ORL334" s="27"/>
      <c r="ORM334" s="27"/>
      <c r="ORN334" s="27"/>
      <c r="ORO334" s="27"/>
      <c r="ORP334" s="27"/>
      <c r="ORQ334" s="27"/>
      <c r="ORR334" s="27"/>
      <c r="ORS334" s="27"/>
      <c r="ORT334" s="27"/>
      <c r="ORU334" s="27"/>
      <c r="ORV334" s="27"/>
      <c r="ORW334" s="27"/>
      <c r="ORX334" s="27"/>
      <c r="ORY334" s="27"/>
      <c r="ORZ334" s="27"/>
      <c r="OSA334" s="27"/>
      <c r="OSB334" s="27"/>
      <c r="OSC334" s="27"/>
      <c r="OSD334" s="27"/>
      <c r="OSE334" s="27"/>
      <c r="OSF334" s="27"/>
      <c r="OSG334" s="27"/>
      <c r="OSH334" s="27"/>
      <c r="OSI334" s="27"/>
      <c r="OSJ334" s="27"/>
      <c r="OSK334" s="27"/>
      <c r="OSL334" s="27"/>
      <c r="OSM334" s="27"/>
      <c r="OSN334" s="27"/>
      <c r="OSO334" s="27"/>
      <c r="OSP334" s="27"/>
      <c r="OSQ334" s="27"/>
      <c r="OSR334" s="27"/>
      <c r="OSS334" s="27"/>
      <c r="OST334" s="27"/>
      <c r="OSU334" s="27"/>
      <c r="OSV334" s="27"/>
      <c r="OSW334" s="27"/>
      <c r="OSX334" s="27"/>
      <c r="OSY334" s="27"/>
      <c r="OSZ334" s="27"/>
      <c r="OTA334" s="27"/>
      <c r="OTB334" s="27"/>
      <c r="OTC334" s="27"/>
      <c r="OTD334" s="27"/>
      <c r="OTE334" s="27"/>
      <c r="OTF334" s="27"/>
      <c r="OTG334" s="27"/>
      <c r="OTH334" s="27"/>
      <c r="OTI334" s="27"/>
      <c r="OTJ334" s="27"/>
      <c r="OTK334" s="27"/>
      <c r="OTL334" s="27"/>
      <c r="OTM334" s="27"/>
      <c r="OTN334" s="27"/>
      <c r="OTO334" s="27"/>
      <c r="OTP334" s="27"/>
      <c r="OTQ334" s="27"/>
      <c r="OTR334" s="27"/>
      <c r="OTS334" s="27"/>
      <c r="OTT334" s="27"/>
      <c r="OTU334" s="27"/>
      <c r="OTV334" s="27"/>
      <c r="OTW334" s="27"/>
      <c r="OTX334" s="27"/>
      <c r="OTY334" s="27"/>
      <c r="OTZ334" s="27"/>
      <c r="OUA334" s="27"/>
      <c r="OUB334" s="27"/>
      <c r="OUC334" s="27"/>
      <c r="OUD334" s="27"/>
      <c r="OUE334" s="27"/>
      <c r="OUF334" s="27"/>
      <c r="OUG334" s="27"/>
      <c r="OUH334" s="27"/>
      <c r="OUI334" s="27"/>
      <c r="OUJ334" s="27"/>
      <c r="OUK334" s="27"/>
      <c r="OUL334" s="27"/>
      <c r="OUM334" s="27"/>
      <c r="OUN334" s="27"/>
      <c r="OUO334" s="27"/>
      <c r="OUP334" s="27"/>
      <c r="OUQ334" s="27"/>
      <c r="OUR334" s="27"/>
      <c r="OUS334" s="27"/>
      <c r="OUT334" s="27"/>
      <c r="OUU334" s="27"/>
      <c r="OUV334" s="27"/>
      <c r="OUW334" s="27"/>
      <c r="OUX334" s="27"/>
      <c r="OUY334" s="27"/>
      <c r="OUZ334" s="27"/>
      <c r="OVA334" s="27"/>
      <c r="OVB334" s="27"/>
      <c r="OVC334" s="27"/>
      <c r="OVD334" s="27"/>
      <c r="OVE334" s="27"/>
      <c r="OVF334" s="27"/>
      <c r="OVG334" s="27"/>
      <c r="OVH334" s="27"/>
      <c r="OVI334" s="27"/>
      <c r="OVJ334" s="27"/>
      <c r="OVK334" s="27"/>
      <c r="OVL334" s="27"/>
      <c r="OVM334" s="27"/>
      <c r="OVN334" s="27"/>
      <c r="OVO334" s="27"/>
      <c r="OVP334" s="27"/>
      <c r="OVQ334" s="27"/>
      <c r="OVR334" s="27"/>
      <c r="OVS334" s="27"/>
      <c r="OVT334" s="27"/>
      <c r="OVU334" s="27"/>
      <c r="OVV334" s="27"/>
      <c r="OVW334" s="27"/>
      <c r="OVX334" s="27"/>
      <c r="OVY334" s="27"/>
      <c r="OVZ334" s="27"/>
      <c r="OWA334" s="27"/>
      <c r="OWB334" s="27"/>
      <c r="OWC334" s="27"/>
      <c r="OWD334" s="27"/>
      <c r="OWE334" s="27"/>
      <c r="OWF334" s="27"/>
      <c r="OWG334" s="27"/>
      <c r="OWH334" s="27"/>
      <c r="OWI334" s="27"/>
      <c r="OWJ334" s="27"/>
      <c r="OWK334" s="27"/>
      <c r="OWL334" s="27"/>
      <c r="OWM334" s="27"/>
      <c r="OWN334" s="27"/>
      <c r="OWO334" s="27"/>
      <c r="OWP334" s="27"/>
      <c r="OWQ334" s="27"/>
      <c r="OWR334" s="27"/>
      <c r="OWS334" s="27"/>
      <c r="OWT334" s="27"/>
      <c r="OWU334" s="27"/>
      <c r="OWV334" s="27"/>
      <c r="OWW334" s="27"/>
      <c r="OWX334" s="27"/>
      <c r="OWY334" s="27"/>
      <c r="OWZ334" s="27"/>
      <c r="OXA334" s="27"/>
      <c r="OXB334" s="27"/>
      <c r="OXC334" s="27"/>
      <c r="OXD334" s="27"/>
      <c r="OXE334" s="27"/>
      <c r="OXF334" s="27"/>
      <c r="OXG334" s="27"/>
      <c r="OXH334" s="27"/>
      <c r="OXI334" s="27"/>
      <c r="OXJ334" s="27"/>
      <c r="OXK334" s="27"/>
      <c r="OXL334" s="27"/>
      <c r="OXM334" s="27"/>
      <c r="OXN334" s="27"/>
      <c r="OXO334" s="27"/>
      <c r="OXP334" s="27"/>
      <c r="OXQ334" s="27"/>
      <c r="OXR334" s="27"/>
      <c r="OXS334" s="27"/>
      <c r="OXT334" s="27"/>
      <c r="OXU334" s="27"/>
      <c r="OXV334" s="27"/>
      <c r="OXW334" s="27"/>
      <c r="OXX334" s="27"/>
      <c r="OXY334" s="27"/>
      <c r="OXZ334" s="27"/>
      <c r="OYA334" s="27"/>
      <c r="OYB334" s="27"/>
      <c r="OYC334" s="27"/>
      <c r="OYD334" s="27"/>
      <c r="OYE334" s="27"/>
      <c r="OYF334" s="27"/>
      <c r="OYG334" s="27"/>
      <c r="OYH334" s="27"/>
      <c r="OYI334" s="27"/>
      <c r="OYJ334" s="27"/>
      <c r="OYK334" s="27"/>
      <c r="OYL334" s="27"/>
      <c r="OYM334" s="27"/>
      <c r="OYN334" s="27"/>
      <c r="OYO334" s="27"/>
      <c r="OYP334" s="27"/>
      <c r="OYQ334" s="27"/>
      <c r="OYR334" s="27"/>
      <c r="OYS334" s="27"/>
      <c r="OYT334" s="27"/>
      <c r="OYU334" s="27"/>
      <c r="OYV334" s="27"/>
      <c r="OYW334" s="27"/>
      <c r="OYX334" s="27"/>
      <c r="OYY334" s="27"/>
      <c r="OYZ334" s="27"/>
      <c r="OZA334" s="27"/>
      <c r="OZB334" s="27"/>
      <c r="OZC334" s="27"/>
      <c r="OZD334" s="27"/>
      <c r="OZE334" s="27"/>
      <c r="OZF334" s="27"/>
      <c r="OZG334" s="27"/>
      <c r="OZH334" s="27"/>
      <c r="OZI334" s="27"/>
      <c r="OZJ334" s="27"/>
      <c r="OZK334" s="27"/>
      <c r="OZL334" s="27"/>
      <c r="OZM334" s="27"/>
      <c r="OZN334" s="27"/>
      <c r="OZO334" s="27"/>
      <c r="OZP334" s="27"/>
      <c r="OZQ334" s="27"/>
      <c r="OZR334" s="27"/>
      <c r="OZS334" s="27"/>
      <c r="OZT334" s="27"/>
      <c r="OZU334" s="27"/>
      <c r="OZV334" s="27"/>
      <c r="OZW334" s="27"/>
      <c r="OZX334" s="27"/>
      <c r="OZY334" s="27"/>
      <c r="OZZ334" s="27"/>
      <c r="PAA334" s="27"/>
      <c r="PAB334" s="27"/>
      <c r="PAC334" s="27"/>
      <c r="PAD334" s="27"/>
      <c r="PAE334" s="27"/>
      <c r="PAF334" s="27"/>
      <c r="PAG334" s="27"/>
      <c r="PAH334" s="27"/>
      <c r="PAI334" s="27"/>
      <c r="PAJ334" s="27"/>
      <c r="PAK334" s="27"/>
      <c r="PAL334" s="27"/>
      <c r="PAM334" s="27"/>
      <c r="PAN334" s="27"/>
      <c r="PAO334" s="27"/>
      <c r="PAP334" s="27"/>
      <c r="PAQ334" s="27"/>
      <c r="PAR334" s="27"/>
      <c r="PAS334" s="27"/>
      <c r="PAT334" s="27"/>
      <c r="PAU334" s="27"/>
      <c r="PAV334" s="27"/>
      <c r="PAW334" s="27"/>
      <c r="PAX334" s="27"/>
      <c r="PAY334" s="27"/>
      <c r="PAZ334" s="27"/>
      <c r="PBA334" s="27"/>
      <c r="PBB334" s="27"/>
      <c r="PBC334" s="27"/>
      <c r="PBD334" s="27"/>
      <c r="PBE334" s="27"/>
      <c r="PBF334" s="27"/>
      <c r="PBG334" s="27"/>
      <c r="PBH334" s="27"/>
      <c r="PBI334" s="27"/>
      <c r="PBJ334" s="27"/>
      <c r="PBK334" s="27"/>
      <c r="PBL334" s="27"/>
      <c r="PBM334" s="27"/>
      <c r="PBN334" s="27"/>
      <c r="PBO334" s="27"/>
      <c r="PBP334" s="27"/>
      <c r="PBQ334" s="27"/>
      <c r="PBR334" s="27"/>
      <c r="PBS334" s="27"/>
      <c r="PBT334" s="27"/>
      <c r="PBU334" s="27"/>
      <c r="PBV334" s="27"/>
      <c r="PBW334" s="27"/>
      <c r="PBX334" s="27"/>
      <c r="PBY334" s="27"/>
      <c r="PBZ334" s="27"/>
      <c r="PCA334" s="27"/>
      <c r="PCB334" s="27"/>
      <c r="PCC334" s="27"/>
      <c r="PCD334" s="27"/>
      <c r="PCE334" s="27"/>
      <c r="PCF334" s="27"/>
      <c r="PCG334" s="27"/>
      <c r="PCH334" s="27"/>
      <c r="PCI334" s="27"/>
      <c r="PCJ334" s="27"/>
      <c r="PCK334" s="27"/>
      <c r="PCL334" s="27"/>
      <c r="PCM334" s="27"/>
      <c r="PCN334" s="27"/>
      <c r="PCO334" s="27"/>
      <c r="PCP334" s="27"/>
      <c r="PCQ334" s="27"/>
      <c r="PCR334" s="27"/>
      <c r="PCS334" s="27"/>
      <c r="PCT334" s="27"/>
      <c r="PCU334" s="27"/>
      <c r="PCV334" s="27"/>
      <c r="PCW334" s="27"/>
      <c r="PCX334" s="27"/>
      <c r="PCY334" s="27"/>
      <c r="PCZ334" s="27"/>
      <c r="PDA334" s="27"/>
      <c r="PDB334" s="27"/>
      <c r="PDC334" s="27"/>
      <c r="PDD334" s="27"/>
      <c r="PDE334" s="27"/>
      <c r="PDF334" s="27"/>
      <c r="PDG334" s="27"/>
      <c r="PDH334" s="27"/>
      <c r="PDI334" s="27"/>
      <c r="PDJ334" s="27"/>
      <c r="PDK334" s="27"/>
      <c r="PDL334" s="27"/>
      <c r="PDM334" s="27"/>
      <c r="PDN334" s="27"/>
      <c r="PDO334" s="27"/>
      <c r="PDP334" s="27"/>
      <c r="PDQ334" s="27"/>
      <c r="PDR334" s="27"/>
      <c r="PDS334" s="27"/>
      <c r="PDT334" s="27"/>
      <c r="PDU334" s="27"/>
      <c r="PDV334" s="27"/>
      <c r="PDW334" s="27"/>
      <c r="PDX334" s="27"/>
      <c r="PDY334" s="27"/>
      <c r="PDZ334" s="27"/>
      <c r="PEA334" s="27"/>
      <c r="PEB334" s="27"/>
      <c r="PEC334" s="27"/>
      <c r="PED334" s="27"/>
      <c r="PEE334" s="27"/>
      <c r="PEF334" s="27"/>
      <c r="PEG334" s="27"/>
      <c r="PEH334" s="27"/>
      <c r="PEI334" s="27"/>
      <c r="PEJ334" s="27"/>
      <c r="PEK334" s="27"/>
      <c r="PEL334" s="27"/>
      <c r="PEM334" s="27"/>
      <c r="PEN334" s="27"/>
      <c r="PEO334" s="27"/>
      <c r="PEP334" s="27"/>
      <c r="PEQ334" s="27"/>
      <c r="PER334" s="27"/>
      <c r="PES334" s="27"/>
      <c r="PET334" s="27"/>
      <c r="PEU334" s="27"/>
      <c r="PEV334" s="27"/>
      <c r="PEW334" s="27"/>
      <c r="PEX334" s="27"/>
      <c r="PEY334" s="27"/>
      <c r="PEZ334" s="27"/>
      <c r="PFA334" s="27"/>
      <c r="PFB334" s="27"/>
      <c r="PFC334" s="27"/>
      <c r="PFD334" s="27"/>
      <c r="PFE334" s="27"/>
      <c r="PFF334" s="27"/>
      <c r="PFG334" s="27"/>
      <c r="PFH334" s="27"/>
      <c r="PFI334" s="27"/>
      <c r="PFJ334" s="27"/>
      <c r="PFK334" s="27"/>
      <c r="PFL334" s="27"/>
      <c r="PFM334" s="27"/>
      <c r="PFN334" s="27"/>
      <c r="PFO334" s="27"/>
      <c r="PFP334" s="27"/>
      <c r="PFQ334" s="27"/>
      <c r="PFR334" s="27"/>
      <c r="PFS334" s="27"/>
      <c r="PFT334" s="27"/>
      <c r="PFU334" s="27"/>
      <c r="PFV334" s="27"/>
      <c r="PFW334" s="27"/>
      <c r="PFX334" s="27"/>
      <c r="PFY334" s="27"/>
      <c r="PFZ334" s="27"/>
      <c r="PGA334" s="27"/>
      <c r="PGB334" s="27"/>
      <c r="PGC334" s="27"/>
      <c r="PGD334" s="27"/>
      <c r="PGE334" s="27"/>
      <c r="PGF334" s="27"/>
      <c r="PGG334" s="27"/>
      <c r="PGH334" s="27"/>
      <c r="PGI334" s="27"/>
      <c r="PGJ334" s="27"/>
      <c r="PGK334" s="27"/>
      <c r="PGL334" s="27"/>
      <c r="PGM334" s="27"/>
      <c r="PGN334" s="27"/>
      <c r="PGO334" s="27"/>
      <c r="PGP334" s="27"/>
      <c r="PGQ334" s="27"/>
      <c r="PGR334" s="27"/>
      <c r="PGS334" s="27"/>
      <c r="PGT334" s="27"/>
      <c r="PGU334" s="27"/>
      <c r="PGV334" s="27"/>
      <c r="PGW334" s="27"/>
      <c r="PGX334" s="27"/>
      <c r="PGY334" s="27"/>
      <c r="PGZ334" s="27"/>
      <c r="PHA334" s="27"/>
      <c r="PHB334" s="27"/>
      <c r="PHC334" s="27"/>
      <c r="PHD334" s="27"/>
      <c r="PHE334" s="27"/>
      <c r="PHF334" s="27"/>
      <c r="PHG334" s="27"/>
      <c r="PHH334" s="27"/>
      <c r="PHI334" s="27"/>
      <c r="PHJ334" s="27"/>
      <c r="PHK334" s="27"/>
      <c r="PHL334" s="27"/>
      <c r="PHM334" s="27"/>
      <c r="PHN334" s="27"/>
      <c r="PHO334" s="27"/>
      <c r="PHP334" s="27"/>
      <c r="PHQ334" s="27"/>
      <c r="PHR334" s="27"/>
      <c r="PHS334" s="27"/>
      <c r="PHT334" s="27"/>
      <c r="PHU334" s="27"/>
      <c r="PHV334" s="27"/>
      <c r="PHW334" s="27"/>
      <c r="PHX334" s="27"/>
      <c r="PHY334" s="27"/>
      <c r="PHZ334" s="27"/>
      <c r="PIA334" s="27"/>
      <c r="PIB334" s="27"/>
      <c r="PIC334" s="27"/>
      <c r="PID334" s="27"/>
      <c r="PIE334" s="27"/>
      <c r="PIF334" s="27"/>
      <c r="PIG334" s="27"/>
      <c r="PIH334" s="27"/>
      <c r="PII334" s="27"/>
      <c r="PIJ334" s="27"/>
      <c r="PIK334" s="27"/>
      <c r="PIL334" s="27"/>
      <c r="PIM334" s="27"/>
      <c r="PIN334" s="27"/>
      <c r="PIO334" s="27"/>
      <c r="PIP334" s="27"/>
      <c r="PIQ334" s="27"/>
      <c r="PIR334" s="27"/>
      <c r="PIS334" s="27"/>
      <c r="PIT334" s="27"/>
      <c r="PIU334" s="27"/>
      <c r="PIV334" s="27"/>
      <c r="PIW334" s="27"/>
      <c r="PIX334" s="27"/>
      <c r="PIY334" s="27"/>
      <c r="PIZ334" s="27"/>
      <c r="PJA334" s="27"/>
      <c r="PJB334" s="27"/>
      <c r="PJC334" s="27"/>
      <c r="PJD334" s="27"/>
      <c r="PJE334" s="27"/>
      <c r="PJF334" s="27"/>
      <c r="PJG334" s="27"/>
      <c r="PJH334" s="27"/>
      <c r="PJI334" s="27"/>
      <c r="PJJ334" s="27"/>
      <c r="PJK334" s="27"/>
      <c r="PJL334" s="27"/>
      <c r="PJM334" s="27"/>
      <c r="PJN334" s="27"/>
      <c r="PJO334" s="27"/>
      <c r="PJP334" s="27"/>
      <c r="PJQ334" s="27"/>
      <c r="PJR334" s="27"/>
      <c r="PJS334" s="27"/>
      <c r="PJT334" s="27"/>
      <c r="PJU334" s="27"/>
      <c r="PJV334" s="27"/>
      <c r="PJW334" s="27"/>
      <c r="PJX334" s="27"/>
      <c r="PJY334" s="27"/>
      <c r="PJZ334" s="27"/>
      <c r="PKA334" s="27"/>
      <c r="PKB334" s="27"/>
      <c r="PKC334" s="27"/>
      <c r="PKD334" s="27"/>
      <c r="PKE334" s="27"/>
      <c r="PKF334" s="27"/>
      <c r="PKG334" s="27"/>
      <c r="PKH334" s="27"/>
      <c r="PKI334" s="27"/>
      <c r="PKJ334" s="27"/>
      <c r="PKK334" s="27"/>
      <c r="PKL334" s="27"/>
      <c r="PKM334" s="27"/>
      <c r="PKN334" s="27"/>
      <c r="PKO334" s="27"/>
      <c r="PKP334" s="27"/>
      <c r="PKQ334" s="27"/>
      <c r="PKR334" s="27"/>
      <c r="PKS334" s="27"/>
      <c r="PKT334" s="27"/>
      <c r="PKU334" s="27"/>
      <c r="PKV334" s="27"/>
      <c r="PKW334" s="27"/>
      <c r="PKX334" s="27"/>
      <c r="PKY334" s="27"/>
      <c r="PKZ334" s="27"/>
      <c r="PLA334" s="27"/>
      <c r="PLB334" s="27"/>
      <c r="PLC334" s="27"/>
      <c r="PLD334" s="27"/>
      <c r="PLE334" s="27"/>
      <c r="PLF334" s="27"/>
      <c r="PLG334" s="27"/>
      <c r="PLH334" s="27"/>
      <c r="PLI334" s="27"/>
      <c r="PLJ334" s="27"/>
      <c r="PLK334" s="27"/>
      <c r="PLL334" s="27"/>
      <c r="PLM334" s="27"/>
      <c r="PLN334" s="27"/>
      <c r="PLO334" s="27"/>
      <c r="PLP334" s="27"/>
      <c r="PLQ334" s="27"/>
      <c r="PLR334" s="27"/>
      <c r="PLS334" s="27"/>
      <c r="PLT334" s="27"/>
      <c r="PLU334" s="27"/>
      <c r="PLV334" s="27"/>
      <c r="PLW334" s="27"/>
      <c r="PLX334" s="27"/>
      <c r="PLY334" s="27"/>
      <c r="PLZ334" s="27"/>
      <c r="PMA334" s="27"/>
      <c r="PMB334" s="27"/>
      <c r="PMC334" s="27"/>
      <c r="PMD334" s="27"/>
      <c r="PME334" s="27"/>
      <c r="PMF334" s="27"/>
      <c r="PMG334" s="27"/>
      <c r="PMH334" s="27"/>
      <c r="PMI334" s="27"/>
      <c r="PMJ334" s="27"/>
      <c r="PMK334" s="27"/>
      <c r="PML334" s="27"/>
      <c r="PMM334" s="27"/>
      <c r="PMN334" s="27"/>
      <c r="PMO334" s="27"/>
      <c r="PMP334" s="27"/>
      <c r="PMQ334" s="27"/>
      <c r="PMR334" s="27"/>
      <c r="PMS334" s="27"/>
      <c r="PMT334" s="27"/>
      <c r="PMU334" s="27"/>
      <c r="PMV334" s="27"/>
      <c r="PMW334" s="27"/>
      <c r="PMX334" s="27"/>
      <c r="PMY334" s="27"/>
      <c r="PMZ334" s="27"/>
      <c r="PNA334" s="27"/>
      <c r="PNB334" s="27"/>
      <c r="PNC334" s="27"/>
      <c r="PND334" s="27"/>
      <c r="PNE334" s="27"/>
      <c r="PNF334" s="27"/>
      <c r="PNG334" s="27"/>
      <c r="PNH334" s="27"/>
      <c r="PNI334" s="27"/>
      <c r="PNJ334" s="27"/>
      <c r="PNK334" s="27"/>
      <c r="PNL334" s="27"/>
      <c r="PNM334" s="27"/>
      <c r="PNN334" s="27"/>
      <c r="PNO334" s="27"/>
      <c r="PNP334" s="27"/>
      <c r="PNQ334" s="27"/>
      <c r="PNR334" s="27"/>
      <c r="PNS334" s="27"/>
      <c r="PNT334" s="27"/>
      <c r="PNU334" s="27"/>
      <c r="PNV334" s="27"/>
      <c r="PNW334" s="27"/>
      <c r="PNX334" s="27"/>
      <c r="PNY334" s="27"/>
      <c r="PNZ334" s="27"/>
      <c r="POA334" s="27"/>
      <c r="POB334" s="27"/>
      <c r="POC334" s="27"/>
      <c r="POD334" s="27"/>
      <c r="POE334" s="27"/>
      <c r="POF334" s="27"/>
      <c r="POG334" s="27"/>
      <c r="POH334" s="27"/>
      <c r="POI334" s="27"/>
      <c r="POJ334" s="27"/>
      <c r="POK334" s="27"/>
      <c r="POL334" s="27"/>
      <c r="POM334" s="27"/>
      <c r="PON334" s="27"/>
      <c r="POO334" s="27"/>
      <c r="POP334" s="27"/>
      <c r="POQ334" s="27"/>
      <c r="POR334" s="27"/>
      <c r="POS334" s="27"/>
      <c r="POT334" s="27"/>
      <c r="POU334" s="27"/>
      <c r="POV334" s="27"/>
      <c r="POW334" s="27"/>
      <c r="POX334" s="27"/>
      <c r="POY334" s="27"/>
      <c r="POZ334" s="27"/>
      <c r="PPA334" s="27"/>
      <c r="PPB334" s="27"/>
      <c r="PPC334" s="27"/>
      <c r="PPD334" s="27"/>
      <c r="PPE334" s="27"/>
      <c r="PPF334" s="27"/>
      <c r="PPG334" s="27"/>
      <c r="PPH334" s="27"/>
      <c r="PPI334" s="27"/>
      <c r="PPJ334" s="27"/>
      <c r="PPK334" s="27"/>
      <c r="PPL334" s="27"/>
      <c r="PPM334" s="27"/>
      <c r="PPN334" s="27"/>
      <c r="PPO334" s="27"/>
      <c r="PPP334" s="27"/>
      <c r="PPQ334" s="27"/>
      <c r="PPR334" s="27"/>
      <c r="PPS334" s="27"/>
      <c r="PPT334" s="27"/>
      <c r="PPU334" s="27"/>
      <c r="PPV334" s="27"/>
      <c r="PPW334" s="27"/>
      <c r="PPX334" s="27"/>
      <c r="PPY334" s="27"/>
      <c r="PPZ334" s="27"/>
      <c r="PQA334" s="27"/>
      <c r="PQB334" s="27"/>
      <c r="PQC334" s="27"/>
      <c r="PQD334" s="27"/>
      <c r="PQE334" s="27"/>
      <c r="PQF334" s="27"/>
      <c r="PQG334" s="27"/>
      <c r="PQH334" s="27"/>
      <c r="PQI334" s="27"/>
      <c r="PQJ334" s="27"/>
      <c r="PQK334" s="27"/>
      <c r="PQL334" s="27"/>
      <c r="PQM334" s="27"/>
      <c r="PQN334" s="27"/>
      <c r="PQO334" s="27"/>
      <c r="PQP334" s="27"/>
      <c r="PQQ334" s="27"/>
      <c r="PQR334" s="27"/>
      <c r="PQS334" s="27"/>
      <c r="PQT334" s="27"/>
      <c r="PQU334" s="27"/>
      <c r="PQV334" s="27"/>
      <c r="PQW334" s="27"/>
      <c r="PQX334" s="27"/>
      <c r="PQY334" s="27"/>
      <c r="PQZ334" s="27"/>
      <c r="PRA334" s="27"/>
      <c r="PRB334" s="27"/>
      <c r="PRC334" s="27"/>
      <c r="PRD334" s="27"/>
      <c r="PRE334" s="27"/>
      <c r="PRF334" s="27"/>
      <c r="PRG334" s="27"/>
      <c r="PRH334" s="27"/>
      <c r="PRI334" s="27"/>
      <c r="PRJ334" s="27"/>
      <c r="PRK334" s="27"/>
      <c r="PRL334" s="27"/>
      <c r="PRM334" s="27"/>
      <c r="PRN334" s="27"/>
      <c r="PRO334" s="27"/>
      <c r="PRP334" s="27"/>
      <c r="PRQ334" s="27"/>
      <c r="PRR334" s="27"/>
      <c r="PRS334" s="27"/>
      <c r="PRT334" s="27"/>
      <c r="PRU334" s="27"/>
      <c r="PRV334" s="27"/>
      <c r="PRW334" s="27"/>
      <c r="PRX334" s="27"/>
      <c r="PRY334" s="27"/>
      <c r="PRZ334" s="27"/>
      <c r="PSA334" s="27"/>
      <c r="PSB334" s="27"/>
      <c r="PSC334" s="27"/>
      <c r="PSD334" s="27"/>
      <c r="PSE334" s="27"/>
      <c r="PSF334" s="27"/>
      <c r="PSG334" s="27"/>
      <c r="PSH334" s="27"/>
      <c r="PSI334" s="27"/>
      <c r="PSJ334" s="27"/>
      <c r="PSK334" s="27"/>
      <c r="PSL334" s="27"/>
      <c r="PSM334" s="27"/>
      <c r="PSN334" s="27"/>
      <c r="PSO334" s="27"/>
      <c r="PSP334" s="27"/>
      <c r="PSQ334" s="27"/>
      <c r="PSR334" s="27"/>
      <c r="PSS334" s="27"/>
      <c r="PST334" s="27"/>
      <c r="PSU334" s="27"/>
      <c r="PSV334" s="27"/>
      <c r="PSW334" s="27"/>
      <c r="PSX334" s="27"/>
      <c r="PSY334" s="27"/>
      <c r="PSZ334" s="27"/>
      <c r="PTA334" s="27"/>
      <c r="PTB334" s="27"/>
      <c r="PTC334" s="27"/>
      <c r="PTD334" s="27"/>
      <c r="PTE334" s="27"/>
      <c r="PTF334" s="27"/>
      <c r="PTG334" s="27"/>
      <c r="PTH334" s="27"/>
      <c r="PTI334" s="27"/>
      <c r="PTJ334" s="27"/>
      <c r="PTK334" s="27"/>
      <c r="PTL334" s="27"/>
      <c r="PTM334" s="27"/>
      <c r="PTN334" s="27"/>
      <c r="PTO334" s="27"/>
      <c r="PTP334" s="27"/>
      <c r="PTQ334" s="27"/>
      <c r="PTR334" s="27"/>
      <c r="PTS334" s="27"/>
      <c r="PTT334" s="27"/>
      <c r="PTU334" s="27"/>
      <c r="PTV334" s="27"/>
      <c r="PTW334" s="27"/>
      <c r="PTX334" s="27"/>
      <c r="PTY334" s="27"/>
      <c r="PTZ334" s="27"/>
      <c r="PUA334" s="27"/>
      <c r="PUB334" s="27"/>
      <c r="PUC334" s="27"/>
      <c r="PUD334" s="27"/>
      <c r="PUE334" s="27"/>
      <c r="PUF334" s="27"/>
      <c r="PUG334" s="27"/>
      <c r="PUH334" s="27"/>
      <c r="PUI334" s="27"/>
      <c r="PUJ334" s="27"/>
      <c r="PUK334" s="27"/>
      <c r="PUL334" s="27"/>
      <c r="PUM334" s="27"/>
      <c r="PUN334" s="27"/>
      <c r="PUO334" s="27"/>
      <c r="PUP334" s="27"/>
      <c r="PUQ334" s="27"/>
      <c r="PUR334" s="27"/>
      <c r="PUS334" s="27"/>
      <c r="PUT334" s="27"/>
      <c r="PUU334" s="27"/>
      <c r="PUV334" s="27"/>
      <c r="PUW334" s="27"/>
      <c r="PUX334" s="27"/>
      <c r="PUY334" s="27"/>
      <c r="PUZ334" s="27"/>
      <c r="PVA334" s="27"/>
      <c r="PVB334" s="27"/>
      <c r="PVC334" s="27"/>
      <c r="PVD334" s="27"/>
      <c r="PVE334" s="27"/>
      <c r="PVF334" s="27"/>
      <c r="PVG334" s="27"/>
      <c r="PVH334" s="27"/>
      <c r="PVI334" s="27"/>
      <c r="PVJ334" s="27"/>
      <c r="PVK334" s="27"/>
      <c r="PVL334" s="27"/>
      <c r="PVM334" s="27"/>
      <c r="PVN334" s="27"/>
      <c r="PVO334" s="27"/>
      <c r="PVP334" s="27"/>
      <c r="PVQ334" s="27"/>
      <c r="PVR334" s="27"/>
      <c r="PVS334" s="27"/>
      <c r="PVT334" s="27"/>
      <c r="PVU334" s="27"/>
      <c r="PVV334" s="27"/>
      <c r="PVW334" s="27"/>
      <c r="PVX334" s="27"/>
      <c r="PVY334" s="27"/>
      <c r="PVZ334" s="27"/>
      <c r="PWA334" s="27"/>
      <c r="PWB334" s="27"/>
      <c r="PWC334" s="27"/>
      <c r="PWD334" s="27"/>
      <c r="PWE334" s="27"/>
      <c r="PWF334" s="27"/>
      <c r="PWG334" s="27"/>
      <c r="PWH334" s="27"/>
      <c r="PWI334" s="27"/>
      <c r="PWJ334" s="27"/>
      <c r="PWK334" s="27"/>
      <c r="PWL334" s="27"/>
      <c r="PWM334" s="27"/>
      <c r="PWN334" s="27"/>
      <c r="PWO334" s="27"/>
      <c r="PWP334" s="27"/>
      <c r="PWQ334" s="27"/>
      <c r="PWR334" s="27"/>
      <c r="PWS334" s="27"/>
      <c r="PWT334" s="27"/>
      <c r="PWU334" s="27"/>
      <c r="PWV334" s="27"/>
      <c r="PWW334" s="27"/>
      <c r="PWX334" s="27"/>
      <c r="PWY334" s="27"/>
      <c r="PWZ334" s="27"/>
      <c r="PXA334" s="27"/>
      <c r="PXB334" s="27"/>
      <c r="PXC334" s="27"/>
      <c r="PXD334" s="27"/>
      <c r="PXE334" s="27"/>
      <c r="PXF334" s="27"/>
      <c r="PXG334" s="27"/>
      <c r="PXH334" s="27"/>
      <c r="PXI334" s="27"/>
      <c r="PXJ334" s="27"/>
      <c r="PXK334" s="27"/>
      <c r="PXL334" s="27"/>
      <c r="PXM334" s="27"/>
      <c r="PXN334" s="27"/>
      <c r="PXO334" s="27"/>
      <c r="PXP334" s="27"/>
      <c r="PXQ334" s="27"/>
      <c r="PXR334" s="27"/>
      <c r="PXS334" s="27"/>
      <c r="PXT334" s="27"/>
      <c r="PXU334" s="27"/>
      <c r="PXV334" s="27"/>
      <c r="PXW334" s="27"/>
      <c r="PXX334" s="27"/>
      <c r="PXY334" s="27"/>
      <c r="PXZ334" s="27"/>
      <c r="PYA334" s="27"/>
      <c r="PYB334" s="27"/>
      <c r="PYC334" s="27"/>
      <c r="PYD334" s="27"/>
      <c r="PYE334" s="27"/>
      <c r="PYF334" s="27"/>
      <c r="PYG334" s="27"/>
      <c r="PYH334" s="27"/>
      <c r="PYI334" s="27"/>
      <c r="PYJ334" s="27"/>
      <c r="PYK334" s="27"/>
      <c r="PYL334" s="27"/>
      <c r="PYM334" s="27"/>
      <c r="PYN334" s="27"/>
      <c r="PYO334" s="27"/>
      <c r="PYP334" s="27"/>
      <c r="PYQ334" s="27"/>
      <c r="PYR334" s="27"/>
      <c r="PYS334" s="27"/>
      <c r="PYT334" s="27"/>
      <c r="PYU334" s="27"/>
      <c r="PYV334" s="27"/>
      <c r="PYW334" s="27"/>
      <c r="PYX334" s="27"/>
      <c r="PYY334" s="27"/>
      <c r="PYZ334" s="27"/>
      <c r="PZA334" s="27"/>
      <c r="PZB334" s="27"/>
      <c r="PZC334" s="27"/>
      <c r="PZD334" s="27"/>
      <c r="PZE334" s="27"/>
      <c r="PZF334" s="27"/>
      <c r="PZG334" s="27"/>
      <c r="PZH334" s="27"/>
      <c r="PZI334" s="27"/>
      <c r="PZJ334" s="27"/>
      <c r="PZK334" s="27"/>
      <c r="PZL334" s="27"/>
      <c r="PZM334" s="27"/>
      <c r="PZN334" s="27"/>
      <c r="PZO334" s="27"/>
      <c r="PZP334" s="27"/>
      <c r="PZQ334" s="27"/>
      <c r="PZR334" s="27"/>
      <c r="PZS334" s="27"/>
      <c r="PZT334" s="27"/>
      <c r="PZU334" s="27"/>
      <c r="PZV334" s="27"/>
      <c r="PZW334" s="27"/>
      <c r="PZX334" s="27"/>
      <c r="PZY334" s="27"/>
      <c r="PZZ334" s="27"/>
      <c r="QAA334" s="27"/>
      <c r="QAB334" s="27"/>
      <c r="QAC334" s="27"/>
      <c r="QAD334" s="27"/>
      <c r="QAE334" s="27"/>
      <c r="QAF334" s="27"/>
      <c r="QAG334" s="27"/>
      <c r="QAH334" s="27"/>
      <c r="QAI334" s="27"/>
      <c r="QAJ334" s="27"/>
      <c r="QAK334" s="27"/>
      <c r="QAL334" s="27"/>
      <c r="QAM334" s="27"/>
      <c r="QAN334" s="27"/>
      <c r="QAO334" s="27"/>
      <c r="QAP334" s="27"/>
      <c r="QAQ334" s="27"/>
      <c r="QAR334" s="27"/>
      <c r="QAS334" s="27"/>
      <c r="QAT334" s="27"/>
      <c r="QAU334" s="27"/>
      <c r="QAV334" s="27"/>
      <c r="QAW334" s="27"/>
      <c r="QAX334" s="27"/>
      <c r="QAY334" s="27"/>
      <c r="QAZ334" s="27"/>
      <c r="QBA334" s="27"/>
      <c r="QBB334" s="27"/>
      <c r="QBC334" s="27"/>
      <c r="QBD334" s="27"/>
      <c r="QBE334" s="27"/>
      <c r="QBF334" s="27"/>
      <c r="QBG334" s="27"/>
      <c r="QBH334" s="27"/>
      <c r="QBI334" s="27"/>
      <c r="QBJ334" s="27"/>
      <c r="QBK334" s="27"/>
      <c r="QBL334" s="27"/>
      <c r="QBM334" s="27"/>
      <c r="QBN334" s="27"/>
      <c r="QBO334" s="27"/>
      <c r="QBP334" s="27"/>
      <c r="QBQ334" s="27"/>
      <c r="QBR334" s="27"/>
      <c r="QBS334" s="27"/>
      <c r="QBT334" s="27"/>
      <c r="QBU334" s="27"/>
      <c r="QBV334" s="27"/>
      <c r="QBW334" s="27"/>
      <c r="QBX334" s="27"/>
      <c r="QBY334" s="27"/>
      <c r="QBZ334" s="27"/>
      <c r="QCA334" s="27"/>
      <c r="QCB334" s="27"/>
      <c r="QCC334" s="27"/>
      <c r="QCD334" s="27"/>
      <c r="QCE334" s="27"/>
      <c r="QCF334" s="27"/>
      <c r="QCG334" s="27"/>
      <c r="QCH334" s="27"/>
      <c r="QCI334" s="27"/>
      <c r="QCJ334" s="27"/>
      <c r="QCK334" s="27"/>
      <c r="QCL334" s="27"/>
      <c r="QCM334" s="27"/>
      <c r="QCN334" s="27"/>
      <c r="QCO334" s="27"/>
      <c r="QCP334" s="27"/>
      <c r="QCQ334" s="27"/>
      <c r="QCR334" s="27"/>
      <c r="QCS334" s="27"/>
      <c r="QCT334" s="27"/>
      <c r="QCU334" s="27"/>
      <c r="QCV334" s="27"/>
      <c r="QCW334" s="27"/>
      <c r="QCX334" s="27"/>
      <c r="QCY334" s="27"/>
      <c r="QCZ334" s="27"/>
      <c r="QDA334" s="27"/>
      <c r="QDB334" s="27"/>
      <c r="QDC334" s="27"/>
      <c r="QDD334" s="27"/>
      <c r="QDE334" s="27"/>
      <c r="QDF334" s="27"/>
      <c r="QDG334" s="27"/>
      <c r="QDH334" s="27"/>
      <c r="QDI334" s="27"/>
      <c r="QDJ334" s="27"/>
      <c r="QDK334" s="27"/>
      <c r="QDL334" s="27"/>
      <c r="QDM334" s="27"/>
      <c r="QDN334" s="27"/>
      <c r="QDO334" s="27"/>
      <c r="QDP334" s="27"/>
      <c r="QDQ334" s="27"/>
      <c r="QDR334" s="27"/>
      <c r="QDS334" s="27"/>
      <c r="QDT334" s="27"/>
      <c r="QDU334" s="27"/>
      <c r="QDV334" s="27"/>
      <c r="QDW334" s="27"/>
      <c r="QDX334" s="27"/>
      <c r="QDY334" s="27"/>
      <c r="QDZ334" s="27"/>
      <c r="QEA334" s="27"/>
      <c r="QEB334" s="27"/>
      <c r="QEC334" s="27"/>
      <c r="QED334" s="27"/>
      <c r="QEE334" s="27"/>
      <c r="QEF334" s="27"/>
      <c r="QEG334" s="27"/>
      <c r="QEH334" s="27"/>
      <c r="QEI334" s="27"/>
      <c r="QEJ334" s="27"/>
      <c r="QEK334" s="27"/>
      <c r="QEL334" s="27"/>
      <c r="QEM334" s="27"/>
      <c r="QEN334" s="27"/>
      <c r="QEO334" s="27"/>
      <c r="QEP334" s="27"/>
      <c r="QEQ334" s="27"/>
      <c r="QER334" s="27"/>
      <c r="QES334" s="27"/>
      <c r="QET334" s="27"/>
      <c r="QEU334" s="27"/>
      <c r="QEV334" s="27"/>
      <c r="QEW334" s="27"/>
      <c r="QEX334" s="27"/>
      <c r="QEY334" s="27"/>
      <c r="QEZ334" s="27"/>
      <c r="QFA334" s="27"/>
      <c r="QFB334" s="27"/>
      <c r="QFC334" s="27"/>
      <c r="QFD334" s="27"/>
      <c r="QFE334" s="27"/>
      <c r="QFF334" s="27"/>
      <c r="QFG334" s="27"/>
      <c r="QFH334" s="27"/>
      <c r="QFI334" s="27"/>
      <c r="QFJ334" s="27"/>
      <c r="QFK334" s="27"/>
      <c r="QFL334" s="27"/>
      <c r="QFM334" s="27"/>
      <c r="QFN334" s="27"/>
      <c r="QFO334" s="27"/>
      <c r="QFP334" s="27"/>
      <c r="QFQ334" s="27"/>
      <c r="QFR334" s="27"/>
      <c r="QFS334" s="27"/>
      <c r="QFT334" s="27"/>
      <c r="QFU334" s="27"/>
      <c r="QFV334" s="27"/>
      <c r="QFW334" s="27"/>
      <c r="QFX334" s="27"/>
      <c r="QFY334" s="27"/>
      <c r="QFZ334" s="27"/>
      <c r="QGA334" s="27"/>
      <c r="QGB334" s="27"/>
      <c r="QGC334" s="27"/>
      <c r="QGD334" s="27"/>
      <c r="QGE334" s="27"/>
      <c r="QGF334" s="27"/>
      <c r="QGG334" s="27"/>
      <c r="QGH334" s="27"/>
      <c r="QGI334" s="27"/>
      <c r="QGJ334" s="27"/>
      <c r="QGK334" s="27"/>
      <c r="QGL334" s="27"/>
      <c r="QGM334" s="27"/>
      <c r="QGN334" s="27"/>
      <c r="QGO334" s="27"/>
      <c r="QGP334" s="27"/>
      <c r="QGQ334" s="27"/>
      <c r="QGR334" s="27"/>
      <c r="QGS334" s="27"/>
      <c r="QGT334" s="27"/>
      <c r="QGU334" s="27"/>
      <c r="QGV334" s="27"/>
      <c r="QGW334" s="27"/>
      <c r="QGX334" s="27"/>
      <c r="QGY334" s="27"/>
      <c r="QGZ334" s="27"/>
      <c r="QHA334" s="27"/>
      <c r="QHB334" s="27"/>
      <c r="QHC334" s="27"/>
      <c r="QHD334" s="27"/>
      <c r="QHE334" s="27"/>
      <c r="QHF334" s="27"/>
      <c r="QHG334" s="27"/>
      <c r="QHH334" s="27"/>
      <c r="QHI334" s="27"/>
      <c r="QHJ334" s="27"/>
      <c r="QHK334" s="27"/>
      <c r="QHL334" s="27"/>
      <c r="QHM334" s="27"/>
      <c r="QHN334" s="27"/>
      <c r="QHO334" s="27"/>
      <c r="QHP334" s="27"/>
      <c r="QHQ334" s="27"/>
      <c r="QHR334" s="27"/>
      <c r="QHS334" s="27"/>
      <c r="QHT334" s="27"/>
      <c r="QHU334" s="27"/>
      <c r="QHV334" s="27"/>
      <c r="QHW334" s="27"/>
      <c r="QHX334" s="27"/>
      <c r="QHY334" s="27"/>
      <c r="QHZ334" s="27"/>
      <c r="QIA334" s="27"/>
      <c r="QIB334" s="27"/>
      <c r="QIC334" s="27"/>
      <c r="QID334" s="27"/>
      <c r="QIE334" s="27"/>
      <c r="QIF334" s="27"/>
      <c r="QIG334" s="27"/>
      <c r="QIH334" s="27"/>
      <c r="QII334" s="27"/>
      <c r="QIJ334" s="27"/>
      <c r="QIK334" s="27"/>
      <c r="QIL334" s="27"/>
      <c r="QIM334" s="27"/>
      <c r="QIN334" s="27"/>
      <c r="QIO334" s="27"/>
      <c r="QIP334" s="27"/>
      <c r="QIQ334" s="27"/>
      <c r="QIR334" s="27"/>
      <c r="QIS334" s="27"/>
      <c r="QIT334" s="27"/>
      <c r="QIU334" s="27"/>
      <c r="QIV334" s="27"/>
      <c r="QIW334" s="27"/>
      <c r="QIX334" s="27"/>
      <c r="QIY334" s="27"/>
      <c r="QIZ334" s="27"/>
      <c r="QJA334" s="27"/>
      <c r="QJB334" s="27"/>
      <c r="QJC334" s="27"/>
      <c r="QJD334" s="27"/>
      <c r="QJE334" s="27"/>
      <c r="QJF334" s="27"/>
      <c r="QJG334" s="27"/>
      <c r="QJH334" s="27"/>
      <c r="QJI334" s="27"/>
      <c r="QJJ334" s="27"/>
      <c r="QJK334" s="27"/>
      <c r="QJL334" s="27"/>
      <c r="QJM334" s="27"/>
      <c r="QJN334" s="27"/>
      <c r="QJO334" s="27"/>
      <c r="QJP334" s="27"/>
      <c r="QJQ334" s="27"/>
      <c r="QJR334" s="27"/>
      <c r="QJS334" s="27"/>
      <c r="QJT334" s="27"/>
      <c r="QJU334" s="27"/>
      <c r="QJV334" s="27"/>
      <c r="QJW334" s="27"/>
      <c r="QJX334" s="27"/>
      <c r="QJY334" s="27"/>
      <c r="QJZ334" s="27"/>
      <c r="QKA334" s="27"/>
      <c r="QKB334" s="27"/>
      <c r="QKC334" s="27"/>
      <c r="QKD334" s="27"/>
      <c r="QKE334" s="27"/>
      <c r="QKF334" s="27"/>
      <c r="QKG334" s="27"/>
      <c r="QKH334" s="27"/>
      <c r="QKI334" s="27"/>
      <c r="QKJ334" s="27"/>
      <c r="QKK334" s="27"/>
      <c r="QKL334" s="27"/>
      <c r="QKM334" s="27"/>
      <c r="QKN334" s="27"/>
      <c r="QKO334" s="27"/>
      <c r="QKP334" s="27"/>
      <c r="QKQ334" s="27"/>
      <c r="QKR334" s="27"/>
      <c r="QKS334" s="27"/>
      <c r="QKT334" s="27"/>
      <c r="QKU334" s="27"/>
      <c r="QKV334" s="27"/>
      <c r="QKW334" s="27"/>
      <c r="QKX334" s="27"/>
      <c r="QKY334" s="27"/>
      <c r="QKZ334" s="27"/>
      <c r="QLA334" s="27"/>
      <c r="QLB334" s="27"/>
      <c r="QLC334" s="27"/>
      <c r="QLD334" s="27"/>
      <c r="QLE334" s="27"/>
      <c r="QLF334" s="27"/>
      <c r="QLG334" s="27"/>
      <c r="QLH334" s="27"/>
      <c r="QLI334" s="27"/>
      <c r="QLJ334" s="27"/>
      <c r="QLK334" s="27"/>
      <c r="QLL334" s="27"/>
      <c r="QLM334" s="27"/>
      <c r="QLN334" s="27"/>
      <c r="QLO334" s="27"/>
      <c r="QLP334" s="27"/>
      <c r="QLQ334" s="27"/>
      <c r="QLR334" s="27"/>
      <c r="QLS334" s="27"/>
      <c r="QLT334" s="27"/>
      <c r="QLU334" s="27"/>
      <c r="QLV334" s="27"/>
      <c r="QLW334" s="27"/>
      <c r="QLX334" s="27"/>
      <c r="QLY334" s="27"/>
      <c r="QLZ334" s="27"/>
      <c r="QMA334" s="27"/>
      <c r="QMB334" s="27"/>
      <c r="QMC334" s="27"/>
      <c r="QMD334" s="27"/>
      <c r="QME334" s="27"/>
      <c r="QMF334" s="27"/>
      <c r="QMG334" s="27"/>
      <c r="QMH334" s="27"/>
      <c r="QMI334" s="27"/>
      <c r="QMJ334" s="27"/>
      <c r="QMK334" s="27"/>
      <c r="QML334" s="27"/>
      <c r="QMM334" s="27"/>
      <c r="QMN334" s="27"/>
      <c r="QMO334" s="27"/>
      <c r="QMP334" s="27"/>
      <c r="QMQ334" s="27"/>
      <c r="QMR334" s="27"/>
      <c r="QMS334" s="27"/>
      <c r="QMT334" s="27"/>
      <c r="QMU334" s="27"/>
      <c r="QMV334" s="27"/>
      <c r="QMW334" s="27"/>
      <c r="QMX334" s="27"/>
      <c r="QMY334" s="27"/>
      <c r="QMZ334" s="27"/>
      <c r="QNA334" s="27"/>
      <c r="QNB334" s="27"/>
      <c r="QNC334" s="27"/>
      <c r="QND334" s="27"/>
      <c r="QNE334" s="27"/>
      <c r="QNF334" s="27"/>
      <c r="QNG334" s="27"/>
      <c r="QNH334" s="27"/>
      <c r="QNI334" s="27"/>
      <c r="QNJ334" s="27"/>
      <c r="QNK334" s="27"/>
      <c r="QNL334" s="27"/>
      <c r="QNM334" s="27"/>
      <c r="QNN334" s="27"/>
      <c r="QNO334" s="27"/>
      <c r="QNP334" s="27"/>
      <c r="QNQ334" s="27"/>
      <c r="QNR334" s="27"/>
      <c r="QNS334" s="27"/>
      <c r="QNT334" s="27"/>
      <c r="QNU334" s="27"/>
      <c r="QNV334" s="27"/>
      <c r="QNW334" s="27"/>
      <c r="QNX334" s="27"/>
      <c r="QNY334" s="27"/>
      <c r="QNZ334" s="27"/>
      <c r="QOA334" s="27"/>
      <c r="QOB334" s="27"/>
      <c r="QOC334" s="27"/>
      <c r="QOD334" s="27"/>
      <c r="QOE334" s="27"/>
      <c r="QOF334" s="27"/>
      <c r="QOG334" s="27"/>
      <c r="QOH334" s="27"/>
      <c r="QOI334" s="27"/>
      <c r="QOJ334" s="27"/>
      <c r="QOK334" s="27"/>
      <c r="QOL334" s="27"/>
      <c r="QOM334" s="27"/>
      <c r="QON334" s="27"/>
      <c r="QOO334" s="27"/>
      <c r="QOP334" s="27"/>
      <c r="QOQ334" s="27"/>
      <c r="QOR334" s="27"/>
      <c r="QOS334" s="27"/>
      <c r="QOT334" s="27"/>
      <c r="QOU334" s="27"/>
      <c r="QOV334" s="27"/>
      <c r="QOW334" s="27"/>
      <c r="QOX334" s="27"/>
      <c r="QOY334" s="27"/>
      <c r="QOZ334" s="27"/>
      <c r="QPA334" s="27"/>
      <c r="QPB334" s="27"/>
      <c r="QPC334" s="27"/>
      <c r="QPD334" s="27"/>
      <c r="QPE334" s="27"/>
      <c r="QPF334" s="27"/>
      <c r="QPG334" s="27"/>
      <c r="QPH334" s="27"/>
      <c r="QPI334" s="27"/>
      <c r="QPJ334" s="27"/>
      <c r="QPK334" s="27"/>
      <c r="QPL334" s="27"/>
      <c r="QPM334" s="27"/>
      <c r="QPN334" s="27"/>
      <c r="QPO334" s="27"/>
      <c r="QPP334" s="27"/>
      <c r="QPQ334" s="27"/>
      <c r="QPR334" s="27"/>
      <c r="QPS334" s="27"/>
      <c r="QPT334" s="27"/>
      <c r="QPU334" s="27"/>
      <c r="QPV334" s="27"/>
      <c r="QPW334" s="27"/>
      <c r="QPX334" s="27"/>
      <c r="QPY334" s="27"/>
      <c r="QPZ334" s="27"/>
      <c r="QQA334" s="27"/>
      <c r="QQB334" s="27"/>
      <c r="QQC334" s="27"/>
      <c r="QQD334" s="27"/>
      <c r="QQE334" s="27"/>
      <c r="QQF334" s="27"/>
      <c r="QQG334" s="27"/>
      <c r="QQH334" s="27"/>
      <c r="QQI334" s="27"/>
      <c r="QQJ334" s="27"/>
      <c r="QQK334" s="27"/>
      <c r="QQL334" s="27"/>
      <c r="QQM334" s="27"/>
      <c r="QQN334" s="27"/>
      <c r="QQO334" s="27"/>
      <c r="QQP334" s="27"/>
      <c r="QQQ334" s="27"/>
      <c r="QQR334" s="27"/>
      <c r="QQS334" s="27"/>
      <c r="QQT334" s="27"/>
      <c r="QQU334" s="27"/>
      <c r="QQV334" s="27"/>
      <c r="QQW334" s="27"/>
      <c r="QQX334" s="27"/>
      <c r="QQY334" s="27"/>
      <c r="QQZ334" s="27"/>
      <c r="QRA334" s="27"/>
      <c r="QRB334" s="27"/>
      <c r="QRC334" s="27"/>
      <c r="QRD334" s="27"/>
      <c r="QRE334" s="27"/>
      <c r="QRF334" s="27"/>
      <c r="QRG334" s="27"/>
      <c r="QRH334" s="27"/>
      <c r="QRI334" s="27"/>
      <c r="QRJ334" s="27"/>
      <c r="QRK334" s="27"/>
      <c r="QRL334" s="27"/>
      <c r="QRM334" s="27"/>
      <c r="QRN334" s="27"/>
      <c r="QRO334" s="27"/>
      <c r="QRP334" s="27"/>
      <c r="QRQ334" s="27"/>
      <c r="QRR334" s="27"/>
      <c r="QRS334" s="27"/>
      <c r="QRT334" s="27"/>
      <c r="QRU334" s="27"/>
      <c r="QRV334" s="27"/>
      <c r="QRW334" s="27"/>
      <c r="QRX334" s="27"/>
      <c r="QRY334" s="27"/>
      <c r="QRZ334" s="27"/>
      <c r="QSA334" s="27"/>
      <c r="QSB334" s="27"/>
      <c r="QSC334" s="27"/>
      <c r="QSD334" s="27"/>
      <c r="QSE334" s="27"/>
      <c r="QSF334" s="27"/>
      <c r="QSG334" s="27"/>
      <c r="QSH334" s="27"/>
      <c r="QSI334" s="27"/>
      <c r="QSJ334" s="27"/>
      <c r="QSK334" s="27"/>
      <c r="QSL334" s="27"/>
      <c r="QSM334" s="27"/>
      <c r="QSN334" s="27"/>
      <c r="QSO334" s="27"/>
      <c r="QSP334" s="27"/>
      <c r="QSQ334" s="27"/>
      <c r="QSR334" s="27"/>
      <c r="QSS334" s="27"/>
      <c r="QST334" s="27"/>
      <c r="QSU334" s="27"/>
      <c r="QSV334" s="27"/>
      <c r="QSW334" s="27"/>
      <c r="QSX334" s="27"/>
      <c r="QSY334" s="27"/>
      <c r="QSZ334" s="27"/>
      <c r="QTA334" s="27"/>
      <c r="QTB334" s="27"/>
      <c r="QTC334" s="27"/>
      <c r="QTD334" s="27"/>
      <c r="QTE334" s="27"/>
      <c r="QTF334" s="27"/>
      <c r="QTG334" s="27"/>
      <c r="QTH334" s="27"/>
      <c r="QTI334" s="27"/>
      <c r="QTJ334" s="27"/>
      <c r="QTK334" s="27"/>
      <c r="QTL334" s="27"/>
      <c r="QTM334" s="27"/>
      <c r="QTN334" s="27"/>
      <c r="QTO334" s="27"/>
      <c r="QTP334" s="27"/>
      <c r="QTQ334" s="27"/>
      <c r="QTR334" s="27"/>
      <c r="QTS334" s="27"/>
      <c r="QTT334" s="27"/>
      <c r="QTU334" s="27"/>
      <c r="QTV334" s="27"/>
      <c r="QTW334" s="27"/>
      <c r="QTX334" s="27"/>
      <c r="QTY334" s="27"/>
      <c r="QTZ334" s="27"/>
      <c r="QUA334" s="27"/>
      <c r="QUB334" s="27"/>
      <c r="QUC334" s="27"/>
      <c r="QUD334" s="27"/>
      <c r="QUE334" s="27"/>
      <c r="QUF334" s="27"/>
      <c r="QUG334" s="27"/>
      <c r="QUH334" s="27"/>
      <c r="QUI334" s="27"/>
      <c r="QUJ334" s="27"/>
      <c r="QUK334" s="27"/>
      <c r="QUL334" s="27"/>
      <c r="QUM334" s="27"/>
      <c r="QUN334" s="27"/>
      <c r="QUO334" s="27"/>
      <c r="QUP334" s="27"/>
      <c r="QUQ334" s="27"/>
      <c r="QUR334" s="27"/>
      <c r="QUS334" s="27"/>
      <c r="QUT334" s="27"/>
      <c r="QUU334" s="27"/>
      <c r="QUV334" s="27"/>
      <c r="QUW334" s="27"/>
      <c r="QUX334" s="27"/>
      <c r="QUY334" s="27"/>
      <c r="QUZ334" s="27"/>
      <c r="QVA334" s="27"/>
      <c r="QVB334" s="27"/>
      <c r="QVC334" s="27"/>
      <c r="QVD334" s="27"/>
      <c r="QVE334" s="27"/>
      <c r="QVF334" s="27"/>
      <c r="QVG334" s="27"/>
      <c r="QVH334" s="27"/>
      <c r="QVI334" s="27"/>
      <c r="QVJ334" s="27"/>
      <c r="QVK334" s="27"/>
      <c r="QVL334" s="27"/>
      <c r="QVM334" s="27"/>
      <c r="QVN334" s="27"/>
      <c r="QVO334" s="27"/>
      <c r="QVP334" s="27"/>
      <c r="QVQ334" s="27"/>
      <c r="QVR334" s="27"/>
      <c r="QVS334" s="27"/>
      <c r="QVT334" s="27"/>
      <c r="QVU334" s="27"/>
      <c r="QVV334" s="27"/>
      <c r="QVW334" s="27"/>
      <c r="QVX334" s="27"/>
      <c r="QVY334" s="27"/>
      <c r="QVZ334" s="27"/>
      <c r="QWA334" s="27"/>
      <c r="QWB334" s="27"/>
      <c r="QWC334" s="27"/>
      <c r="QWD334" s="27"/>
      <c r="QWE334" s="27"/>
      <c r="QWF334" s="27"/>
      <c r="QWG334" s="27"/>
      <c r="QWH334" s="27"/>
      <c r="QWI334" s="27"/>
      <c r="QWJ334" s="27"/>
      <c r="QWK334" s="27"/>
      <c r="QWL334" s="27"/>
      <c r="QWM334" s="27"/>
      <c r="QWN334" s="27"/>
      <c r="QWO334" s="27"/>
      <c r="QWP334" s="27"/>
      <c r="QWQ334" s="27"/>
      <c r="QWR334" s="27"/>
      <c r="QWS334" s="27"/>
      <c r="QWT334" s="27"/>
      <c r="QWU334" s="27"/>
      <c r="QWV334" s="27"/>
      <c r="QWW334" s="27"/>
      <c r="QWX334" s="27"/>
      <c r="QWY334" s="27"/>
      <c r="QWZ334" s="27"/>
      <c r="QXA334" s="27"/>
      <c r="QXB334" s="27"/>
      <c r="QXC334" s="27"/>
      <c r="QXD334" s="27"/>
      <c r="QXE334" s="27"/>
      <c r="QXF334" s="27"/>
      <c r="QXG334" s="27"/>
      <c r="QXH334" s="27"/>
      <c r="QXI334" s="27"/>
      <c r="QXJ334" s="27"/>
      <c r="QXK334" s="27"/>
      <c r="QXL334" s="27"/>
      <c r="QXM334" s="27"/>
      <c r="QXN334" s="27"/>
      <c r="QXO334" s="27"/>
      <c r="QXP334" s="27"/>
      <c r="QXQ334" s="27"/>
      <c r="QXR334" s="27"/>
      <c r="QXS334" s="27"/>
      <c r="QXT334" s="27"/>
      <c r="QXU334" s="27"/>
      <c r="QXV334" s="27"/>
      <c r="QXW334" s="27"/>
      <c r="QXX334" s="27"/>
      <c r="QXY334" s="27"/>
      <c r="QXZ334" s="27"/>
      <c r="QYA334" s="27"/>
      <c r="QYB334" s="27"/>
      <c r="QYC334" s="27"/>
      <c r="QYD334" s="27"/>
      <c r="QYE334" s="27"/>
      <c r="QYF334" s="27"/>
      <c r="QYG334" s="27"/>
      <c r="QYH334" s="27"/>
      <c r="QYI334" s="27"/>
      <c r="QYJ334" s="27"/>
      <c r="QYK334" s="27"/>
      <c r="QYL334" s="27"/>
      <c r="QYM334" s="27"/>
      <c r="QYN334" s="27"/>
      <c r="QYO334" s="27"/>
      <c r="QYP334" s="27"/>
      <c r="QYQ334" s="27"/>
      <c r="QYR334" s="27"/>
      <c r="QYS334" s="27"/>
      <c r="QYT334" s="27"/>
      <c r="QYU334" s="27"/>
      <c r="QYV334" s="27"/>
      <c r="QYW334" s="27"/>
      <c r="QYX334" s="27"/>
      <c r="QYY334" s="27"/>
      <c r="QYZ334" s="27"/>
      <c r="QZA334" s="27"/>
      <c r="QZB334" s="27"/>
      <c r="QZC334" s="27"/>
      <c r="QZD334" s="27"/>
      <c r="QZE334" s="27"/>
      <c r="QZF334" s="27"/>
      <c r="QZG334" s="27"/>
      <c r="QZH334" s="27"/>
      <c r="QZI334" s="27"/>
      <c r="QZJ334" s="27"/>
      <c r="QZK334" s="27"/>
      <c r="QZL334" s="27"/>
      <c r="QZM334" s="27"/>
      <c r="QZN334" s="27"/>
      <c r="QZO334" s="27"/>
      <c r="QZP334" s="27"/>
      <c r="QZQ334" s="27"/>
      <c r="QZR334" s="27"/>
      <c r="QZS334" s="27"/>
      <c r="QZT334" s="27"/>
      <c r="QZU334" s="27"/>
      <c r="QZV334" s="27"/>
      <c r="QZW334" s="27"/>
      <c r="QZX334" s="27"/>
      <c r="QZY334" s="27"/>
      <c r="QZZ334" s="27"/>
      <c r="RAA334" s="27"/>
      <c r="RAB334" s="27"/>
      <c r="RAC334" s="27"/>
      <c r="RAD334" s="27"/>
      <c r="RAE334" s="27"/>
      <c r="RAF334" s="27"/>
      <c r="RAG334" s="27"/>
      <c r="RAH334" s="27"/>
      <c r="RAI334" s="27"/>
      <c r="RAJ334" s="27"/>
      <c r="RAK334" s="27"/>
      <c r="RAL334" s="27"/>
      <c r="RAM334" s="27"/>
      <c r="RAN334" s="27"/>
      <c r="RAO334" s="27"/>
      <c r="RAP334" s="27"/>
      <c r="RAQ334" s="27"/>
      <c r="RAR334" s="27"/>
      <c r="RAS334" s="27"/>
      <c r="RAT334" s="27"/>
      <c r="RAU334" s="27"/>
      <c r="RAV334" s="27"/>
      <c r="RAW334" s="27"/>
      <c r="RAX334" s="27"/>
      <c r="RAY334" s="27"/>
      <c r="RAZ334" s="27"/>
      <c r="RBA334" s="27"/>
      <c r="RBB334" s="27"/>
      <c r="RBC334" s="27"/>
      <c r="RBD334" s="27"/>
      <c r="RBE334" s="27"/>
      <c r="RBF334" s="27"/>
      <c r="RBG334" s="27"/>
      <c r="RBH334" s="27"/>
      <c r="RBI334" s="27"/>
      <c r="RBJ334" s="27"/>
      <c r="RBK334" s="27"/>
      <c r="RBL334" s="27"/>
      <c r="RBM334" s="27"/>
      <c r="RBN334" s="27"/>
      <c r="RBO334" s="27"/>
      <c r="RBP334" s="27"/>
      <c r="RBQ334" s="27"/>
      <c r="RBR334" s="27"/>
      <c r="RBS334" s="27"/>
      <c r="RBT334" s="27"/>
      <c r="RBU334" s="27"/>
      <c r="RBV334" s="27"/>
      <c r="RBW334" s="27"/>
      <c r="RBX334" s="27"/>
      <c r="RBY334" s="27"/>
      <c r="RBZ334" s="27"/>
      <c r="RCA334" s="27"/>
      <c r="RCB334" s="27"/>
      <c r="RCC334" s="27"/>
      <c r="RCD334" s="27"/>
      <c r="RCE334" s="27"/>
      <c r="RCF334" s="27"/>
      <c r="RCG334" s="27"/>
      <c r="RCH334" s="27"/>
      <c r="RCI334" s="27"/>
      <c r="RCJ334" s="27"/>
      <c r="RCK334" s="27"/>
      <c r="RCL334" s="27"/>
      <c r="RCM334" s="27"/>
      <c r="RCN334" s="27"/>
      <c r="RCO334" s="27"/>
      <c r="RCP334" s="27"/>
      <c r="RCQ334" s="27"/>
      <c r="RCR334" s="27"/>
      <c r="RCS334" s="27"/>
      <c r="RCT334" s="27"/>
      <c r="RCU334" s="27"/>
      <c r="RCV334" s="27"/>
      <c r="RCW334" s="27"/>
      <c r="RCX334" s="27"/>
      <c r="RCY334" s="27"/>
      <c r="RCZ334" s="27"/>
      <c r="RDA334" s="27"/>
      <c r="RDB334" s="27"/>
      <c r="RDC334" s="27"/>
      <c r="RDD334" s="27"/>
      <c r="RDE334" s="27"/>
      <c r="RDF334" s="27"/>
      <c r="RDG334" s="27"/>
      <c r="RDH334" s="27"/>
      <c r="RDI334" s="27"/>
      <c r="RDJ334" s="27"/>
      <c r="RDK334" s="27"/>
      <c r="RDL334" s="27"/>
      <c r="RDM334" s="27"/>
      <c r="RDN334" s="27"/>
      <c r="RDO334" s="27"/>
      <c r="RDP334" s="27"/>
      <c r="RDQ334" s="27"/>
      <c r="RDR334" s="27"/>
      <c r="RDS334" s="27"/>
      <c r="RDT334" s="27"/>
      <c r="RDU334" s="27"/>
      <c r="RDV334" s="27"/>
      <c r="RDW334" s="27"/>
      <c r="RDX334" s="27"/>
      <c r="RDY334" s="27"/>
      <c r="RDZ334" s="27"/>
      <c r="REA334" s="27"/>
      <c r="REB334" s="27"/>
      <c r="REC334" s="27"/>
      <c r="RED334" s="27"/>
      <c r="REE334" s="27"/>
      <c r="REF334" s="27"/>
      <c r="REG334" s="27"/>
      <c r="REH334" s="27"/>
      <c r="REI334" s="27"/>
      <c r="REJ334" s="27"/>
      <c r="REK334" s="27"/>
      <c r="REL334" s="27"/>
      <c r="REM334" s="27"/>
      <c r="REN334" s="27"/>
      <c r="REO334" s="27"/>
      <c r="REP334" s="27"/>
      <c r="REQ334" s="27"/>
      <c r="RER334" s="27"/>
      <c r="RES334" s="27"/>
      <c r="RET334" s="27"/>
      <c r="REU334" s="27"/>
      <c r="REV334" s="27"/>
      <c r="REW334" s="27"/>
      <c r="REX334" s="27"/>
      <c r="REY334" s="27"/>
      <c r="REZ334" s="27"/>
      <c r="RFA334" s="27"/>
      <c r="RFB334" s="27"/>
      <c r="RFC334" s="27"/>
      <c r="RFD334" s="27"/>
      <c r="RFE334" s="27"/>
      <c r="RFF334" s="27"/>
      <c r="RFG334" s="27"/>
      <c r="RFH334" s="27"/>
      <c r="RFI334" s="27"/>
      <c r="RFJ334" s="27"/>
      <c r="RFK334" s="27"/>
      <c r="RFL334" s="27"/>
      <c r="RFM334" s="27"/>
      <c r="RFN334" s="27"/>
      <c r="RFO334" s="27"/>
      <c r="RFP334" s="27"/>
      <c r="RFQ334" s="27"/>
      <c r="RFR334" s="27"/>
      <c r="RFS334" s="27"/>
      <c r="RFT334" s="27"/>
      <c r="RFU334" s="27"/>
      <c r="RFV334" s="27"/>
      <c r="RFW334" s="27"/>
      <c r="RFX334" s="27"/>
      <c r="RFY334" s="27"/>
      <c r="RFZ334" s="27"/>
      <c r="RGA334" s="27"/>
      <c r="RGB334" s="27"/>
      <c r="RGC334" s="27"/>
      <c r="RGD334" s="27"/>
      <c r="RGE334" s="27"/>
      <c r="RGF334" s="27"/>
      <c r="RGG334" s="27"/>
      <c r="RGH334" s="27"/>
      <c r="RGI334" s="27"/>
      <c r="RGJ334" s="27"/>
      <c r="RGK334" s="27"/>
      <c r="RGL334" s="27"/>
      <c r="RGM334" s="27"/>
      <c r="RGN334" s="27"/>
      <c r="RGO334" s="27"/>
      <c r="RGP334" s="27"/>
      <c r="RGQ334" s="27"/>
      <c r="RGR334" s="27"/>
      <c r="RGS334" s="27"/>
      <c r="RGT334" s="27"/>
      <c r="RGU334" s="27"/>
      <c r="RGV334" s="27"/>
      <c r="RGW334" s="27"/>
      <c r="RGX334" s="27"/>
      <c r="RGY334" s="27"/>
      <c r="RGZ334" s="27"/>
      <c r="RHA334" s="27"/>
      <c r="RHB334" s="27"/>
      <c r="RHC334" s="27"/>
      <c r="RHD334" s="27"/>
      <c r="RHE334" s="27"/>
      <c r="RHF334" s="27"/>
      <c r="RHG334" s="27"/>
      <c r="RHH334" s="27"/>
      <c r="RHI334" s="27"/>
      <c r="RHJ334" s="27"/>
      <c r="RHK334" s="27"/>
      <c r="RHL334" s="27"/>
      <c r="RHM334" s="27"/>
      <c r="RHN334" s="27"/>
      <c r="RHO334" s="27"/>
      <c r="RHP334" s="27"/>
      <c r="RHQ334" s="27"/>
      <c r="RHR334" s="27"/>
      <c r="RHS334" s="27"/>
      <c r="RHT334" s="27"/>
      <c r="RHU334" s="27"/>
      <c r="RHV334" s="27"/>
      <c r="RHW334" s="27"/>
      <c r="RHX334" s="27"/>
      <c r="RHY334" s="27"/>
      <c r="RHZ334" s="27"/>
      <c r="RIA334" s="27"/>
      <c r="RIB334" s="27"/>
      <c r="RIC334" s="27"/>
      <c r="RID334" s="27"/>
      <c r="RIE334" s="27"/>
      <c r="RIF334" s="27"/>
      <c r="RIG334" s="27"/>
      <c r="RIH334" s="27"/>
      <c r="RII334" s="27"/>
      <c r="RIJ334" s="27"/>
      <c r="RIK334" s="27"/>
      <c r="RIL334" s="27"/>
      <c r="RIM334" s="27"/>
      <c r="RIN334" s="27"/>
      <c r="RIO334" s="27"/>
      <c r="RIP334" s="27"/>
      <c r="RIQ334" s="27"/>
      <c r="RIR334" s="27"/>
      <c r="RIS334" s="27"/>
      <c r="RIT334" s="27"/>
      <c r="RIU334" s="27"/>
      <c r="RIV334" s="27"/>
      <c r="RIW334" s="27"/>
      <c r="RIX334" s="27"/>
      <c r="RIY334" s="27"/>
      <c r="RIZ334" s="27"/>
      <c r="RJA334" s="27"/>
      <c r="RJB334" s="27"/>
      <c r="RJC334" s="27"/>
      <c r="RJD334" s="27"/>
      <c r="RJE334" s="27"/>
      <c r="RJF334" s="27"/>
      <c r="RJG334" s="27"/>
      <c r="RJH334" s="27"/>
      <c r="RJI334" s="27"/>
      <c r="RJJ334" s="27"/>
      <c r="RJK334" s="27"/>
      <c r="RJL334" s="27"/>
      <c r="RJM334" s="27"/>
      <c r="RJN334" s="27"/>
      <c r="RJO334" s="27"/>
      <c r="RJP334" s="27"/>
      <c r="RJQ334" s="27"/>
      <c r="RJR334" s="27"/>
      <c r="RJS334" s="27"/>
      <c r="RJT334" s="27"/>
      <c r="RJU334" s="27"/>
      <c r="RJV334" s="27"/>
      <c r="RJW334" s="27"/>
      <c r="RJX334" s="27"/>
      <c r="RJY334" s="27"/>
      <c r="RJZ334" s="27"/>
      <c r="RKA334" s="27"/>
      <c r="RKB334" s="27"/>
      <c r="RKC334" s="27"/>
      <c r="RKD334" s="27"/>
      <c r="RKE334" s="27"/>
      <c r="RKF334" s="27"/>
      <c r="RKG334" s="27"/>
      <c r="RKH334" s="27"/>
      <c r="RKI334" s="27"/>
      <c r="RKJ334" s="27"/>
      <c r="RKK334" s="27"/>
      <c r="RKL334" s="27"/>
      <c r="RKM334" s="27"/>
      <c r="RKN334" s="27"/>
      <c r="RKO334" s="27"/>
      <c r="RKP334" s="27"/>
      <c r="RKQ334" s="27"/>
      <c r="RKR334" s="27"/>
      <c r="RKS334" s="27"/>
      <c r="RKT334" s="27"/>
      <c r="RKU334" s="27"/>
      <c r="RKV334" s="27"/>
      <c r="RKW334" s="27"/>
      <c r="RKX334" s="27"/>
      <c r="RKY334" s="27"/>
      <c r="RKZ334" s="27"/>
      <c r="RLA334" s="27"/>
      <c r="RLB334" s="27"/>
      <c r="RLC334" s="27"/>
      <c r="RLD334" s="27"/>
      <c r="RLE334" s="27"/>
      <c r="RLF334" s="27"/>
      <c r="RLG334" s="27"/>
      <c r="RLH334" s="27"/>
      <c r="RLI334" s="27"/>
      <c r="RLJ334" s="27"/>
      <c r="RLK334" s="27"/>
      <c r="RLL334" s="27"/>
      <c r="RLM334" s="27"/>
      <c r="RLN334" s="27"/>
      <c r="RLO334" s="27"/>
      <c r="RLP334" s="27"/>
      <c r="RLQ334" s="27"/>
      <c r="RLR334" s="27"/>
      <c r="RLS334" s="27"/>
      <c r="RLT334" s="27"/>
      <c r="RLU334" s="27"/>
      <c r="RLV334" s="27"/>
      <c r="RLW334" s="27"/>
      <c r="RLX334" s="27"/>
      <c r="RLY334" s="27"/>
      <c r="RLZ334" s="27"/>
      <c r="RMA334" s="27"/>
      <c r="RMB334" s="27"/>
      <c r="RMC334" s="27"/>
      <c r="RMD334" s="27"/>
      <c r="RME334" s="27"/>
      <c r="RMF334" s="27"/>
      <c r="RMG334" s="27"/>
      <c r="RMH334" s="27"/>
      <c r="RMI334" s="27"/>
      <c r="RMJ334" s="27"/>
      <c r="RMK334" s="27"/>
      <c r="RML334" s="27"/>
      <c r="RMM334" s="27"/>
      <c r="RMN334" s="27"/>
      <c r="RMO334" s="27"/>
      <c r="RMP334" s="27"/>
      <c r="RMQ334" s="27"/>
      <c r="RMR334" s="27"/>
      <c r="RMS334" s="27"/>
      <c r="RMT334" s="27"/>
      <c r="RMU334" s="27"/>
      <c r="RMV334" s="27"/>
      <c r="RMW334" s="27"/>
      <c r="RMX334" s="27"/>
      <c r="RMY334" s="27"/>
      <c r="RMZ334" s="27"/>
      <c r="RNA334" s="27"/>
      <c r="RNB334" s="27"/>
      <c r="RNC334" s="27"/>
      <c r="RND334" s="27"/>
      <c r="RNE334" s="27"/>
      <c r="RNF334" s="27"/>
      <c r="RNG334" s="27"/>
      <c r="RNH334" s="27"/>
      <c r="RNI334" s="27"/>
      <c r="RNJ334" s="27"/>
      <c r="RNK334" s="27"/>
      <c r="RNL334" s="27"/>
      <c r="RNM334" s="27"/>
      <c r="RNN334" s="27"/>
      <c r="RNO334" s="27"/>
      <c r="RNP334" s="27"/>
      <c r="RNQ334" s="27"/>
      <c r="RNR334" s="27"/>
      <c r="RNS334" s="27"/>
      <c r="RNT334" s="27"/>
      <c r="RNU334" s="27"/>
      <c r="RNV334" s="27"/>
      <c r="RNW334" s="27"/>
      <c r="RNX334" s="27"/>
      <c r="RNY334" s="27"/>
      <c r="RNZ334" s="27"/>
      <c r="ROA334" s="27"/>
      <c r="ROB334" s="27"/>
      <c r="ROC334" s="27"/>
      <c r="ROD334" s="27"/>
      <c r="ROE334" s="27"/>
      <c r="ROF334" s="27"/>
      <c r="ROG334" s="27"/>
      <c r="ROH334" s="27"/>
      <c r="ROI334" s="27"/>
      <c r="ROJ334" s="27"/>
      <c r="ROK334" s="27"/>
      <c r="ROL334" s="27"/>
      <c r="ROM334" s="27"/>
      <c r="RON334" s="27"/>
      <c r="ROO334" s="27"/>
      <c r="ROP334" s="27"/>
      <c r="ROQ334" s="27"/>
      <c r="ROR334" s="27"/>
      <c r="ROS334" s="27"/>
      <c r="ROT334" s="27"/>
      <c r="ROU334" s="27"/>
      <c r="ROV334" s="27"/>
      <c r="ROW334" s="27"/>
      <c r="ROX334" s="27"/>
      <c r="ROY334" s="27"/>
      <c r="ROZ334" s="27"/>
      <c r="RPA334" s="27"/>
      <c r="RPB334" s="27"/>
      <c r="RPC334" s="27"/>
      <c r="RPD334" s="27"/>
      <c r="RPE334" s="27"/>
      <c r="RPF334" s="27"/>
      <c r="RPG334" s="27"/>
      <c r="RPH334" s="27"/>
      <c r="RPI334" s="27"/>
      <c r="RPJ334" s="27"/>
      <c r="RPK334" s="27"/>
      <c r="RPL334" s="27"/>
      <c r="RPM334" s="27"/>
      <c r="RPN334" s="27"/>
      <c r="RPO334" s="27"/>
      <c r="RPP334" s="27"/>
      <c r="RPQ334" s="27"/>
      <c r="RPR334" s="27"/>
      <c r="RPS334" s="27"/>
      <c r="RPT334" s="27"/>
      <c r="RPU334" s="27"/>
      <c r="RPV334" s="27"/>
      <c r="RPW334" s="27"/>
      <c r="RPX334" s="27"/>
      <c r="RPY334" s="27"/>
      <c r="RPZ334" s="27"/>
      <c r="RQA334" s="27"/>
      <c r="RQB334" s="27"/>
      <c r="RQC334" s="27"/>
      <c r="RQD334" s="27"/>
      <c r="RQE334" s="27"/>
      <c r="RQF334" s="27"/>
      <c r="RQG334" s="27"/>
      <c r="RQH334" s="27"/>
      <c r="RQI334" s="27"/>
      <c r="RQJ334" s="27"/>
      <c r="RQK334" s="27"/>
      <c r="RQL334" s="27"/>
      <c r="RQM334" s="27"/>
      <c r="RQN334" s="27"/>
      <c r="RQO334" s="27"/>
      <c r="RQP334" s="27"/>
      <c r="RQQ334" s="27"/>
      <c r="RQR334" s="27"/>
      <c r="RQS334" s="27"/>
      <c r="RQT334" s="27"/>
      <c r="RQU334" s="27"/>
      <c r="RQV334" s="27"/>
      <c r="RQW334" s="27"/>
      <c r="RQX334" s="27"/>
      <c r="RQY334" s="27"/>
      <c r="RQZ334" s="27"/>
      <c r="RRA334" s="27"/>
      <c r="RRB334" s="27"/>
      <c r="RRC334" s="27"/>
      <c r="RRD334" s="27"/>
      <c r="RRE334" s="27"/>
      <c r="RRF334" s="27"/>
      <c r="RRG334" s="27"/>
      <c r="RRH334" s="27"/>
      <c r="RRI334" s="27"/>
      <c r="RRJ334" s="27"/>
      <c r="RRK334" s="27"/>
      <c r="RRL334" s="27"/>
      <c r="RRM334" s="27"/>
      <c r="RRN334" s="27"/>
      <c r="RRO334" s="27"/>
      <c r="RRP334" s="27"/>
      <c r="RRQ334" s="27"/>
      <c r="RRR334" s="27"/>
      <c r="RRS334" s="27"/>
      <c r="RRT334" s="27"/>
      <c r="RRU334" s="27"/>
      <c r="RRV334" s="27"/>
      <c r="RRW334" s="27"/>
      <c r="RRX334" s="27"/>
      <c r="RRY334" s="27"/>
      <c r="RRZ334" s="27"/>
      <c r="RSA334" s="27"/>
      <c r="RSB334" s="27"/>
      <c r="RSC334" s="27"/>
      <c r="RSD334" s="27"/>
      <c r="RSE334" s="27"/>
      <c r="RSF334" s="27"/>
      <c r="RSG334" s="27"/>
      <c r="RSH334" s="27"/>
      <c r="RSI334" s="27"/>
      <c r="RSJ334" s="27"/>
      <c r="RSK334" s="27"/>
      <c r="RSL334" s="27"/>
      <c r="RSM334" s="27"/>
      <c r="RSN334" s="27"/>
      <c r="RSO334" s="27"/>
      <c r="RSP334" s="27"/>
      <c r="RSQ334" s="27"/>
      <c r="RSR334" s="27"/>
      <c r="RSS334" s="27"/>
      <c r="RST334" s="27"/>
      <c r="RSU334" s="27"/>
      <c r="RSV334" s="27"/>
      <c r="RSW334" s="27"/>
      <c r="RSX334" s="27"/>
      <c r="RSY334" s="27"/>
      <c r="RSZ334" s="27"/>
      <c r="RTA334" s="27"/>
      <c r="RTB334" s="27"/>
      <c r="RTC334" s="27"/>
      <c r="RTD334" s="27"/>
      <c r="RTE334" s="27"/>
      <c r="RTF334" s="27"/>
      <c r="RTG334" s="27"/>
      <c r="RTH334" s="27"/>
      <c r="RTI334" s="27"/>
      <c r="RTJ334" s="27"/>
      <c r="RTK334" s="27"/>
      <c r="RTL334" s="27"/>
      <c r="RTM334" s="27"/>
      <c r="RTN334" s="27"/>
      <c r="RTO334" s="27"/>
      <c r="RTP334" s="27"/>
      <c r="RTQ334" s="27"/>
      <c r="RTR334" s="27"/>
      <c r="RTS334" s="27"/>
      <c r="RTT334" s="27"/>
      <c r="RTU334" s="27"/>
      <c r="RTV334" s="27"/>
      <c r="RTW334" s="27"/>
      <c r="RTX334" s="27"/>
      <c r="RTY334" s="27"/>
      <c r="RTZ334" s="27"/>
      <c r="RUA334" s="27"/>
      <c r="RUB334" s="27"/>
      <c r="RUC334" s="27"/>
      <c r="RUD334" s="27"/>
      <c r="RUE334" s="27"/>
      <c r="RUF334" s="27"/>
      <c r="RUG334" s="27"/>
      <c r="RUH334" s="27"/>
      <c r="RUI334" s="27"/>
      <c r="RUJ334" s="27"/>
      <c r="RUK334" s="27"/>
      <c r="RUL334" s="27"/>
      <c r="RUM334" s="27"/>
      <c r="RUN334" s="27"/>
      <c r="RUO334" s="27"/>
      <c r="RUP334" s="27"/>
      <c r="RUQ334" s="27"/>
      <c r="RUR334" s="27"/>
      <c r="RUS334" s="27"/>
      <c r="RUT334" s="27"/>
      <c r="RUU334" s="27"/>
      <c r="RUV334" s="27"/>
      <c r="RUW334" s="27"/>
      <c r="RUX334" s="27"/>
      <c r="RUY334" s="27"/>
      <c r="RUZ334" s="27"/>
      <c r="RVA334" s="27"/>
      <c r="RVB334" s="27"/>
      <c r="RVC334" s="27"/>
      <c r="RVD334" s="27"/>
      <c r="RVE334" s="27"/>
      <c r="RVF334" s="27"/>
      <c r="RVG334" s="27"/>
      <c r="RVH334" s="27"/>
      <c r="RVI334" s="27"/>
      <c r="RVJ334" s="27"/>
      <c r="RVK334" s="27"/>
      <c r="RVL334" s="27"/>
      <c r="RVM334" s="27"/>
      <c r="RVN334" s="27"/>
      <c r="RVO334" s="27"/>
      <c r="RVP334" s="27"/>
      <c r="RVQ334" s="27"/>
      <c r="RVR334" s="27"/>
      <c r="RVS334" s="27"/>
      <c r="RVT334" s="27"/>
      <c r="RVU334" s="27"/>
      <c r="RVV334" s="27"/>
      <c r="RVW334" s="27"/>
      <c r="RVX334" s="27"/>
      <c r="RVY334" s="27"/>
      <c r="RVZ334" s="27"/>
      <c r="RWA334" s="27"/>
      <c r="RWB334" s="27"/>
      <c r="RWC334" s="27"/>
      <c r="RWD334" s="27"/>
      <c r="RWE334" s="27"/>
      <c r="RWF334" s="27"/>
      <c r="RWG334" s="27"/>
      <c r="RWH334" s="27"/>
      <c r="RWI334" s="27"/>
      <c r="RWJ334" s="27"/>
      <c r="RWK334" s="27"/>
      <c r="RWL334" s="27"/>
      <c r="RWM334" s="27"/>
      <c r="RWN334" s="27"/>
      <c r="RWO334" s="27"/>
      <c r="RWP334" s="27"/>
      <c r="RWQ334" s="27"/>
      <c r="RWR334" s="27"/>
      <c r="RWS334" s="27"/>
      <c r="RWT334" s="27"/>
      <c r="RWU334" s="27"/>
      <c r="RWV334" s="27"/>
      <c r="RWW334" s="27"/>
      <c r="RWX334" s="27"/>
      <c r="RWY334" s="27"/>
      <c r="RWZ334" s="27"/>
      <c r="RXA334" s="27"/>
      <c r="RXB334" s="27"/>
      <c r="RXC334" s="27"/>
      <c r="RXD334" s="27"/>
      <c r="RXE334" s="27"/>
      <c r="RXF334" s="27"/>
      <c r="RXG334" s="27"/>
      <c r="RXH334" s="27"/>
      <c r="RXI334" s="27"/>
      <c r="RXJ334" s="27"/>
      <c r="RXK334" s="27"/>
      <c r="RXL334" s="27"/>
      <c r="RXM334" s="27"/>
      <c r="RXN334" s="27"/>
      <c r="RXO334" s="27"/>
      <c r="RXP334" s="27"/>
      <c r="RXQ334" s="27"/>
      <c r="RXR334" s="27"/>
      <c r="RXS334" s="27"/>
      <c r="RXT334" s="27"/>
      <c r="RXU334" s="27"/>
      <c r="RXV334" s="27"/>
      <c r="RXW334" s="27"/>
      <c r="RXX334" s="27"/>
      <c r="RXY334" s="27"/>
      <c r="RXZ334" s="27"/>
      <c r="RYA334" s="27"/>
      <c r="RYB334" s="27"/>
      <c r="RYC334" s="27"/>
      <c r="RYD334" s="27"/>
      <c r="RYE334" s="27"/>
      <c r="RYF334" s="27"/>
      <c r="RYG334" s="27"/>
      <c r="RYH334" s="27"/>
      <c r="RYI334" s="27"/>
      <c r="RYJ334" s="27"/>
      <c r="RYK334" s="27"/>
      <c r="RYL334" s="27"/>
      <c r="RYM334" s="27"/>
      <c r="RYN334" s="27"/>
      <c r="RYO334" s="27"/>
      <c r="RYP334" s="27"/>
      <c r="RYQ334" s="27"/>
      <c r="RYR334" s="27"/>
      <c r="RYS334" s="27"/>
      <c r="RYT334" s="27"/>
      <c r="RYU334" s="27"/>
      <c r="RYV334" s="27"/>
      <c r="RYW334" s="27"/>
      <c r="RYX334" s="27"/>
      <c r="RYY334" s="27"/>
      <c r="RYZ334" s="27"/>
      <c r="RZA334" s="27"/>
      <c r="RZB334" s="27"/>
      <c r="RZC334" s="27"/>
      <c r="RZD334" s="27"/>
      <c r="RZE334" s="27"/>
      <c r="RZF334" s="27"/>
      <c r="RZG334" s="27"/>
      <c r="RZH334" s="27"/>
      <c r="RZI334" s="27"/>
      <c r="RZJ334" s="27"/>
      <c r="RZK334" s="27"/>
      <c r="RZL334" s="27"/>
      <c r="RZM334" s="27"/>
      <c r="RZN334" s="27"/>
      <c r="RZO334" s="27"/>
      <c r="RZP334" s="27"/>
      <c r="RZQ334" s="27"/>
      <c r="RZR334" s="27"/>
      <c r="RZS334" s="27"/>
      <c r="RZT334" s="27"/>
      <c r="RZU334" s="27"/>
      <c r="RZV334" s="27"/>
      <c r="RZW334" s="27"/>
      <c r="RZX334" s="27"/>
      <c r="RZY334" s="27"/>
      <c r="RZZ334" s="27"/>
      <c r="SAA334" s="27"/>
      <c r="SAB334" s="27"/>
      <c r="SAC334" s="27"/>
      <c r="SAD334" s="27"/>
      <c r="SAE334" s="27"/>
      <c r="SAF334" s="27"/>
      <c r="SAG334" s="27"/>
      <c r="SAH334" s="27"/>
      <c r="SAI334" s="27"/>
      <c r="SAJ334" s="27"/>
      <c r="SAK334" s="27"/>
      <c r="SAL334" s="27"/>
      <c r="SAM334" s="27"/>
      <c r="SAN334" s="27"/>
      <c r="SAO334" s="27"/>
      <c r="SAP334" s="27"/>
      <c r="SAQ334" s="27"/>
      <c r="SAR334" s="27"/>
      <c r="SAS334" s="27"/>
      <c r="SAT334" s="27"/>
      <c r="SAU334" s="27"/>
      <c r="SAV334" s="27"/>
      <c r="SAW334" s="27"/>
      <c r="SAX334" s="27"/>
      <c r="SAY334" s="27"/>
      <c r="SAZ334" s="27"/>
      <c r="SBA334" s="27"/>
      <c r="SBB334" s="27"/>
      <c r="SBC334" s="27"/>
      <c r="SBD334" s="27"/>
      <c r="SBE334" s="27"/>
      <c r="SBF334" s="27"/>
      <c r="SBG334" s="27"/>
      <c r="SBH334" s="27"/>
      <c r="SBI334" s="27"/>
      <c r="SBJ334" s="27"/>
      <c r="SBK334" s="27"/>
      <c r="SBL334" s="27"/>
      <c r="SBM334" s="27"/>
      <c r="SBN334" s="27"/>
      <c r="SBO334" s="27"/>
      <c r="SBP334" s="27"/>
      <c r="SBQ334" s="27"/>
      <c r="SBR334" s="27"/>
      <c r="SBS334" s="27"/>
      <c r="SBT334" s="27"/>
      <c r="SBU334" s="27"/>
      <c r="SBV334" s="27"/>
      <c r="SBW334" s="27"/>
      <c r="SBX334" s="27"/>
      <c r="SBY334" s="27"/>
      <c r="SBZ334" s="27"/>
      <c r="SCA334" s="27"/>
      <c r="SCB334" s="27"/>
      <c r="SCC334" s="27"/>
      <c r="SCD334" s="27"/>
      <c r="SCE334" s="27"/>
      <c r="SCF334" s="27"/>
      <c r="SCG334" s="27"/>
      <c r="SCH334" s="27"/>
      <c r="SCI334" s="27"/>
      <c r="SCJ334" s="27"/>
      <c r="SCK334" s="27"/>
      <c r="SCL334" s="27"/>
      <c r="SCM334" s="27"/>
      <c r="SCN334" s="27"/>
      <c r="SCO334" s="27"/>
      <c r="SCP334" s="27"/>
      <c r="SCQ334" s="27"/>
      <c r="SCR334" s="27"/>
      <c r="SCS334" s="27"/>
      <c r="SCT334" s="27"/>
      <c r="SCU334" s="27"/>
      <c r="SCV334" s="27"/>
      <c r="SCW334" s="27"/>
      <c r="SCX334" s="27"/>
      <c r="SCY334" s="27"/>
      <c r="SCZ334" s="27"/>
      <c r="SDA334" s="27"/>
      <c r="SDB334" s="27"/>
      <c r="SDC334" s="27"/>
      <c r="SDD334" s="27"/>
      <c r="SDE334" s="27"/>
      <c r="SDF334" s="27"/>
      <c r="SDG334" s="27"/>
      <c r="SDH334" s="27"/>
      <c r="SDI334" s="27"/>
      <c r="SDJ334" s="27"/>
      <c r="SDK334" s="27"/>
      <c r="SDL334" s="27"/>
      <c r="SDM334" s="27"/>
      <c r="SDN334" s="27"/>
      <c r="SDO334" s="27"/>
      <c r="SDP334" s="27"/>
      <c r="SDQ334" s="27"/>
      <c r="SDR334" s="27"/>
      <c r="SDS334" s="27"/>
      <c r="SDT334" s="27"/>
      <c r="SDU334" s="27"/>
      <c r="SDV334" s="27"/>
      <c r="SDW334" s="27"/>
      <c r="SDX334" s="27"/>
      <c r="SDY334" s="27"/>
      <c r="SDZ334" s="27"/>
      <c r="SEA334" s="27"/>
      <c r="SEB334" s="27"/>
      <c r="SEC334" s="27"/>
      <c r="SED334" s="27"/>
      <c r="SEE334" s="27"/>
      <c r="SEF334" s="27"/>
      <c r="SEG334" s="27"/>
      <c r="SEH334" s="27"/>
      <c r="SEI334" s="27"/>
      <c r="SEJ334" s="27"/>
      <c r="SEK334" s="27"/>
      <c r="SEL334" s="27"/>
      <c r="SEM334" s="27"/>
      <c r="SEN334" s="27"/>
      <c r="SEO334" s="27"/>
      <c r="SEP334" s="27"/>
      <c r="SEQ334" s="27"/>
      <c r="SER334" s="27"/>
      <c r="SES334" s="27"/>
      <c r="SET334" s="27"/>
      <c r="SEU334" s="27"/>
      <c r="SEV334" s="27"/>
      <c r="SEW334" s="27"/>
      <c r="SEX334" s="27"/>
      <c r="SEY334" s="27"/>
      <c r="SEZ334" s="27"/>
      <c r="SFA334" s="27"/>
      <c r="SFB334" s="27"/>
      <c r="SFC334" s="27"/>
      <c r="SFD334" s="27"/>
      <c r="SFE334" s="27"/>
      <c r="SFF334" s="27"/>
      <c r="SFG334" s="27"/>
      <c r="SFH334" s="27"/>
      <c r="SFI334" s="27"/>
      <c r="SFJ334" s="27"/>
      <c r="SFK334" s="27"/>
      <c r="SFL334" s="27"/>
      <c r="SFM334" s="27"/>
      <c r="SFN334" s="27"/>
      <c r="SFO334" s="27"/>
      <c r="SFP334" s="27"/>
      <c r="SFQ334" s="27"/>
      <c r="SFR334" s="27"/>
      <c r="SFS334" s="27"/>
      <c r="SFT334" s="27"/>
      <c r="SFU334" s="27"/>
      <c r="SFV334" s="27"/>
      <c r="SFW334" s="27"/>
      <c r="SFX334" s="27"/>
      <c r="SFY334" s="27"/>
      <c r="SFZ334" s="27"/>
      <c r="SGA334" s="27"/>
      <c r="SGB334" s="27"/>
      <c r="SGC334" s="27"/>
      <c r="SGD334" s="27"/>
      <c r="SGE334" s="27"/>
      <c r="SGF334" s="27"/>
      <c r="SGG334" s="27"/>
      <c r="SGH334" s="27"/>
      <c r="SGI334" s="27"/>
      <c r="SGJ334" s="27"/>
      <c r="SGK334" s="27"/>
      <c r="SGL334" s="27"/>
      <c r="SGM334" s="27"/>
      <c r="SGN334" s="27"/>
      <c r="SGO334" s="27"/>
      <c r="SGP334" s="27"/>
      <c r="SGQ334" s="27"/>
      <c r="SGR334" s="27"/>
      <c r="SGS334" s="27"/>
      <c r="SGT334" s="27"/>
      <c r="SGU334" s="27"/>
      <c r="SGV334" s="27"/>
      <c r="SGW334" s="27"/>
      <c r="SGX334" s="27"/>
      <c r="SGY334" s="27"/>
      <c r="SGZ334" s="27"/>
      <c r="SHA334" s="27"/>
      <c r="SHB334" s="27"/>
      <c r="SHC334" s="27"/>
      <c r="SHD334" s="27"/>
      <c r="SHE334" s="27"/>
      <c r="SHF334" s="27"/>
      <c r="SHG334" s="27"/>
      <c r="SHH334" s="27"/>
      <c r="SHI334" s="27"/>
      <c r="SHJ334" s="27"/>
      <c r="SHK334" s="27"/>
      <c r="SHL334" s="27"/>
      <c r="SHM334" s="27"/>
      <c r="SHN334" s="27"/>
      <c r="SHO334" s="27"/>
      <c r="SHP334" s="27"/>
      <c r="SHQ334" s="27"/>
      <c r="SHR334" s="27"/>
      <c r="SHS334" s="27"/>
      <c r="SHT334" s="27"/>
      <c r="SHU334" s="27"/>
      <c r="SHV334" s="27"/>
      <c r="SHW334" s="27"/>
      <c r="SHX334" s="27"/>
      <c r="SHY334" s="27"/>
      <c r="SHZ334" s="27"/>
      <c r="SIA334" s="27"/>
      <c r="SIB334" s="27"/>
      <c r="SIC334" s="27"/>
      <c r="SID334" s="27"/>
      <c r="SIE334" s="27"/>
      <c r="SIF334" s="27"/>
      <c r="SIG334" s="27"/>
      <c r="SIH334" s="27"/>
      <c r="SII334" s="27"/>
      <c r="SIJ334" s="27"/>
      <c r="SIK334" s="27"/>
      <c r="SIL334" s="27"/>
      <c r="SIM334" s="27"/>
      <c r="SIN334" s="27"/>
      <c r="SIO334" s="27"/>
      <c r="SIP334" s="27"/>
      <c r="SIQ334" s="27"/>
      <c r="SIR334" s="27"/>
      <c r="SIS334" s="27"/>
      <c r="SIT334" s="27"/>
      <c r="SIU334" s="27"/>
      <c r="SIV334" s="27"/>
      <c r="SIW334" s="27"/>
      <c r="SIX334" s="27"/>
      <c r="SIY334" s="27"/>
      <c r="SIZ334" s="27"/>
      <c r="SJA334" s="27"/>
      <c r="SJB334" s="27"/>
      <c r="SJC334" s="27"/>
      <c r="SJD334" s="27"/>
      <c r="SJE334" s="27"/>
      <c r="SJF334" s="27"/>
      <c r="SJG334" s="27"/>
      <c r="SJH334" s="27"/>
      <c r="SJI334" s="27"/>
      <c r="SJJ334" s="27"/>
      <c r="SJK334" s="27"/>
      <c r="SJL334" s="27"/>
      <c r="SJM334" s="27"/>
      <c r="SJN334" s="27"/>
      <c r="SJO334" s="27"/>
      <c r="SJP334" s="27"/>
      <c r="SJQ334" s="27"/>
      <c r="SJR334" s="27"/>
      <c r="SJS334" s="27"/>
      <c r="SJT334" s="27"/>
      <c r="SJU334" s="27"/>
      <c r="SJV334" s="27"/>
      <c r="SJW334" s="27"/>
      <c r="SJX334" s="27"/>
      <c r="SJY334" s="27"/>
      <c r="SJZ334" s="27"/>
      <c r="SKA334" s="27"/>
      <c r="SKB334" s="27"/>
      <c r="SKC334" s="27"/>
      <c r="SKD334" s="27"/>
      <c r="SKE334" s="27"/>
      <c r="SKF334" s="27"/>
      <c r="SKG334" s="27"/>
      <c r="SKH334" s="27"/>
      <c r="SKI334" s="27"/>
      <c r="SKJ334" s="27"/>
      <c r="SKK334" s="27"/>
      <c r="SKL334" s="27"/>
      <c r="SKM334" s="27"/>
      <c r="SKN334" s="27"/>
      <c r="SKO334" s="27"/>
      <c r="SKP334" s="27"/>
      <c r="SKQ334" s="27"/>
      <c r="SKR334" s="27"/>
      <c r="SKS334" s="27"/>
      <c r="SKT334" s="27"/>
      <c r="SKU334" s="27"/>
      <c r="SKV334" s="27"/>
      <c r="SKW334" s="27"/>
      <c r="SKX334" s="27"/>
      <c r="SKY334" s="27"/>
      <c r="SKZ334" s="27"/>
      <c r="SLA334" s="27"/>
      <c r="SLB334" s="27"/>
      <c r="SLC334" s="27"/>
      <c r="SLD334" s="27"/>
      <c r="SLE334" s="27"/>
      <c r="SLF334" s="27"/>
      <c r="SLG334" s="27"/>
      <c r="SLH334" s="27"/>
      <c r="SLI334" s="27"/>
      <c r="SLJ334" s="27"/>
      <c r="SLK334" s="27"/>
      <c r="SLL334" s="27"/>
      <c r="SLM334" s="27"/>
      <c r="SLN334" s="27"/>
      <c r="SLO334" s="27"/>
      <c r="SLP334" s="27"/>
      <c r="SLQ334" s="27"/>
      <c r="SLR334" s="27"/>
      <c r="SLS334" s="27"/>
      <c r="SLT334" s="27"/>
      <c r="SLU334" s="27"/>
      <c r="SLV334" s="27"/>
      <c r="SLW334" s="27"/>
      <c r="SLX334" s="27"/>
      <c r="SLY334" s="27"/>
      <c r="SLZ334" s="27"/>
      <c r="SMA334" s="27"/>
      <c r="SMB334" s="27"/>
      <c r="SMC334" s="27"/>
      <c r="SMD334" s="27"/>
      <c r="SME334" s="27"/>
      <c r="SMF334" s="27"/>
      <c r="SMG334" s="27"/>
      <c r="SMH334" s="27"/>
      <c r="SMI334" s="27"/>
      <c r="SMJ334" s="27"/>
      <c r="SMK334" s="27"/>
      <c r="SML334" s="27"/>
      <c r="SMM334" s="27"/>
      <c r="SMN334" s="27"/>
      <c r="SMO334" s="27"/>
      <c r="SMP334" s="27"/>
      <c r="SMQ334" s="27"/>
      <c r="SMR334" s="27"/>
      <c r="SMS334" s="27"/>
      <c r="SMT334" s="27"/>
      <c r="SMU334" s="27"/>
      <c r="SMV334" s="27"/>
      <c r="SMW334" s="27"/>
      <c r="SMX334" s="27"/>
      <c r="SMY334" s="27"/>
      <c r="SMZ334" s="27"/>
      <c r="SNA334" s="27"/>
      <c r="SNB334" s="27"/>
      <c r="SNC334" s="27"/>
      <c r="SND334" s="27"/>
      <c r="SNE334" s="27"/>
      <c r="SNF334" s="27"/>
      <c r="SNG334" s="27"/>
      <c r="SNH334" s="27"/>
      <c r="SNI334" s="27"/>
      <c r="SNJ334" s="27"/>
      <c r="SNK334" s="27"/>
      <c r="SNL334" s="27"/>
      <c r="SNM334" s="27"/>
      <c r="SNN334" s="27"/>
      <c r="SNO334" s="27"/>
      <c r="SNP334" s="27"/>
      <c r="SNQ334" s="27"/>
      <c r="SNR334" s="27"/>
      <c r="SNS334" s="27"/>
      <c r="SNT334" s="27"/>
      <c r="SNU334" s="27"/>
      <c r="SNV334" s="27"/>
      <c r="SNW334" s="27"/>
      <c r="SNX334" s="27"/>
      <c r="SNY334" s="27"/>
      <c r="SNZ334" s="27"/>
      <c r="SOA334" s="27"/>
      <c r="SOB334" s="27"/>
      <c r="SOC334" s="27"/>
      <c r="SOD334" s="27"/>
      <c r="SOE334" s="27"/>
      <c r="SOF334" s="27"/>
      <c r="SOG334" s="27"/>
      <c r="SOH334" s="27"/>
      <c r="SOI334" s="27"/>
      <c r="SOJ334" s="27"/>
      <c r="SOK334" s="27"/>
      <c r="SOL334" s="27"/>
      <c r="SOM334" s="27"/>
      <c r="SON334" s="27"/>
      <c r="SOO334" s="27"/>
      <c r="SOP334" s="27"/>
      <c r="SOQ334" s="27"/>
      <c r="SOR334" s="27"/>
      <c r="SOS334" s="27"/>
      <c r="SOT334" s="27"/>
      <c r="SOU334" s="27"/>
      <c r="SOV334" s="27"/>
      <c r="SOW334" s="27"/>
      <c r="SOX334" s="27"/>
      <c r="SOY334" s="27"/>
      <c r="SOZ334" s="27"/>
      <c r="SPA334" s="27"/>
      <c r="SPB334" s="27"/>
      <c r="SPC334" s="27"/>
      <c r="SPD334" s="27"/>
      <c r="SPE334" s="27"/>
      <c r="SPF334" s="27"/>
      <c r="SPG334" s="27"/>
      <c r="SPH334" s="27"/>
      <c r="SPI334" s="27"/>
      <c r="SPJ334" s="27"/>
      <c r="SPK334" s="27"/>
      <c r="SPL334" s="27"/>
      <c r="SPM334" s="27"/>
      <c r="SPN334" s="27"/>
      <c r="SPO334" s="27"/>
      <c r="SPP334" s="27"/>
      <c r="SPQ334" s="27"/>
      <c r="SPR334" s="27"/>
      <c r="SPS334" s="27"/>
      <c r="SPT334" s="27"/>
      <c r="SPU334" s="27"/>
      <c r="SPV334" s="27"/>
      <c r="SPW334" s="27"/>
      <c r="SPX334" s="27"/>
      <c r="SPY334" s="27"/>
      <c r="SPZ334" s="27"/>
      <c r="SQA334" s="27"/>
      <c r="SQB334" s="27"/>
      <c r="SQC334" s="27"/>
      <c r="SQD334" s="27"/>
      <c r="SQE334" s="27"/>
      <c r="SQF334" s="27"/>
      <c r="SQG334" s="27"/>
      <c r="SQH334" s="27"/>
      <c r="SQI334" s="27"/>
      <c r="SQJ334" s="27"/>
      <c r="SQK334" s="27"/>
      <c r="SQL334" s="27"/>
      <c r="SQM334" s="27"/>
      <c r="SQN334" s="27"/>
      <c r="SQO334" s="27"/>
      <c r="SQP334" s="27"/>
      <c r="SQQ334" s="27"/>
      <c r="SQR334" s="27"/>
      <c r="SQS334" s="27"/>
      <c r="SQT334" s="27"/>
      <c r="SQU334" s="27"/>
      <c r="SQV334" s="27"/>
      <c r="SQW334" s="27"/>
      <c r="SQX334" s="27"/>
      <c r="SQY334" s="27"/>
      <c r="SQZ334" s="27"/>
      <c r="SRA334" s="27"/>
      <c r="SRB334" s="27"/>
      <c r="SRC334" s="27"/>
      <c r="SRD334" s="27"/>
      <c r="SRE334" s="27"/>
      <c r="SRF334" s="27"/>
      <c r="SRG334" s="27"/>
      <c r="SRH334" s="27"/>
      <c r="SRI334" s="27"/>
      <c r="SRJ334" s="27"/>
      <c r="SRK334" s="27"/>
      <c r="SRL334" s="27"/>
      <c r="SRM334" s="27"/>
      <c r="SRN334" s="27"/>
      <c r="SRO334" s="27"/>
      <c r="SRP334" s="27"/>
      <c r="SRQ334" s="27"/>
      <c r="SRR334" s="27"/>
      <c r="SRS334" s="27"/>
      <c r="SRT334" s="27"/>
      <c r="SRU334" s="27"/>
      <c r="SRV334" s="27"/>
      <c r="SRW334" s="27"/>
      <c r="SRX334" s="27"/>
      <c r="SRY334" s="27"/>
      <c r="SRZ334" s="27"/>
      <c r="SSA334" s="27"/>
      <c r="SSB334" s="27"/>
      <c r="SSC334" s="27"/>
      <c r="SSD334" s="27"/>
      <c r="SSE334" s="27"/>
      <c r="SSF334" s="27"/>
      <c r="SSG334" s="27"/>
      <c r="SSH334" s="27"/>
      <c r="SSI334" s="27"/>
      <c r="SSJ334" s="27"/>
      <c r="SSK334" s="27"/>
      <c r="SSL334" s="27"/>
      <c r="SSM334" s="27"/>
      <c r="SSN334" s="27"/>
      <c r="SSO334" s="27"/>
      <c r="SSP334" s="27"/>
      <c r="SSQ334" s="27"/>
      <c r="SSR334" s="27"/>
      <c r="SSS334" s="27"/>
      <c r="SST334" s="27"/>
      <c r="SSU334" s="27"/>
      <c r="SSV334" s="27"/>
      <c r="SSW334" s="27"/>
      <c r="SSX334" s="27"/>
      <c r="SSY334" s="27"/>
      <c r="SSZ334" s="27"/>
      <c r="STA334" s="27"/>
      <c r="STB334" s="27"/>
      <c r="STC334" s="27"/>
      <c r="STD334" s="27"/>
      <c r="STE334" s="27"/>
      <c r="STF334" s="27"/>
      <c r="STG334" s="27"/>
      <c r="STH334" s="27"/>
      <c r="STI334" s="27"/>
      <c r="STJ334" s="27"/>
      <c r="STK334" s="27"/>
      <c r="STL334" s="27"/>
      <c r="STM334" s="27"/>
      <c r="STN334" s="27"/>
      <c r="STO334" s="27"/>
      <c r="STP334" s="27"/>
      <c r="STQ334" s="27"/>
      <c r="STR334" s="27"/>
      <c r="STS334" s="27"/>
      <c r="STT334" s="27"/>
      <c r="STU334" s="27"/>
      <c r="STV334" s="27"/>
      <c r="STW334" s="27"/>
      <c r="STX334" s="27"/>
      <c r="STY334" s="27"/>
      <c r="STZ334" s="27"/>
      <c r="SUA334" s="27"/>
      <c r="SUB334" s="27"/>
      <c r="SUC334" s="27"/>
      <c r="SUD334" s="27"/>
      <c r="SUE334" s="27"/>
      <c r="SUF334" s="27"/>
      <c r="SUG334" s="27"/>
      <c r="SUH334" s="27"/>
      <c r="SUI334" s="27"/>
      <c r="SUJ334" s="27"/>
      <c r="SUK334" s="27"/>
      <c r="SUL334" s="27"/>
      <c r="SUM334" s="27"/>
      <c r="SUN334" s="27"/>
      <c r="SUO334" s="27"/>
      <c r="SUP334" s="27"/>
      <c r="SUQ334" s="27"/>
      <c r="SUR334" s="27"/>
      <c r="SUS334" s="27"/>
      <c r="SUT334" s="27"/>
      <c r="SUU334" s="27"/>
      <c r="SUV334" s="27"/>
      <c r="SUW334" s="27"/>
      <c r="SUX334" s="27"/>
      <c r="SUY334" s="27"/>
      <c r="SUZ334" s="27"/>
      <c r="SVA334" s="27"/>
      <c r="SVB334" s="27"/>
      <c r="SVC334" s="27"/>
      <c r="SVD334" s="27"/>
      <c r="SVE334" s="27"/>
      <c r="SVF334" s="27"/>
      <c r="SVG334" s="27"/>
      <c r="SVH334" s="27"/>
      <c r="SVI334" s="27"/>
      <c r="SVJ334" s="27"/>
      <c r="SVK334" s="27"/>
      <c r="SVL334" s="27"/>
      <c r="SVM334" s="27"/>
      <c r="SVN334" s="27"/>
      <c r="SVO334" s="27"/>
      <c r="SVP334" s="27"/>
      <c r="SVQ334" s="27"/>
      <c r="SVR334" s="27"/>
      <c r="SVS334" s="27"/>
      <c r="SVT334" s="27"/>
      <c r="SVU334" s="27"/>
      <c r="SVV334" s="27"/>
      <c r="SVW334" s="27"/>
      <c r="SVX334" s="27"/>
      <c r="SVY334" s="27"/>
      <c r="SVZ334" s="27"/>
      <c r="SWA334" s="27"/>
      <c r="SWB334" s="27"/>
      <c r="SWC334" s="27"/>
      <c r="SWD334" s="27"/>
      <c r="SWE334" s="27"/>
      <c r="SWF334" s="27"/>
      <c r="SWG334" s="27"/>
      <c r="SWH334" s="27"/>
      <c r="SWI334" s="27"/>
      <c r="SWJ334" s="27"/>
      <c r="SWK334" s="27"/>
      <c r="SWL334" s="27"/>
      <c r="SWM334" s="27"/>
      <c r="SWN334" s="27"/>
      <c r="SWO334" s="27"/>
      <c r="SWP334" s="27"/>
      <c r="SWQ334" s="27"/>
      <c r="SWR334" s="27"/>
      <c r="SWS334" s="27"/>
      <c r="SWT334" s="27"/>
      <c r="SWU334" s="27"/>
      <c r="SWV334" s="27"/>
      <c r="SWW334" s="27"/>
      <c r="SWX334" s="27"/>
      <c r="SWY334" s="27"/>
      <c r="SWZ334" s="27"/>
      <c r="SXA334" s="27"/>
      <c r="SXB334" s="27"/>
      <c r="SXC334" s="27"/>
      <c r="SXD334" s="27"/>
      <c r="SXE334" s="27"/>
      <c r="SXF334" s="27"/>
      <c r="SXG334" s="27"/>
      <c r="SXH334" s="27"/>
      <c r="SXI334" s="27"/>
      <c r="SXJ334" s="27"/>
      <c r="SXK334" s="27"/>
      <c r="SXL334" s="27"/>
      <c r="SXM334" s="27"/>
      <c r="SXN334" s="27"/>
      <c r="SXO334" s="27"/>
      <c r="SXP334" s="27"/>
      <c r="SXQ334" s="27"/>
      <c r="SXR334" s="27"/>
      <c r="SXS334" s="27"/>
      <c r="SXT334" s="27"/>
      <c r="SXU334" s="27"/>
      <c r="SXV334" s="27"/>
      <c r="SXW334" s="27"/>
      <c r="SXX334" s="27"/>
      <c r="SXY334" s="27"/>
      <c r="SXZ334" s="27"/>
      <c r="SYA334" s="27"/>
      <c r="SYB334" s="27"/>
      <c r="SYC334" s="27"/>
      <c r="SYD334" s="27"/>
      <c r="SYE334" s="27"/>
      <c r="SYF334" s="27"/>
      <c r="SYG334" s="27"/>
      <c r="SYH334" s="27"/>
      <c r="SYI334" s="27"/>
      <c r="SYJ334" s="27"/>
      <c r="SYK334" s="27"/>
      <c r="SYL334" s="27"/>
      <c r="SYM334" s="27"/>
      <c r="SYN334" s="27"/>
      <c r="SYO334" s="27"/>
      <c r="SYP334" s="27"/>
      <c r="SYQ334" s="27"/>
      <c r="SYR334" s="27"/>
      <c r="SYS334" s="27"/>
      <c r="SYT334" s="27"/>
      <c r="SYU334" s="27"/>
      <c r="SYV334" s="27"/>
      <c r="SYW334" s="27"/>
      <c r="SYX334" s="27"/>
      <c r="SYY334" s="27"/>
      <c r="SYZ334" s="27"/>
      <c r="SZA334" s="27"/>
      <c r="SZB334" s="27"/>
      <c r="SZC334" s="27"/>
      <c r="SZD334" s="27"/>
      <c r="SZE334" s="27"/>
      <c r="SZF334" s="27"/>
      <c r="SZG334" s="27"/>
      <c r="SZH334" s="27"/>
      <c r="SZI334" s="27"/>
      <c r="SZJ334" s="27"/>
      <c r="SZK334" s="27"/>
      <c r="SZL334" s="27"/>
      <c r="SZM334" s="27"/>
      <c r="SZN334" s="27"/>
      <c r="SZO334" s="27"/>
      <c r="SZP334" s="27"/>
      <c r="SZQ334" s="27"/>
      <c r="SZR334" s="27"/>
      <c r="SZS334" s="27"/>
      <c r="SZT334" s="27"/>
      <c r="SZU334" s="27"/>
      <c r="SZV334" s="27"/>
      <c r="SZW334" s="27"/>
      <c r="SZX334" s="27"/>
      <c r="SZY334" s="27"/>
      <c r="SZZ334" s="27"/>
      <c r="TAA334" s="27"/>
      <c r="TAB334" s="27"/>
      <c r="TAC334" s="27"/>
      <c r="TAD334" s="27"/>
      <c r="TAE334" s="27"/>
      <c r="TAF334" s="27"/>
      <c r="TAG334" s="27"/>
      <c r="TAH334" s="27"/>
      <c r="TAI334" s="27"/>
      <c r="TAJ334" s="27"/>
      <c r="TAK334" s="27"/>
      <c r="TAL334" s="27"/>
      <c r="TAM334" s="27"/>
      <c r="TAN334" s="27"/>
      <c r="TAO334" s="27"/>
      <c r="TAP334" s="27"/>
      <c r="TAQ334" s="27"/>
      <c r="TAR334" s="27"/>
      <c r="TAS334" s="27"/>
      <c r="TAT334" s="27"/>
      <c r="TAU334" s="27"/>
      <c r="TAV334" s="27"/>
      <c r="TAW334" s="27"/>
      <c r="TAX334" s="27"/>
      <c r="TAY334" s="27"/>
      <c r="TAZ334" s="27"/>
      <c r="TBA334" s="27"/>
      <c r="TBB334" s="27"/>
      <c r="TBC334" s="27"/>
      <c r="TBD334" s="27"/>
      <c r="TBE334" s="27"/>
      <c r="TBF334" s="27"/>
      <c r="TBG334" s="27"/>
      <c r="TBH334" s="27"/>
      <c r="TBI334" s="27"/>
      <c r="TBJ334" s="27"/>
      <c r="TBK334" s="27"/>
      <c r="TBL334" s="27"/>
      <c r="TBM334" s="27"/>
      <c r="TBN334" s="27"/>
      <c r="TBO334" s="27"/>
      <c r="TBP334" s="27"/>
      <c r="TBQ334" s="27"/>
      <c r="TBR334" s="27"/>
      <c r="TBS334" s="27"/>
      <c r="TBT334" s="27"/>
      <c r="TBU334" s="27"/>
      <c r="TBV334" s="27"/>
      <c r="TBW334" s="27"/>
      <c r="TBX334" s="27"/>
      <c r="TBY334" s="27"/>
      <c r="TBZ334" s="27"/>
      <c r="TCA334" s="27"/>
      <c r="TCB334" s="27"/>
      <c r="TCC334" s="27"/>
      <c r="TCD334" s="27"/>
      <c r="TCE334" s="27"/>
      <c r="TCF334" s="27"/>
      <c r="TCG334" s="27"/>
      <c r="TCH334" s="27"/>
      <c r="TCI334" s="27"/>
      <c r="TCJ334" s="27"/>
      <c r="TCK334" s="27"/>
      <c r="TCL334" s="27"/>
      <c r="TCM334" s="27"/>
      <c r="TCN334" s="27"/>
      <c r="TCO334" s="27"/>
      <c r="TCP334" s="27"/>
      <c r="TCQ334" s="27"/>
      <c r="TCR334" s="27"/>
      <c r="TCS334" s="27"/>
      <c r="TCT334" s="27"/>
      <c r="TCU334" s="27"/>
      <c r="TCV334" s="27"/>
      <c r="TCW334" s="27"/>
      <c r="TCX334" s="27"/>
      <c r="TCY334" s="27"/>
      <c r="TCZ334" s="27"/>
      <c r="TDA334" s="27"/>
      <c r="TDB334" s="27"/>
      <c r="TDC334" s="27"/>
      <c r="TDD334" s="27"/>
      <c r="TDE334" s="27"/>
      <c r="TDF334" s="27"/>
      <c r="TDG334" s="27"/>
      <c r="TDH334" s="27"/>
      <c r="TDI334" s="27"/>
      <c r="TDJ334" s="27"/>
      <c r="TDK334" s="27"/>
      <c r="TDL334" s="27"/>
      <c r="TDM334" s="27"/>
      <c r="TDN334" s="27"/>
      <c r="TDO334" s="27"/>
      <c r="TDP334" s="27"/>
      <c r="TDQ334" s="27"/>
      <c r="TDR334" s="27"/>
      <c r="TDS334" s="27"/>
      <c r="TDT334" s="27"/>
      <c r="TDU334" s="27"/>
      <c r="TDV334" s="27"/>
      <c r="TDW334" s="27"/>
      <c r="TDX334" s="27"/>
      <c r="TDY334" s="27"/>
      <c r="TDZ334" s="27"/>
      <c r="TEA334" s="27"/>
      <c r="TEB334" s="27"/>
      <c r="TEC334" s="27"/>
      <c r="TED334" s="27"/>
      <c r="TEE334" s="27"/>
      <c r="TEF334" s="27"/>
      <c r="TEG334" s="27"/>
      <c r="TEH334" s="27"/>
      <c r="TEI334" s="27"/>
      <c r="TEJ334" s="27"/>
      <c r="TEK334" s="27"/>
      <c r="TEL334" s="27"/>
      <c r="TEM334" s="27"/>
      <c r="TEN334" s="27"/>
      <c r="TEO334" s="27"/>
      <c r="TEP334" s="27"/>
      <c r="TEQ334" s="27"/>
      <c r="TER334" s="27"/>
      <c r="TES334" s="27"/>
      <c r="TET334" s="27"/>
      <c r="TEU334" s="27"/>
      <c r="TEV334" s="27"/>
      <c r="TEW334" s="27"/>
      <c r="TEX334" s="27"/>
      <c r="TEY334" s="27"/>
      <c r="TEZ334" s="27"/>
      <c r="TFA334" s="27"/>
      <c r="TFB334" s="27"/>
      <c r="TFC334" s="27"/>
      <c r="TFD334" s="27"/>
      <c r="TFE334" s="27"/>
      <c r="TFF334" s="27"/>
      <c r="TFG334" s="27"/>
      <c r="TFH334" s="27"/>
      <c r="TFI334" s="27"/>
      <c r="TFJ334" s="27"/>
      <c r="TFK334" s="27"/>
      <c r="TFL334" s="27"/>
      <c r="TFM334" s="27"/>
      <c r="TFN334" s="27"/>
      <c r="TFO334" s="27"/>
      <c r="TFP334" s="27"/>
      <c r="TFQ334" s="27"/>
      <c r="TFR334" s="27"/>
      <c r="TFS334" s="27"/>
      <c r="TFT334" s="27"/>
      <c r="TFU334" s="27"/>
      <c r="TFV334" s="27"/>
      <c r="TFW334" s="27"/>
      <c r="TFX334" s="27"/>
      <c r="TFY334" s="27"/>
      <c r="TFZ334" s="27"/>
      <c r="TGA334" s="27"/>
      <c r="TGB334" s="27"/>
      <c r="TGC334" s="27"/>
      <c r="TGD334" s="27"/>
      <c r="TGE334" s="27"/>
      <c r="TGF334" s="27"/>
      <c r="TGG334" s="27"/>
      <c r="TGH334" s="27"/>
      <c r="TGI334" s="27"/>
      <c r="TGJ334" s="27"/>
      <c r="TGK334" s="27"/>
      <c r="TGL334" s="27"/>
      <c r="TGM334" s="27"/>
      <c r="TGN334" s="27"/>
      <c r="TGO334" s="27"/>
      <c r="TGP334" s="27"/>
      <c r="TGQ334" s="27"/>
      <c r="TGR334" s="27"/>
      <c r="TGS334" s="27"/>
      <c r="TGT334" s="27"/>
      <c r="TGU334" s="27"/>
      <c r="TGV334" s="27"/>
      <c r="TGW334" s="27"/>
      <c r="TGX334" s="27"/>
      <c r="TGY334" s="27"/>
      <c r="TGZ334" s="27"/>
      <c r="THA334" s="27"/>
      <c r="THB334" s="27"/>
      <c r="THC334" s="27"/>
      <c r="THD334" s="27"/>
      <c r="THE334" s="27"/>
      <c r="THF334" s="27"/>
      <c r="THG334" s="27"/>
      <c r="THH334" s="27"/>
      <c r="THI334" s="27"/>
      <c r="THJ334" s="27"/>
      <c r="THK334" s="27"/>
      <c r="THL334" s="27"/>
      <c r="THM334" s="27"/>
      <c r="THN334" s="27"/>
      <c r="THO334" s="27"/>
      <c r="THP334" s="27"/>
      <c r="THQ334" s="27"/>
      <c r="THR334" s="27"/>
      <c r="THS334" s="27"/>
      <c r="THT334" s="27"/>
      <c r="THU334" s="27"/>
      <c r="THV334" s="27"/>
      <c r="THW334" s="27"/>
      <c r="THX334" s="27"/>
      <c r="THY334" s="27"/>
      <c r="THZ334" s="27"/>
      <c r="TIA334" s="27"/>
      <c r="TIB334" s="27"/>
      <c r="TIC334" s="27"/>
      <c r="TID334" s="27"/>
      <c r="TIE334" s="27"/>
      <c r="TIF334" s="27"/>
      <c r="TIG334" s="27"/>
      <c r="TIH334" s="27"/>
      <c r="TII334" s="27"/>
      <c r="TIJ334" s="27"/>
      <c r="TIK334" s="27"/>
      <c r="TIL334" s="27"/>
      <c r="TIM334" s="27"/>
      <c r="TIN334" s="27"/>
      <c r="TIO334" s="27"/>
      <c r="TIP334" s="27"/>
      <c r="TIQ334" s="27"/>
      <c r="TIR334" s="27"/>
      <c r="TIS334" s="27"/>
      <c r="TIT334" s="27"/>
      <c r="TIU334" s="27"/>
      <c r="TIV334" s="27"/>
      <c r="TIW334" s="27"/>
      <c r="TIX334" s="27"/>
      <c r="TIY334" s="27"/>
      <c r="TIZ334" s="27"/>
      <c r="TJA334" s="27"/>
      <c r="TJB334" s="27"/>
      <c r="TJC334" s="27"/>
      <c r="TJD334" s="27"/>
      <c r="TJE334" s="27"/>
      <c r="TJF334" s="27"/>
      <c r="TJG334" s="27"/>
      <c r="TJH334" s="27"/>
      <c r="TJI334" s="27"/>
      <c r="TJJ334" s="27"/>
      <c r="TJK334" s="27"/>
      <c r="TJL334" s="27"/>
      <c r="TJM334" s="27"/>
      <c r="TJN334" s="27"/>
      <c r="TJO334" s="27"/>
      <c r="TJP334" s="27"/>
      <c r="TJQ334" s="27"/>
      <c r="TJR334" s="27"/>
      <c r="TJS334" s="27"/>
      <c r="TJT334" s="27"/>
      <c r="TJU334" s="27"/>
      <c r="TJV334" s="27"/>
      <c r="TJW334" s="27"/>
      <c r="TJX334" s="27"/>
      <c r="TJY334" s="27"/>
      <c r="TJZ334" s="27"/>
      <c r="TKA334" s="27"/>
      <c r="TKB334" s="27"/>
      <c r="TKC334" s="27"/>
      <c r="TKD334" s="27"/>
      <c r="TKE334" s="27"/>
      <c r="TKF334" s="27"/>
      <c r="TKG334" s="27"/>
      <c r="TKH334" s="27"/>
      <c r="TKI334" s="27"/>
      <c r="TKJ334" s="27"/>
      <c r="TKK334" s="27"/>
      <c r="TKL334" s="27"/>
      <c r="TKM334" s="27"/>
      <c r="TKN334" s="27"/>
      <c r="TKO334" s="27"/>
      <c r="TKP334" s="27"/>
      <c r="TKQ334" s="27"/>
      <c r="TKR334" s="27"/>
      <c r="TKS334" s="27"/>
      <c r="TKT334" s="27"/>
      <c r="TKU334" s="27"/>
      <c r="TKV334" s="27"/>
      <c r="TKW334" s="27"/>
      <c r="TKX334" s="27"/>
      <c r="TKY334" s="27"/>
      <c r="TKZ334" s="27"/>
      <c r="TLA334" s="27"/>
      <c r="TLB334" s="27"/>
      <c r="TLC334" s="27"/>
      <c r="TLD334" s="27"/>
      <c r="TLE334" s="27"/>
      <c r="TLF334" s="27"/>
      <c r="TLG334" s="27"/>
      <c r="TLH334" s="27"/>
      <c r="TLI334" s="27"/>
      <c r="TLJ334" s="27"/>
      <c r="TLK334" s="27"/>
      <c r="TLL334" s="27"/>
      <c r="TLM334" s="27"/>
      <c r="TLN334" s="27"/>
      <c r="TLO334" s="27"/>
      <c r="TLP334" s="27"/>
      <c r="TLQ334" s="27"/>
      <c r="TLR334" s="27"/>
      <c r="TLS334" s="27"/>
      <c r="TLT334" s="27"/>
      <c r="TLU334" s="27"/>
      <c r="TLV334" s="27"/>
      <c r="TLW334" s="27"/>
      <c r="TLX334" s="27"/>
      <c r="TLY334" s="27"/>
      <c r="TLZ334" s="27"/>
      <c r="TMA334" s="27"/>
      <c r="TMB334" s="27"/>
      <c r="TMC334" s="27"/>
      <c r="TMD334" s="27"/>
      <c r="TME334" s="27"/>
      <c r="TMF334" s="27"/>
      <c r="TMG334" s="27"/>
      <c r="TMH334" s="27"/>
      <c r="TMI334" s="27"/>
      <c r="TMJ334" s="27"/>
      <c r="TMK334" s="27"/>
      <c r="TML334" s="27"/>
      <c r="TMM334" s="27"/>
      <c r="TMN334" s="27"/>
      <c r="TMO334" s="27"/>
      <c r="TMP334" s="27"/>
      <c r="TMQ334" s="27"/>
      <c r="TMR334" s="27"/>
      <c r="TMS334" s="27"/>
      <c r="TMT334" s="27"/>
      <c r="TMU334" s="27"/>
      <c r="TMV334" s="27"/>
      <c r="TMW334" s="27"/>
      <c r="TMX334" s="27"/>
      <c r="TMY334" s="27"/>
      <c r="TMZ334" s="27"/>
      <c r="TNA334" s="27"/>
      <c r="TNB334" s="27"/>
      <c r="TNC334" s="27"/>
      <c r="TND334" s="27"/>
      <c r="TNE334" s="27"/>
      <c r="TNF334" s="27"/>
      <c r="TNG334" s="27"/>
      <c r="TNH334" s="27"/>
      <c r="TNI334" s="27"/>
      <c r="TNJ334" s="27"/>
      <c r="TNK334" s="27"/>
      <c r="TNL334" s="27"/>
      <c r="TNM334" s="27"/>
      <c r="TNN334" s="27"/>
      <c r="TNO334" s="27"/>
      <c r="TNP334" s="27"/>
      <c r="TNQ334" s="27"/>
      <c r="TNR334" s="27"/>
      <c r="TNS334" s="27"/>
      <c r="TNT334" s="27"/>
      <c r="TNU334" s="27"/>
      <c r="TNV334" s="27"/>
      <c r="TNW334" s="27"/>
      <c r="TNX334" s="27"/>
      <c r="TNY334" s="27"/>
      <c r="TNZ334" s="27"/>
      <c r="TOA334" s="27"/>
      <c r="TOB334" s="27"/>
      <c r="TOC334" s="27"/>
      <c r="TOD334" s="27"/>
      <c r="TOE334" s="27"/>
      <c r="TOF334" s="27"/>
      <c r="TOG334" s="27"/>
      <c r="TOH334" s="27"/>
      <c r="TOI334" s="27"/>
      <c r="TOJ334" s="27"/>
      <c r="TOK334" s="27"/>
      <c r="TOL334" s="27"/>
      <c r="TOM334" s="27"/>
      <c r="TON334" s="27"/>
      <c r="TOO334" s="27"/>
      <c r="TOP334" s="27"/>
      <c r="TOQ334" s="27"/>
      <c r="TOR334" s="27"/>
      <c r="TOS334" s="27"/>
      <c r="TOT334" s="27"/>
      <c r="TOU334" s="27"/>
      <c r="TOV334" s="27"/>
      <c r="TOW334" s="27"/>
      <c r="TOX334" s="27"/>
      <c r="TOY334" s="27"/>
      <c r="TOZ334" s="27"/>
      <c r="TPA334" s="27"/>
      <c r="TPB334" s="27"/>
      <c r="TPC334" s="27"/>
      <c r="TPD334" s="27"/>
      <c r="TPE334" s="27"/>
      <c r="TPF334" s="27"/>
      <c r="TPG334" s="27"/>
      <c r="TPH334" s="27"/>
      <c r="TPI334" s="27"/>
      <c r="TPJ334" s="27"/>
      <c r="TPK334" s="27"/>
      <c r="TPL334" s="27"/>
      <c r="TPM334" s="27"/>
      <c r="TPN334" s="27"/>
      <c r="TPO334" s="27"/>
      <c r="TPP334" s="27"/>
      <c r="TPQ334" s="27"/>
      <c r="TPR334" s="27"/>
      <c r="TPS334" s="27"/>
      <c r="TPT334" s="27"/>
      <c r="TPU334" s="27"/>
      <c r="TPV334" s="27"/>
      <c r="TPW334" s="27"/>
      <c r="TPX334" s="27"/>
      <c r="TPY334" s="27"/>
      <c r="TPZ334" s="27"/>
      <c r="TQA334" s="27"/>
      <c r="TQB334" s="27"/>
      <c r="TQC334" s="27"/>
      <c r="TQD334" s="27"/>
      <c r="TQE334" s="27"/>
      <c r="TQF334" s="27"/>
      <c r="TQG334" s="27"/>
      <c r="TQH334" s="27"/>
      <c r="TQI334" s="27"/>
      <c r="TQJ334" s="27"/>
      <c r="TQK334" s="27"/>
      <c r="TQL334" s="27"/>
      <c r="TQM334" s="27"/>
      <c r="TQN334" s="27"/>
      <c r="TQO334" s="27"/>
      <c r="TQP334" s="27"/>
      <c r="TQQ334" s="27"/>
      <c r="TQR334" s="27"/>
      <c r="TQS334" s="27"/>
      <c r="TQT334" s="27"/>
      <c r="TQU334" s="27"/>
      <c r="TQV334" s="27"/>
      <c r="TQW334" s="27"/>
      <c r="TQX334" s="27"/>
      <c r="TQY334" s="27"/>
      <c r="TQZ334" s="27"/>
      <c r="TRA334" s="27"/>
      <c r="TRB334" s="27"/>
      <c r="TRC334" s="27"/>
      <c r="TRD334" s="27"/>
      <c r="TRE334" s="27"/>
      <c r="TRF334" s="27"/>
      <c r="TRG334" s="27"/>
      <c r="TRH334" s="27"/>
      <c r="TRI334" s="27"/>
      <c r="TRJ334" s="27"/>
      <c r="TRK334" s="27"/>
      <c r="TRL334" s="27"/>
      <c r="TRM334" s="27"/>
      <c r="TRN334" s="27"/>
      <c r="TRO334" s="27"/>
      <c r="TRP334" s="27"/>
      <c r="TRQ334" s="27"/>
      <c r="TRR334" s="27"/>
      <c r="TRS334" s="27"/>
      <c r="TRT334" s="27"/>
      <c r="TRU334" s="27"/>
      <c r="TRV334" s="27"/>
      <c r="TRW334" s="27"/>
      <c r="TRX334" s="27"/>
      <c r="TRY334" s="27"/>
      <c r="TRZ334" s="27"/>
      <c r="TSA334" s="27"/>
      <c r="TSB334" s="27"/>
      <c r="TSC334" s="27"/>
      <c r="TSD334" s="27"/>
      <c r="TSE334" s="27"/>
      <c r="TSF334" s="27"/>
      <c r="TSG334" s="27"/>
      <c r="TSH334" s="27"/>
      <c r="TSI334" s="27"/>
      <c r="TSJ334" s="27"/>
      <c r="TSK334" s="27"/>
      <c r="TSL334" s="27"/>
      <c r="TSM334" s="27"/>
      <c r="TSN334" s="27"/>
      <c r="TSO334" s="27"/>
      <c r="TSP334" s="27"/>
      <c r="TSQ334" s="27"/>
      <c r="TSR334" s="27"/>
      <c r="TSS334" s="27"/>
      <c r="TST334" s="27"/>
      <c r="TSU334" s="27"/>
      <c r="TSV334" s="27"/>
      <c r="TSW334" s="27"/>
      <c r="TSX334" s="27"/>
      <c r="TSY334" s="27"/>
      <c r="TSZ334" s="27"/>
      <c r="TTA334" s="27"/>
      <c r="TTB334" s="27"/>
      <c r="TTC334" s="27"/>
      <c r="TTD334" s="27"/>
      <c r="TTE334" s="27"/>
      <c r="TTF334" s="27"/>
      <c r="TTG334" s="27"/>
      <c r="TTH334" s="27"/>
      <c r="TTI334" s="27"/>
      <c r="TTJ334" s="27"/>
      <c r="TTK334" s="27"/>
      <c r="TTL334" s="27"/>
      <c r="TTM334" s="27"/>
      <c r="TTN334" s="27"/>
      <c r="TTO334" s="27"/>
      <c r="TTP334" s="27"/>
      <c r="TTQ334" s="27"/>
      <c r="TTR334" s="27"/>
      <c r="TTS334" s="27"/>
      <c r="TTT334" s="27"/>
      <c r="TTU334" s="27"/>
      <c r="TTV334" s="27"/>
      <c r="TTW334" s="27"/>
      <c r="TTX334" s="27"/>
      <c r="TTY334" s="27"/>
      <c r="TTZ334" s="27"/>
      <c r="TUA334" s="27"/>
      <c r="TUB334" s="27"/>
      <c r="TUC334" s="27"/>
      <c r="TUD334" s="27"/>
      <c r="TUE334" s="27"/>
      <c r="TUF334" s="27"/>
      <c r="TUG334" s="27"/>
      <c r="TUH334" s="27"/>
      <c r="TUI334" s="27"/>
      <c r="TUJ334" s="27"/>
      <c r="TUK334" s="27"/>
      <c r="TUL334" s="27"/>
      <c r="TUM334" s="27"/>
      <c r="TUN334" s="27"/>
      <c r="TUO334" s="27"/>
      <c r="TUP334" s="27"/>
      <c r="TUQ334" s="27"/>
      <c r="TUR334" s="27"/>
      <c r="TUS334" s="27"/>
      <c r="TUT334" s="27"/>
      <c r="TUU334" s="27"/>
      <c r="TUV334" s="27"/>
      <c r="TUW334" s="27"/>
      <c r="TUX334" s="27"/>
      <c r="TUY334" s="27"/>
      <c r="TUZ334" s="27"/>
      <c r="TVA334" s="27"/>
      <c r="TVB334" s="27"/>
      <c r="TVC334" s="27"/>
      <c r="TVD334" s="27"/>
      <c r="TVE334" s="27"/>
      <c r="TVF334" s="27"/>
      <c r="TVG334" s="27"/>
      <c r="TVH334" s="27"/>
      <c r="TVI334" s="27"/>
      <c r="TVJ334" s="27"/>
      <c r="TVK334" s="27"/>
      <c r="TVL334" s="27"/>
      <c r="TVM334" s="27"/>
      <c r="TVN334" s="27"/>
      <c r="TVO334" s="27"/>
      <c r="TVP334" s="27"/>
      <c r="TVQ334" s="27"/>
      <c r="TVR334" s="27"/>
      <c r="TVS334" s="27"/>
      <c r="TVT334" s="27"/>
      <c r="TVU334" s="27"/>
      <c r="TVV334" s="27"/>
      <c r="TVW334" s="27"/>
      <c r="TVX334" s="27"/>
      <c r="TVY334" s="27"/>
      <c r="TVZ334" s="27"/>
      <c r="TWA334" s="27"/>
      <c r="TWB334" s="27"/>
      <c r="TWC334" s="27"/>
      <c r="TWD334" s="27"/>
      <c r="TWE334" s="27"/>
      <c r="TWF334" s="27"/>
      <c r="TWG334" s="27"/>
      <c r="TWH334" s="27"/>
      <c r="TWI334" s="27"/>
      <c r="TWJ334" s="27"/>
      <c r="TWK334" s="27"/>
      <c r="TWL334" s="27"/>
      <c r="TWM334" s="27"/>
      <c r="TWN334" s="27"/>
      <c r="TWO334" s="27"/>
      <c r="TWP334" s="27"/>
      <c r="TWQ334" s="27"/>
      <c r="TWR334" s="27"/>
      <c r="TWS334" s="27"/>
      <c r="TWT334" s="27"/>
      <c r="TWU334" s="27"/>
      <c r="TWV334" s="27"/>
      <c r="TWW334" s="27"/>
      <c r="TWX334" s="27"/>
      <c r="TWY334" s="27"/>
      <c r="TWZ334" s="27"/>
      <c r="TXA334" s="27"/>
      <c r="TXB334" s="27"/>
      <c r="TXC334" s="27"/>
      <c r="TXD334" s="27"/>
      <c r="TXE334" s="27"/>
      <c r="TXF334" s="27"/>
      <c r="TXG334" s="27"/>
      <c r="TXH334" s="27"/>
      <c r="TXI334" s="27"/>
      <c r="TXJ334" s="27"/>
      <c r="TXK334" s="27"/>
      <c r="TXL334" s="27"/>
      <c r="TXM334" s="27"/>
      <c r="TXN334" s="27"/>
      <c r="TXO334" s="27"/>
      <c r="TXP334" s="27"/>
      <c r="TXQ334" s="27"/>
      <c r="TXR334" s="27"/>
      <c r="TXS334" s="27"/>
      <c r="TXT334" s="27"/>
      <c r="TXU334" s="27"/>
      <c r="TXV334" s="27"/>
      <c r="TXW334" s="27"/>
      <c r="TXX334" s="27"/>
      <c r="TXY334" s="27"/>
      <c r="TXZ334" s="27"/>
      <c r="TYA334" s="27"/>
      <c r="TYB334" s="27"/>
      <c r="TYC334" s="27"/>
      <c r="TYD334" s="27"/>
      <c r="TYE334" s="27"/>
      <c r="TYF334" s="27"/>
      <c r="TYG334" s="27"/>
      <c r="TYH334" s="27"/>
      <c r="TYI334" s="27"/>
      <c r="TYJ334" s="27"/>
      <c r="TYK334" s="27"/>
      <c r="TYL334" s="27"/>
      <c r="TYM334" s="27"/>
      <c r="TYN334" s="27"/>
      <c r="TYO334" s="27"/>
      <c r="TYP334" s="27"/>
      <c r="TYQ334" s="27"/>
      <c r="TYR334" s="27"/>
      <c r="TYS334" s="27"/>
      <c r="TYT334" s="27"/>
      <c r="TYU334" s="27"/>
      <c r="TYV334" s="27"/>
      <c r="TYW334" s="27"/>
      <c r="TYX334" s="27"/>
      <c r="TYY334" s="27"/>
      <c r="TYZ334" s="27"/>
      <c r="TZA334" s="27"/>
      <c r="TZB334" s="27"/>
      <c r="TZC334" s="27"/>
      <c r="TZD334" s="27"/>
      <c r="TZE334" s="27"/>
      <c r="TZF334" s="27"/>
      <c r="TZG334" s="27"/>
      <c r="TZH334" s="27"/>
      <c r="TZI334" s="27"/>
      <c r="TZJ334" s="27"/>
      <c r="TZK334" s="27"/>
      <c r="TZL334" s="27"/>
      <c r="TZM334" s="27"/>
      <c r="TZN334" s="27"/>
      <c r="TZO334" s="27"/>
      <c r="TZP334" s="27"/>
      <c r="TZQ334" s="27"/>
      <c r="TZR334" s="27"/>
      <c r="TZS334" s="27"/>
      <c r="TZT334" s="27"/>
      <c r="TZU334" s="27"/>
      <c r="TZV334" s="27"/>
      <c r="TZW334" s="27"/>
      <c r="TZX334" s="27"/>
      <c r="TZY334" s="27"/>
      <c r="TZZ334" s="27"/>
      <c r="UAA334" s="27"/>
      <c r="UAB334" s="27"/>
      <c r="UAC334" s="27"/>
      <c r="UAD334" s="27"/>
      <c r="UAE334" s="27"/>
      <c r="UAF334" s="27"/>
      <c r="UAG334" s="27"/>
      <c r="UAH334" s="27"/>
      <c r="UAI334" s="27"/>
      <c r="UAJ334" s="27"/>
      <c r="UAK334" s="27"/>
      <c r="UAL334" s="27"/>
      <c r="UAM334" s="27"/>
      <c r="UAN334" s="27"/>
      <c r="UAO334" s="27"/>
      <c r="UAP334" s="27"/>
      <c r="UAQ334" s="27"/>
      <c r="UAR334" s="27"/>
      <c r="UAS334" s="27"/>
      <c r="UAT334" s="27"/>
      <c r="UAU334" s="27"/>
      <c r="UAV334" s="27"/>
      <c r="UAW334" s="27"/>
      <c r="UAX334" s="27"/>
      <c r="UAY334" s="27"/>
      <c r="UAZ334" s="27"/>
      <c r="UBA334" s="27"/>
      <c r="UBB334" s="27"/>
      <c r="UBC334" s="27"/>
      <c r="UBD334" s="27"/>
      <c r="UBE334" s="27"/>
      <c r="UBF334" s="27"/>
      <c r="UBG334" s="27"/>
      <c r="UBH334" s="27"/>
      <c r="UBI334" s="27"/>
      <c r="UBJ334" s="27"/>
      <c r="UBK334" s="27"/>
      <c r="UBL334" s="27"/>
      <c r="UBM334" s="27"/>
      <c r="UBN334" s="27"/>
      <c r="UBO334" s="27"/>
      <c r="UBP334" s="27"/>
      <c r="UBQ334" s="27"/>
      <c r="UBR334" s="27"/>
      <c r="UBS334" s="27"/>
      <c r="UBT334" s="27"/>
      <c r="UBU334" s="27"/>
      <c r="UBV334" s="27"/>
      <c r="UBW334" s="27"/>
      <c r="UBX334" s="27"/>
      <c r="UBY334" s="27"/>
      <c r="UBZ334" s="27"/>
      <c r="UCA334" s="27"/>
      <c r="UCB334" s="27"/>
      <c r="UCC334" s="27"/>
      <c r="UCD334" s="27"/>
      <c r="UCE334" s="27"/>
      <c r="UCF334" s="27"/>
      <c r="UCG334" s="27"/>
      <c r="UCH334" s="27"/>
      <c r="UCI334" s="27"/>
      <c r="UCJ334" s="27"/>
      <c r="UCK334" s="27"/>
      <c r="UCL334" s="27"/>
      <c r="UCM334" s="27"/>
      <c r="UCN334" s="27"/>
      <c r="UCO334" s="27"/>
      <c r="UCP334" s="27"/>
      <c r="UCQ334" s="27"/>
      <c r="UCR334" s="27"/>
      <c r="UCS334" s="27"/>
      <c r="UCT334" s="27"/>
      <c r="UCU334" s="27"/>
      <c r="UCV334" s="27"/>
      <c r="UCW334" s="27"/>
      <c r="UCX334" s="27"/>
      <c r="UCY334" s="27"/>
      <c r="UCZ334" s="27"/>
      <c r="UDA334" s="27"/>
      <c r="UDB334" s="27"/>
      <c r="UDC334" s="27"/>
      <c r="UDD334" s="27"/>
      <c r="UDE334" s="27"/>
      <c r="UDF334" s="27"/>
      <c r="UDG334" s="27"/>
      <c r="UDH334" s="27"/>
      <c r="UDI334" s="27"/>
      <c r="UDJ334" s="27"/>
      <c r="UDK334" s="27"/>
      <c r="UDL334" s="27"/>
      <c r="UDM334" s="27"/>
      <c r="UDN334" s="27"/>
      <c r="UDO334" s="27"/>
      <c r="UDP334" s="27"/>
      <c r="UDQ334" s="27"/>
      <c r="UDR334" s="27"/>
      <c r="UDS334" s="27"/>
      <c r="UDT334" s="27"/>
      <c r="UDU334" s="27"/>
      <c r="UDV334" s="27"/>
      <c r="UDW334" s="27"/>
      <c r="UDX334" s="27"/>
      <c r="UDY334" s="27"/>
      <c r="UDZ334" s="27"/>
      <c r="UEA334" s="27"/>
      <c r="UEB334" s="27"/>
      <c r="UEC334" s="27"/>
      <c r="UED334" s="27"/>
      <c r="UEE334" s="27"/>
      <c r="UEF334" s="27"/>
      <c r="UEG334" s="27"/>
      <c r="UEH334" s="27"/>
      <c r="UEI334" s="27"/>
      <c r="UEJ334" s="27"/>
      <c r="UEK334" s="27"/>
      <c r="UEL334" s="27"/>
      <c r="UEM334" s="27"/>
      <c r="UEN334" s="27"/>
      <c r="UEO334" s="27"/>
      <c r="UEP334" s="27"/>
      <c r="UEQ334" s="27"/>
      <c r="UER334" s="27"/>
      <c r="UES334" s="27"/>
      <c r="UET334" s="27"/>
      <c r="UEU334" s="27"/>
      <c r="UEV334" s="27"/>
      <c r="UEW334" s="27"/>
      <c r="UEX334" s="27"/>
      <c r="UEY334" s="27"/>
      <c r="UEZ334" s="27"/>
      <c r="UFA334" s="27"/>
      <c r="UFB334" s="27"/>
      <c r="UFC334" s="27"/>
      <c r="UFD334" s="27"/>
      <c r="UFE334" s="27"/>
      <c r="UFF334" s="27"/>
      <c r="UFG334" s="27"/>
      <c r="UFH334" s="27"/>
      <c r="UFI334" s="27"/>
      <c r="UFJ334" s="27"/>
      <c r="UFK334" s="27"/>
      <c r="UFL334" s="27"/>
      <c r="UFM334" s="27"/>
      <c r="UFN334" s="27"/>
      <c r="UFO334" s="27"/>
      <c r="UFP334" s="27"/>
      <c r="UFQ334" s="27"/>
      <c r="UFR334" s="27"/>
      <c r="UFS334" s="27"/>
      <c r="UFT334" s="27"/>
      <c r="UFU334" s="27"/>
      <c r="UFV334" s="27"/>
      <c r="UFW334" s="27"/>
      <c r="UFX334" s="27"/>
      <c r="UFY334" s="27"/>
      <c r="UFZ334" s="27"/>
      <c r="UGA334" s="27"/>
      <c r="UGB334" s="27"/>
      <c r="UGC334" s="27"/>
      <c r="UGD334" s="27"/>
      <c r="UGE334" s="27"/>
      <c r="UGF334" s="27"/>
      <c r="UGG334" s="27"/>
      <c r="UGH334" s="27"/>
      <c r="UGI334" s="27"/>
      <c r="UGJ334" s="27"/>
      <c r="UGK334" s="27"/>
      <c r="UGL334" s="27"/>
      <c r="UGM334" s="27"/>
      <c r="UGN334" s="27"/>
      <c r="UGO334" s="27"/>
      <c r="UGP334" s="27"/>
      <c r="UGQ334" s="27"/>
      <c r="UGR334" s="27"/>
      <c r="UGS334" s="27"/>
      <c r="UGT334" s="27"/>
      <c r="UGU334" s="27"/>
      <c r="UGV334" s="27"/>
      <c r="UGW334" s="27"/>
      <c r="UGX334" s="27"/>
      <c r="UGY334" s="27"/>
      <c r="UGZ334" s="27"/>
      <c r="UHA334" s="27"/>
      <c r="UHB334" s="27"/>
      <c r="UHC334" s="27"/>
      <c r="UHD334" s="27"/>
      <c r="UHE334" s="27"/>
      <c r="UHF334" s="27"/>
      <c r="UHG334" s="27"/>
      <c r="UHH334" s="27"/>
      <c r="UHI334" s="27"/>
      <c r="UHJ334" s="27"/>
      <c r="UHK334" s="27"/>
      <c r="UHL334" s="27"/>
      <c r="UHM334" s="27"/>
      <c r="UHN334" s="27"/>
      <c r="UHO334" s="27"/>
      <c r="UHP334" s="27"/>
      <c r="UHQ334" s="27"/>
      <c r="UHR334" s="27"/>
      <c r="UHS334" s="27"/>
      <c r="UHT334" s="27"/>
      <c r="UHU334" s="27"/>
      <c r="UHV334" s="27"/>
      <c r="UHW334" s="27"/>
      <c r="UHX334" s="27"/>
      <c r="UHY334" s="27"/>
      <c r="UHZ334" s="27"/>
      <c r="UIA334" s="27"/>
      <c r="UIB334" s="27"/>
      <c r="UIC334" s="27"/>
      <c r="UID334" s="27"/>
      <c r="UIE334" s="27"/>
      <c r="UIF334" s="27"/>
      <c r="UIG334" s="27"/>
      <c r="UIH334" s="27"/>
      <c r="UII334" s="27"/>
      <c r="UIJ334" s="27"/>
      <c r="UIK334" s="27"/>
      <c r="UIL334" s="27"/>
      <c r="UIM334" s="27"/>
      <c r="UIN334" s="27"/>
      <c r="UIO334" s="27"/>
      <c r="UIP334" s="27"/>
      <c r="UIQ334" s="27"/>
      <c r="UIR334" s="27"/>
      <c r="UIS334" s="27"/>
      <c r="UIT334" s="27"/>
      <c r="UIU334" s="27"/>
      <c r="UIV334" s="27"/>
      <c r="UIW334" s="27"/>
      <c r="UIX334" s="27"/>
      <c r="UIY334" s="27"/>
      <c r="UIZ334" s="27"/>
      <c r="UJA334" s="27"/>
      <c r="UJB334" s="27"/>
      <c r="UJC334" s="27"/>
      <c r="UJD334" s="27"/>
      <c r="UJE334" s="27"/>
      <c r="UJF334" s="27"/>
      <c r="UJG334" s="27"/>
      <c r="UJH334" s="27"/>
      <c r="UJI334" s="27"/>
      <c r="UJJ334" s="27"/>
      <c r="UJK334" s="27"/>
      <c r="UJL334" s="27"/>
      <c r="UJM334" s="27"/>
      <c r="UJN334" s="27"/>
      <c r="UJO334" s="27"/>
      <c r="UJP334" s="27"/>
      <c r="UJQ334" s="27"/>
      <c r="UJR334" s="27"/>
      <c r="UJS334" s="27"/>
      <c r="UJT334" s="27"/>
      <c r="UJU334" s="27"/>
      <c r="UJV334" s="27"/>
      <c r="UJW334" s="27"/>
      <c r="UJX334" s="27"/>
      <c r="UJY334" s="27"/>
      <c r="UJZ334" s="27"/>
      <c r="UKA334" s="27"/>
      <c r="UKB334" s="27"/>
      <c r="UKC334" s="27"/>
      <c r="UKD334" s="27"/>
      <c r="UKE334" s="27"/>
      <c r="UKF334" s="27"/>
      <c r="UKG334" s="27"/>
      <c r="UKH334" s="27"/>
      <c r="UKI334" s="27"/>
      <c r="UKJ334" s="27"/>
      <c r="UKK334" s="27"/>
      <c r="UKL334" s="27"/>
      <c r="UKM334" s="27"/>
      <c r="UKN334" s="27"/>
      <c r="UKO334" s="27"/>
      <c r="UKP334" s="27"/>
      <c r="UKQ334" s="27"/>
      <c r="UKR334" s="27"/>
      <c r="UKS334" s="27"/>
      <c r="UKT334" s="27"/>
      <c r="UKU334" s="27"/>
      <c r="UKV334" s="27"/>
      <c r="UKW334" s="27"/>
      <c r="UKX334" s="27"/>
      <c r="UKY334" s="27"/>
      <c r="UKZ334" s="27"/>
      <c r="ULA334" s="27"/>
      <c r="ULB334" s="27"/>
      <c r="ULC334" s="27"/>
      <c r="ULD334" s="27"/>
      <c r="ULE334" s="27"/>
      <c r="ULF334" s="27"/>
      <c r="ULG334" s="27"/>
      <c r="ULH334" s="27"/>
      <c r="ULI334" s="27"/>
      <c r="ULJ334" s="27"/>
      <c r="ULK334" s="27"/>
      <c r="ULL334" s="27"/>
      <c r="ULM334" s="27"/>
      <c r="ULN334" s="27"/>
      <c r="ULO334" s="27"/>
      <c r="ULP334" s="27"/>
      <c r="ULQ334" s="27"/>
      <c r="ULR334" s="27"/>
      <c r="ULS334" s="27"/>
      <c r="ULT334" s="27"/>
      <c r="ULU334" s="27"/>
      <c r="ULV334" s="27"/>
      <c r="ULW334" s="27"/>
      <c r="ULX334" s="27"/>
      <c r="ULY334" s="27"/>
      <c r="ULZ334" s="27"/>
      <c r="UMA334" s="27"/>
      <c r="UMB334" s="27"/>
      <c r="UMC334" s="27"/>
      <c r="UMD334" s="27"/>
      <c r="UME334" s="27"/>
      <c r="UMF334" s="27"/>
      <c r="UMG334" s="27"/>
      <c r="UMH334" s="27"/>
      <c r="UMI334" s="27"/>
      <c r="UMJ334" s="27"/>
      <c r="UMK334" s="27"/>
      <c r="UML334" s="27"/>
      <c r="UMM334" s="27"/>
      <c r="UMN334" s="27"/>
      <c r="UMO334" s="27"/>
      <c r="UMP334" s="27"/>
      <c r="UMQ334" s="27"/>
      <c r="UMR334" s="27"/>
      <c r="UMS334" s="27"/>
      <c r="UMT334" s="27"/>
      <c r="UMU334" s="27"/>
      <c r="UMV334" s="27"/>
      <c r="UMW334" s="27"/>
      <c r="UMX334" s="27"/>
      <c r="UMY334" s="27"/>
      <c r="UMZ334" s="27"/>
      <c r="UNA334" s="27"/>
      <c r="UNB334" s="27"/>
      <c r="UNC334" s="27"/>
      <c r="UND334" s="27"/>
      <c r="UNE334" s="27"/>
      <c r="UNF334" s="27"/>
      <c r="UNG334" s="27"/>
      <c r="UNH334" s="27"/>
      <c r="UNI334" s="27"/>
      <c r="UNJ334" s="27"/>
      <c r="UNK334" s="27"/>
      <c r="UNL334" s="27"/>
      <c r="UNM334" s="27"/>
      <c r="UNN334" s="27"/>
      <c r="UNO334" s="27"/>
      <c r="UNP334" s="27"/>
      <c r="UNQ334" s="27"/>
      <c r="UNR334" s="27"/>
      <c r="UNS334" s="27"/>
      <c r="UNT334" s="27"/>
      <c r="UNU334" s="27"/>
      <c r="UNV334" s="27"/>
      <c r="UNW334" s="27"/>
      <c r="UNX334" s="27"/>
      <c r="UNY334" s="27"/>
      <c r="UNZ334" s="27"/>
      <c r="UOA334" s="27"/>
      <c r="UOB334" s="27"/>
      <c r="UOC334" s="27"/>
      <c r="UOD334" s="27"/>
      <c r="UOE334" s="27"/>
      <c r="UOF334" s="27"/>
      <c r="UOG334" s="27"/>
      <c r="UOH334" s="27"/>
      <c r="UOI334" s="27"/>
      <c r="UOJ334" s="27"/>
      <c r="UOK334" s="27"/>
      <c r="UOL334" s="27"/>
      <c r="UOM334" s="27"/>
      <c r="UON334" s="27"/>
      <c r="UOO334" s="27"/>
      <c r="UOP334" s="27"/>
      <c r="UOQ334" s="27"/>
      <c r="UOR334" s="27"/>
      <c r="UOS334" s="27"/>
      <c r="UOT334" s="27"/>
      <c r="UOU334" s="27"/>
      <c r="UOV334" s="27"/>
      <c r="UOW334" s="27"/>
      <c r="UOX334" s="27"/>
      <c r="UOY334" s="27"/>
      <c r="UOZ334" s="27"/>
      <c r="UPA334" s="27"/>
      <c r="UPB334" s="27"/>
      <c r="UPC334" s="27"/>
      <c r="UPD334" s="27"/>
      <c r="UPE334" s="27"/>
      <c r="UPF334" s="27"/>
      <c r="UPG334" s="27"/>
      <c r="UPH334" s="27"/>
      <c r="UPI334" s="27"/>
      <c r="UPJ334" s="27"/>
      <c r="UPK334" s="27"/>
      <c r="UPL334" s="27"/>
      <c r="UPM334" s="27"/>
      <c r="UPN334" s="27"/>
      <c r="UPO334" s="27"/>
      <c r="UPP334" s="27"/>
      <c r="UPQ334" s="27"/>
      <c r="UPR334" s="27"/>
      <c r="UPS334" s="27"/>
      <c r="UPT334" s="27"/>
      <c r="UPU334" s="27"/>
      <c r="UPV334" s="27"/>
      <c r="UPW334" s="27"/>
      <c r="UPX334" s="27"/>
      <c r="UPY334" s="27"/>
      <c r="UPZ334" s="27"/>
      <c r="UQA334" s="27"/>
      <c r="UQB334" s="27"/>
      <c r="UQC334" s="27"/>
      <c r="UQD334" s="27"/>
      <c r="UQE334" s="27"/>
      <c r="UQF334" s="27"/>
      <c r="UQG334" s="27"/>
      <c r="UQH334" s="27"/>
      <c r="UQI334" s="27"/>
      <c r="UQJ334" s="27"/>
      <c r="UQK334" s="27"/>
      <c r="UQL334" s="27"/>
      <c r="UQM334" s="27"/>
      <c r="UQN334" s="27"/>
      <c r="UQO334" s="27"/>
      <c r="UQP334" s="27"/>
      <c r="UQQ334" s="27"/>
      <c r="UQR334" s="27"/>
      <c r="UQS334" s="27"/>
      <c r="UQT334" s="27"/>
      <c r="UQU334" s="27"/>
      <c r="UQV334" s="27"/>
      <c r="UQW334" s="27"/>
      <c r="UQX334" s="27"/>
      <c r="UQY334" s="27"/>
      <c r="UQZ334" s="27"/>
      <c r="URA334" s="27"/>
      <c r="URB334" s="27"/>
      <c r="URC334" s="27"/>
      <c r="URD334" s="27"/>
      <c r="URE334" s="27"/>
      <c r="URF334" s="27"/>
      <c r="URG334" s="27"/>
      <c r="URH334" s="27"/>
      <c r="URI334" s="27"/>
      <c r="URJ334" s="27"/>
      <c r="URK334" s="27"/>
      <c r="URL334" s="27"/>
      <c r="URM334" s="27"/>
      <c r="URN334" s="27"/>
      <c r="URO334" s="27"/>
      <c r="URP334" s="27"/>
      <c r="URQ334" s="27"/>
      <c r="URR334" s="27"/>
      <c r="URS334" s="27"/>
      <c r="URT334" s="27"/>
      <c r="URU334" s="27"/>
      <c r="URV334" s="27"/>
      <c r="URW334" s="27"/>
      <c r="URX334" s="27"/>
      <c r="URY334" s="27"/>
      <c r="URZ334" s="27"/>
      <c r="USA334" s="27"/>
      <c r="USB334" s="27"/>
      <c r="USC334" s="27"/>
      <c r="USD334" s="27"/>
      <c r="USE334" s="27"/>
      <c r="USF334" s="27"/>
      <c r="USG334" s="27"/>
      <c r="USH334" s="27"/>
      <c r="USI334" s="27"/>
      <c r="USJ334" s="27"/>
      <c r="USK334" s="27"/>
      <c r="USL334" s="27"/>
      <c r="USM334" s="27"/>
      <c r="USN334" s="27"/>
      <c r="USO334" s="27"/>
      <c r="USP334" s="27"/>
      <c r="USQ334" s="27"/>
      <c r="USR334" s="27"/>
      <c r="USS334" s="27"/>
      <c r="UST334" s="27"/>
      <c r="USU334" s="27"/>
      <c r="USV334" s="27"/>
      <c r="USW334" s="27"/>
      <c r="USX334" s="27"/>
      <c r="USY334" s="27"/>
      <c r="USZ334" s="27"/>
      <c r="UTA334" s="27"/>
      <c r="UTB334" s="27"/>
      <c r="UTC334" s="27"/>
      <c r="UTD334" s="27"/>
      <c r="UTE334" s="27"/>
      <c r="UTF334" s="27"/>
      <c r="UTG334" s="27"/>
      <c r="UTH334" s="27"/>
      <c r="UTI334" s="27"/>
      <c r="UTJ334" s="27"/>
      <c r="UTK334" s="27"/>
      <c r="UTL334" s="27"/>
      <c r="UTM334" s="27"/>
      <c r="UTN334" s="27"/>
      <c r="UTO334" s="27"/>
      <c r="UTP334" s="27"/>
      <c r="UTQ334" s="27"/>
      <c r="UTR334" s="27"/>
      <c r="UTS334" s="27"/>
      <c r="UTT334" s="27"/>
      <c r="UTU334" s="27"/>
      <c r="UTV334" s="27"/>
      <c r="UTW334" s="27"/>
      <c r="UTX334" s="27"/>
      <c r="UTY334" s="27"/>
      <c r="UTZ334" s="27"/>
      <c r="UUA334" s="27"/>
      <c r="UUB334" s="27"/>
      <c r="UUC334" s="27"/>
      <c r="UUD334" s="27"/>
      <c r="UUE334" s="27"/>
      <c r="UUF334" s="27"/>
      <c r="UUG334" s="27"/>
      <c r="UUH334" s="27"/>
      <c r="UUI334" s="27"/>
      <c r="UUJ334" s="27"/>
      <c r="UUK334" s="27"/>
      <c r="UUL334" s="27"/>
      <c r="UUM334" s="27"/>
      <c r="UUN334" s="27"/>
      <c r="UUO334" s="27"/>
      <c r="UUP334" s="27"/>
      <c r="UUQ334" s="27"/>
      <c r="UUR334" s="27"/>
      <c r="UUS334" s="27"/>
      <c r="UUT334" s="27"/>
      <c r="UUU334" s="27"/>
      <c r="UUV334" s="27"/>
      <c r="UUW334" s="27"/>
      <c r="UUX334" s="27"/>
      <c r="UUY334" s="27"/>
      <c r="UUZ334" s="27"/>
      <c r="UVA334" s="27"/>
      <c r="UVB334" s="27"/>
      <c r="UVC334" s="27"/>
      <c r="UVD334" s="27"/>
      <c r="UVE334" s="27"/>
      <c r="UVF334" s="27"/>
      <c r="UVG334" s="27"/>
      <c r="UVH334" s="27"/>
      <c r="UVI334" s="27"/>
      <c r="UVJ334" s="27"/>
      <c r="UVK334" s="27"/>
      <c r="UVL334" s="27"/>
      <c r="UVM334" s="27"/>
      <c r="UVN334" s="27"/>
      <c r="UVO334" s="27"/>
      <c r="UVP334" s="27"/>
      <c r="UVQ334" s="27"/>
      <c r="UVR334" s="27"/>
      <c r="UVS334" s="27"/>
      <c r="UVT334" s="27"/>
      <c r="UVU334" s="27"/>
      <c r="UVV334" s="27"/>
      <c r="UVW334" s="27"/>
      <c r="UVX334" s="27"/>
      <c r="UVY334" s="27"/>
      <c r="UVZ334" s="27"/>
      <c r="UWA334" s="27"/>
      <c r="UWB334" s="27"/>
      <c r="UWC334" s="27"/>
      <c r="UWD334" s="27"/>
      <c r="UWE334" s="27"/>
      <c r="UWF334" s="27"/>
      <c r="UWG334" s="27"/>
      <c r="UWH334" s="27"/>
      <c r="UWI334" s="27"/>
      <c r="UWJ334" s="27"/>
      <c r="UWK334" s="27"/>
      <c r="UWL334" s="27"/>
      <c r="UWM334" s="27"/>
      <c r="UWN334" s="27"/>
      <c r="UWO334" s="27"/>
      <c r="UWP334" s="27"/>
      <c r="UWQ334" s="27"/>
      <c r="UWR334" s="27"/>
      <c r="UWS334" s="27"/>
      <c r="UWT334" s="27"/>
      <c r="UWU334" s="27"/>
      <c r="UWV334" s="27"/>
      <c r="UWW334" s="27"/>
      <c r="UWX334" s="27"/>
      <c r="UWY334" s="27"/>
      <c r="UWZ334" s="27"/>
      <c r="UXA334" s="27"/>
      <c r="UXB334" s="27"/>
      <c r="UXC334" s="27"/>
      <c r="UXD334" s="27"/>
      <c r="UXE334" s="27"/>
      <c r="UXF334" s="27"/>
      <c r="UXG334" s="27"/>
      <c r="UXH334" s="27"/>
      <c r="UXI334" s="27"/>
      <c r="UXJ334" s="27"/>
      <c r="UXK334" s="27"/>
      <c r="UXL334" s="27"/>
      <c r="UXM334" s="27"/>
      <c r="UXN334" s="27"/>
      <c r="UXO334" s="27"/>
      <c r="UXP334" s="27"/>
      <c r="UXQ334" s="27"/>
      <c r="UXR334" s="27"/>
      <c r="UXS334" s="27"/>
      <c r="UXT334" s="27"/>
      <c r="UXU334" s="27"/>
      <c r="UXV334" s="27"/>
      <c r="UXW334" s="27"/>
      <c r="UXX334" s="27"/>
      <c r="UXY334" s="27"/>
      <c r="UXZ334" s="27"/>
      <c r="UYA334" s="27"/>
      <c r="UYB334" s="27"/>
      <c r="UYC334" s="27"/>
      <c r="UYD334" s="27"/>
      <c r="UYE334" s="27"/>
      <c r="UYF334" s="27"/>
      <c r="UYG334" s="27"/>
      <c r="UYH334" s="27"/>
      <c r="UYI334" s="27"/>
      <c r="UYJ334" s="27"/>
      <c r="UYK334" s="27"/>
      <c r="UYL334" s="27"/>
      <c r="UYM334" s="27"/>
      <c r="UYN334" s="27"/>
      <c r="UYO334" s="27"/>
      <c r="UYP334" s="27"/>
      <c r="UYQ334" s="27"/>
      <c r="UYR334" s="27"/>
      <c r="UYS334" s="27"/>
      <c r="UYT334" s="27"/>
      <c r="UYU334" s="27"/>
      <c r="UYV334" s="27"/>
      <c r="UYW334" s="27"/>
      <c r="UYX334" s="27"/>
      <c r="UYY334" s="27"/>
      <c r="UYZ334" s="27"/>
      <c r="UZA334" s="27"/>
      <c r="UZB334" s="27"/>
      <c r="UZC334" s="27"/>
      <c r="UZD334" s="27"/>
      <c r="UZE334" s="27"/>
      <c r="UZF334" s="27"/>
      <c r="UZG334" s="27"/>
      <c r="UZH334" s="27"/>
      <c r="UZI334" s="27"/>
      <c r="UZJ334" s="27"/>
      <c r="UZK334" s="27"/>
      <c r="UZL334" s="27"/>
      <c r="UZM334" s="27"/>
      <c r="UZN334" s="27"/>
      <c r="UZO334" s="27"/>
      <c r="UZP334" s="27"/>
      <c r="UZQ334" s="27"/>
      <c r="UZR334" s="27"/>
      <c r="UZS334" s="27"/>
      <c r="UZT334" s="27"/>
      <c r="UZU334" s="27"/>
      <c r="UZV334" s="27"/>
      <c r="UZW334" s="27"/>
      <c r="UZX334" s="27"/>
      <c r="UZY334" s="27"/>
      <c r="UZZ334" s="27"/>
      <c r="VAA334" s="27"/>
      <c r="VAB334" s="27"/>
      <c r="VAC334" s="27"/>
      <c r="VAD334" s="27"/>
      <c r="VAE334" s="27"/>
      <c r="VAF334" s="27"/>
      <c r="VAG334" s="27"/>
      <c r="VAH334" s="27"/>
      <c r="VAI334" s="27"/>
      <c r="VAJ334" s="27"/>
      <c r="VAK334" s="27"/>
      <c r="VAL334" s="27"/>
      <c r="VAM334" s="27"/>
      <c r="VAN334" s="27"/>
      <c r="VAO334" s="27"/>
      <c r="VAP334" s="27"/>
      <c r="VAQ334" s="27"/>
      <c r="VAR334" s="27"/>
      <c r="VAS334" s="27"/>
      <c r="VAT334" s="27"/>
      <c r="VAU334" s="27"/>
      <c r="VAV334" s="27"/>
      <c r="VAW334" s="27"/>
      <c r="VAX334" s="27"/>
      <c r="VAY334" s="27"/>
      <c r="VAZ334" s="27"/>
      <c r="VBA334" s="27"/>
      <c r="VBB334" s="27"/>
      <c r="VBC334" s="27"/>
      <c r="VBD334" s="27"/>
      <c r="VBE334" s="27"/>
      <c r="VBF334" s="27"/>
      <c r="VBG334" s="27"/>
      <c r="VBH334" s="27"/>
      <c r="VBI334" s="27"/>
      <c r="VBJ334" s="27"/>
      <c r="VBK334" s="27"/>
      <c r="VBL334" s="27"/>
      <c r="VBM334" s="27"/>
      <c r="VBN334" s="27"/>
      <c r="VBO334" s="27"/>
      <c r="VBP334" s="27"/>
      <c r="VBQ334" s="27"/>
      <c r="VBR334" s="27"/>
      <c r="VBS334" s="27"/>
      <c r="VBT334" s="27"/>
      <c r="VBU334" s="27"/>
      <c r="VBV334" s="27"/>
      <c r="VBW334" s="27"/>
      <c r="VBX334" s="27"/>
      <c r="VBY334" s="27"/>
      <c r="VBZ334" s="27"/>
      <c r="VCA334" s="27"/>
      <c r="VCB334" s="27"/>
      <c r="VCC334" s="27"/>
      <c r="VCD334" s="27"/>
      <c r="VCE334" s="27"/>
      <c r="VCF334" s="27"/>
      <c r="VCG334" s="27"/>
      <c r="VCH334" s="27"/>
      <c r="VCI334" s="27"/>
      <c r="VCJ334" s="27"/>
      <c r="VCK334" s="27"/>
      <c r="VCL334" s="27"/>
      <c r="VCM334" s="27"/>
      <c r="VCN334" s="27"/>
      <c r="VCO334" s="27"/>
      <c r="VCP334" s="27"/>
      <c r="VCQ334" s="27"/>
      <c r="VCR334" s="27"/>
      <c r="VCS334" s="27"/>
      <c r="VCT334" s="27"/>
      <c r="VCU334" s="27"/>
      <c r="VCV334" s="27"/>
      <c r="VCW334" s="27"/>
      <c r="VCX334" s="27"/>
      <c r="VCY334" s="27"/>
      <c r="VCZ334" s="27"/>
      <c r="VDA334" s="27"/>
      <c r="VDB334" s="27"/>
      <c r="VDC334" s="27"/>
      <c r="VDD334" s="27"/>
      <c r="VDE334" s="27"/>
      <c r="VDF334" s="27"/>
      <c r="VDG334" s="27"/>
      <c r="VDH334" s="27"/>
      <c r="VDI334" s="27"/>
      <c r="VDJ334" s="27"/>
      <c r="VDK334" s="27"/>
      <c r="VDL334" s="27"/>
      <c r="VDM334" s="27"/>
      <c r="VDN334" s="27"/>
      <c r="VDO334" s="27"/>
      <c r="VDP334" s="27"/>
      <c r="VDQ334" s="27"/>
      <c r="VDR334" s="27"/>
      <c r="VDS334" s="27"/>
      <c r="VDT334" s="27"/>
      <c r="VDU334" s="27"/>
      <c r="VDV334" s="27"/>
      <c r="VDW334" s="27"/>
      <c r="VDX334" s="27"/>
      <c r="VDY334" s="27"/>
      <c r="VDZ334" s="27"/>
      <c r="VEA334" s="27"/>
      <c r="VEB334" s="27"/>
      <c r="VEC334" s="27"/>
      <c r="VED334" s="27"/>
      <c r="VEE334" s="27"/>
      <c r="VEF334" s="27"/>
      <c r="VEG334" s="27"/>
      <c r="VEH334" s="27"/>
      <c r="VEI334" s="27"/>
      <c r="VEJ334" s="27"/>
      <c r="VEK334" s="27"/>
      <c r="VEL334" s="27"/>
      <c r="VEM334" s="27"/>
      <c r="VEN334" s="27"/>
      <c r="VEO334" s="27"/>
      <c r="VEP334" s="27"/>
      <c r="VEQ334" s="27"/>
      <c r="VER334" s="27"/>
      <c r="VES334" s="27"/>
      <c r="VET334" s="27"/>
      <c r="VEU334" s="27"/>
      <c r="VEV334" s="27"/>
      <c r="VEW334" s="27"/>
      <c r="VEX334" s="27"/>
      <c r="VEY334" s="27"/>
      <c r="VEZ334" s="27"/>
      <c r="VFA334" s="27"/>
      <c r="VFB334" s="27"/>
      <c r="VFC334" s="27"/>
      <c r="VFD334" s="27"/>
      <c r="VFE334" s="27"/>
      <c r="VFF334" s="27"/>
      <c r="VFG334" s="27"/>
      <c r="VFH334" s="27"/>
      <c r="VFI334" s="27"/>
      <c r="VFJ334" s="27"/>
      <c r="VFK334" s="27"/>
      <c r="VFL334" s="27"/>
      <c r="VFM334" s="27"/>
      <c r="VFN334" s="27"/>
      <c r="VFO334" s="27"/>
      <c r="VFP334" s="27"/>
      <c r="VFQ334" s="27"/>
      <c r="VFR334" s="27"/>
      <c r="VFS334" s="27"/>
      <c r="VFT334" s="27"/>
      <c r="VFU334" s="27"/>
      <c r="VFV334" s="27"/>
      <c r="VFW334" s="27"/>
      <c r="VFX334" s="27"/>
      <c r="VFY334" s="27"/>
      <c r="VFZ334" s="27"/>
      <c r="VGA334" s="27"/>
      <c r="VGB334" s="27"/>
      <c r="VGC334" s="27"/>
      <c r="VGD334" s="27"/>
      <c r="VGE334" s="27"/>
      <c r="VGF334" s="27"/>
      <c r="VGG334" s="27"/>
      <c r="VGH334" s="27"/>
      <c r="VGI334" s="27"/>
      <c r="VGJ334" s="27"/>
      <c r="VGK334" s="27"/>
      <c r="VGL334" s="27"/>
      <c r="VGM334" s="27"/>
      <c r="VGN334" s="27"/>
      <c r="VGO334" s="27"/>
      <c r="VGP334" s="27"/>
      <c r="VGQ334" s="27"/>
      <c r="VGR334" s="27"/>
      <c r="VGS334" s="27"/>
      <c r="VGT334" s="27"/>
      <c r="VGU334" s="27"/>
      <c r="VGV334" s="27"/>
      <c r="VGW334" s="27"/>
      <c r="VGX334" s="27"/>
      <c r="VGY334" s="27"/>
      <c r="VGZ334" s="27"/>
      <c r="VHA334" s="27"/>
      <c r="VHB334" s="27"/>
      <c r="VHC334" s="27"/>
      <c r="VHD334" s="27"/>
      <c r="VHE334" s="27"/>
      <c r="VHF334" s="27"/>
      <c r="VHG334" s="27"/>
      <c r="VHH334" s="27"/>
      <c r="VHI334" s="27"/>
      <c r="VHJ334" s="27"/>
      <c r="VHK334" s="27"/>
      <c r="VHL334" s="27"/>
      <c r="VHM334" s="27"/>
      <c r="VHN334" s="27"/>
      <c r="VHO334" s="27"/>
      <c r="VHP334" s="27"/>
      <c r="VHQ334" s="27"/>
      <c r="VHR334" s="27"/>
      <c r="VHS334" s="27"/>
      <c r="VHT334" s="27"/>
      <c r="VHU334" s="27"/>
      <c r="VHV334" s="27"/>
      <c r="VHW334" s="27"/>
      <c r="VHX334" s="27"/>
      <c r="VHY334" s="27"/>
      <c r="VHZ334" s="27"/>
      <c r="VIA334" s="27"/>
      <c r="VIB334" s="27"/>
      <c r="VIC334" s="27"/>
      <c r="VID334" s="27"/>
      <c r="VIE334" s="27"/>
      <c r="VIF334" s="27"/>
      <c r="VIG334" s="27"/>
      <c r="VIH334" s="27"/>
      <c r="VII334" s="27"/>
      <c r="VIJ334" s="27"/>
      <c r="VIK334" s="27"/>
      <c r="VIL334" s="27"/>
      <c r="VIM334" s="27"/>
      <c r="VIN334" s="27"/>
      <c r="VIO334" s="27"/>
      <c r="VIP334" s="27"/>
      <c r="VIQ334" s="27"/>
      <c r="VIR334" s="27"/>
      <c r="VIS334" s="27"/>
      <c r="VIT334" s="27"/>
      <c r="VIU334" s="27"/>
      <c r="VIV334" s="27"/>
      <c r="VIW334" s="27"/>
      <c r="VIX334" s="27"/>
      <c r="VIY334" s="27"/>
      <c r="VIZ334" s="27"/>
      <c r="VJA334" s="27"/>
      <c r="VJB334" s="27"/>
      <c r="VJC334" s="27"/>
      <c r="VJD334" s="27"/>
      <c r="VJE334" s="27"/>
      <c r="VJF334" s="27"/>
      <c r="VJG334" s="27"/>
      <c r="VJH334" s="27"/>
      <c r="VJI334" s="27"/>
      <c r="VJJ334" s="27"/>
      <c r="VJK334" s="27"/>
      <c r="VJL334" s="27"/>
      <c r="VJM334" s="27"/>
      <c r="VJN334" s="27"/>
      <c r="VJO334" s="27"/>
      <c r="VJP334" s="27"/>
      <c r="VJQ334" s="27"/>
      <c r="VJR334" s="27"/>
      <c r="VJS334" s="27"/>
      <c r="VJT334" s="27"/>
      <c r="VJU334" s="27"/>
      <c r="VJV334" s="27"/>
      <c r="VJW334" s="27"/>
      <c r="VJX334" s="27"/>
      <c r="VJY334" s="27"/>
      <c r="VJZ334" s="27"/>
      <c r="VKA334" s="27"/>
      <c r="VKB334" s="27"/>
      <c r="VKC334" s="27"/>
      <c r="VKD334" s="27"/>
      <c r="VKE334" s="27"/>
      <c r="VKF334" s="27"/>
      <c r="VKG334" s="27"/>
      <c r="VKH334" s="27"/>
      <c r="VKI334" s="27"/>
      <c r="VKJ334" s="27"/>
      <c r="VKK334" s="27"/>
      <c r="VKL334" s="27"/>
      <c r="VKM334" s="27"/>
      <c r="VKN334" s="27"/>
      <c r="VKO334" s="27"/>
      <c r="VKP334" s="27"/>
      <c r="VKQ334" s="27"/>
      <c r="VKR334" s="27"/>
      <c r="VKS334" s="27"/>
      <c r="VKT334" s="27"/>
      <c r="VKU334" s="27"/>
      <c r="VKV334" s="27"/>
      <c r="VKW334" s="27"/>
      <c r="VKX334" s="27"/>
      <c r="VKY334" s="27"/>
      <c r="VKZ334" s="27"/>
      <c r="VLA334" s="27"/>
      <c r="VLB334" s="27"/>
      <c r="VLC334" s="27"/>
      <c r="VLD334" s="27"/>
      <c r="VLE334" s="27"/>
      <c r="VLF334" s="27"/>
      <c r="VLG334" s="27"/>
      <c r="VLH334" s="27"/>
      <c r="VLI334" s="27"/>
      <c r="VLJ334" s="27"/>
      <c r="VLK334" s="27"/>
      <c r="VLL334" s="27"/>
      <c r="VLM334" s="27"/>
      <c r="VLN334" s="27"/>
      <c r="VLO334" s="27"/>
      <c r="VLP334" s="27"/>
      <c r="VLQ334" s="27"/>
      <c r="VLR334" s="27"/>
      <c r="VLS334" s="27"/>
      <c r="VLT334" s="27"/>
      <c r="VLU334" s="27"/>
      <c r="VLV334" s="27"/>
      <c r="VLW334" s="27"/>
      <c r="VLX334" s="27"/>
      <c r="VLY334" s="27"/>
      <c r="VLZ334" s="27"/>
      <c r="VMA334" s="27"/>
      <c r="VMB334" s="27"/>
      <c r="VMC334" s="27"/>
      <c r="VMD334" s="27"/>
      <c r="VME334" s="27"/>
      <c r="VMF334" s="27"/>
      <c r="VMG334" s="27"/>
      <c r="VMH334" s="27"/>
      <c r="VMI334" s="27"/>
      <c r="VMJ334" s="27"/>
      <c r="VMK334" s="27"/>
      <c r="VML334" s="27"/>
      <c r="VMM334" s="27"/>
      <c r="VMN334" s="27"/>
      <c r="VMO334" s="27"/>
      <c r="VMP334" s="27"/>
      <c r="VMQ334" s="27"/>
      <c r="VMR334" s="27"/>
      <c r="VMS334" s="27"/>
      <c r="VMT334" s="27"/>
      <c r="VMU334" s="27"/>
      <c r="VMV334" s="27"/>
      <c r="VMW334" s="27"/>
      <c r="VMX334" s="27"/>
      <c r="VMY334" s="27"/>
      <c r="VMZ334" s="27"/>
      <c r="VNA334" s="27"/>
      <c r="VNB334" s="27"/>
      <c r="VNC334" s="27"/>
      <c r="VND334" s="27"/>
      <c r="VNE334" s="27"/>
      <c r="VNF334" s="27"/>
      <c r="VNG334" s="27"/>
      <c r="VNH334" s="27"/>
      <c r="VNI334" s="27"/>
      <c r="VNJ334" s="27"/>
      <c r="VNK334" s="27"/>
      <c r="VNL334" s="27"/>
      <c r="VNM334" s="27"/>
      <c r="VNN334" s="27"/>
      <c r="VNO334" s="27"/>
      <c r="VNP334" s="27"/>
      <c r="VNQ334" s="27"/>
      <c r="VNR334" s="27"/>
      <c r="VNS334" s="27"/>
      <c r="VNT334" s="27"/>
      <c r="VNU334" s="27"/>
      <c r="VNV334" s="27"/>
      <c r="VNW334" s="27"/>
      <c r="VNX334" s="27"/>
      <c r="VNY334" s="27"/>
      <c r="VNZ334" s="27"/>
      <c r="VOA334" s="27"/>
      <c r="VOB334" s="27"/>
      <c r="VOC334" s="27"/>
      <c r="VOD334" s="27"/>
      <c r="VOE334" s="27"/>
      <c r="VOF334" s="27"/>
      <c r="VOG334" s="27"/>
      <c r="VOH334" s="27"/>
      <c r="VOI334" s="27"/>
      <c r="VOJ334" s="27"/>
      <c r="VOK334" s="27"/>
      <c r="VOL334" s="27"/>
      <c r="VOM334" s="27"/>
      <c r="VON334" s="27"/>
      <c r="VOO334" s="27"/>
      <c r="VOP334" s="27"/>
      <c r="VOQ334" s="27"/>
      <c r="VOR334" s="27"/>
      <c r="VOS334" s="27"/>
      <c r="VOT334" s="27"/>
      <c r="VOU334" s="27"/>
      <c r="VOV334" s="27"/>
      <c r="VOW334" s="27"/>
      <c r="VOX334" s="27"/>
      <c r="VOY334" s="27"/>
      <c r="VOZ334" s="27"/>
      <c r="VPA334" s="27"/>
      <c r="VPB334" s="27"/>
      <c r="VPC334" s="27"/>
      <c r="VPD334" s="27"/>
      <c r="VPE334" s="27"/>
      <c r="VPF334" s="27"/>
      <c r="VPG334" s="27"/>
      <c r="VPH334" s="27"/>
      <c r="VPI334" s="27"/>
      <c r="VPJ334" s="27"/>
      <c r="VPK334" s="27"/>
      <c r="VPL334" s="27"/>
      <c r="VPM334" s="27"/>
      <c r="VPN334" s="27"/>
      <c r="VPO334" s="27"/>
      <c r="VPP334" s="27"/>
      <c r="VPQ334" s="27"/>
      <c r="VPR334" s="27"/>
      <c r="VPS334" s="27"/>
      <c r="VPT334" s="27"/>
      <c r="VPU334" s="27"/>
      <c r="VPV334" s="27"/>
      <c r="VPW334" s="27"/>
      <c r="VPX334" s="27"/>
      <c r="VPY334" s="27"/>
      <c r="VPZ334" s="27"/>
      <c r="VQA334" s="27"/>
      <c r="VQB334" s="27"/>
      <c r="VQC334" s="27"/>
      <c r="VQD334" s="27"/>
      <c r="VQE334" s="27"/>
      <c r="VQF334" s="27"/>
      <c r="VQG334" s="27"/>
      <c r="VQH334" s="27"/>
      <c r="VQI334" s="27"/>
      <c r="VQJ334" s="27"/>
      <c r="VQK334" s="27"/>
      <c r="VQL334" s="27"/>
      <c r="VQM334" s="27"/>
      <c r="VQN334" s="27"/>
      <c r="VQO334" s="27"/>
      <c r="VQP334" s="27"/>
      <c r="VQQ334" s="27"/>
      <c r="VQR334" s="27"/>
      <c r="VQS334" s="27"/>
      <c r="VQT334" s="27"/>
      <c r="VQU334" s="27"/>
      <c r="VQV334" s="27"/>
      <c r="VQW334" s="27"/>
      <c r="VQX334" s="27"/>
      <c r="VQY334" s="27"/>
      <c r="VQZ334" s="27"/>
      <c r="VRA334" s="27"/>
      <c r="VRB334" s="27"/>
      <c r="VRC334" s="27"/>
      <c r="VRD334" s="27"/>
      <c r="VRE334" s="27"/>
      <c r="VRF334" s="27"/>
      <c r="VRG334" s="27"/>
      <c r="VRH334" s="27"/>
      <c r="VRI334" s="27"/>
      <c r="VRJ334" s="27"/>
      <c r="VRK334" s="27"/>
      <c r="VRL334" s="27"/>
      <c r="VRM334" s="27"/>
      <c r="VRN334" s="27"/>
      <c r="VRO334" s="27"/>
      <c r="VRP334" s="27"/>
      <c r="VRQ334" s="27"/>
      <c r="VRR334" s="27"/>
      <c r="VRS334" s="27"/>
      <c r="VRT334" s="27"/>
      <c r="VRU334" s="27"/>
      <c r="VRV334" s="27"/>
      <c r="VRW334" s="27"/>
      <c r="VRX334" s="27"/>
      <c r="VRY334" s="27"/>
      <c r="VRZ334" s="27"/>
      <c r="VSA334" s="27"/>
      <c r="VSB334" s="27"/>
      <c r="VSC334" s="27"/>
      <c r="VSD334" s="27"/>
      <c r="VSE334" s="27"/>
      <c r="VSF334" s="27"/>
      <c r="VSG334" s="27"/>
      <c r="VSH334" s="27"/>
      <c r="VSI334" s="27"/>
      <c r="VSJ334" s="27"/>
      <c r="VSK334" s="27"/>
      <c r="VSL334" s="27"/>
      <c r="VSM334" s="27"/>
      <c r="VSN334" s="27"/>
      <c r="VSO334" s="27"/>
      <c r="VSP334" s="27"/>
      <c r="VSQ334" s="27"/>
      <c r="VSR334" s="27"/>
      <c r="VSS334" s="27"/>
      <c r="VST334" s="27"/>
      <c r="VSU334" s="27"/>
      <c r="VSV334" s="27"/>
      <c r="VSW334" s="27"/>
      <c r="VSX334" s="27"/>
      <c r="VSY334" s="27"/>
      <c r="VSZ334" s="27"/>
      <c r="VTA334" s="27"/>
      <c r="VTB334" s="27"/>
      <c r="VTC334" s="27"/>
      <c r="VTD334" s="27"/>
      <c r="VTE334" s="27"/>
      <c r="VTF334" s="27"/>
      <c r="VTG334" s="27"/>
      <c r="VTH334" s="27"/>
      <c r="VTI334" s="27"/>
      <c r="VTJ334" s="27"/>
      <c r="VTK334" s="27"/>
      <c r="VTL334" s="27"/>
      <c r="VTM334" s="27"/>
      <c r="VTN334" s="27"/>
      <c r="VTO334" s="27"/>
      <c r="VTP334" s="27"/>
      <c r="VTQ334" s="27"/>
      <c r="VTR334" s="27"/>
      <c r="VTS334" s="27"/>
      <c r="VTT334" s="27"/>
      <c r="VTU334" s="27"/>
      <c r="VTV334" s="27"/>
      <c r="VTW334" s="27"/>
      <c r="VTX334" s="27"/>
      <c r="VTY334" s="27"/>
      <c r="VTZ334" s="27"/>
      <c r="VUA334" s="27"/>
      <c r="VUB334" s="27"/>
      <c r="VUC334" s="27"/>
      <c r="VUD334" s="27"/>
      <c r="VUE334" s="27"/>
      <c r="VUF334" s="27"/>
      <c r="VUG334" s="27"/>
      <c r="VUH334" s="27"/>
      <c r="VUI334" s="27"/>
      <c r="VUJ334" s="27"/>
      <c r="VUK334" s="27"/>
      <c r="VUL334" s="27"/>
      <c r="VUM334" s="27"/>
      <c r="VUN334" s="27"/>
      <c r="VUO334" s="27"/>
      <c r="VUP334" s="27"/>
      <c r="VUQ334" s="27"/>
      <c r="VUR334" s="27"/>
      <c r="VUS334" s="27"/>
      <c r="VUT334" s="27"/>
      <c r="VUU334" s="27"/>
      <c r="VUV334" s="27"/>
      <c r="VUW334" s="27"/>
      <c r="VUX334" s="27"/>
      <c r="VUY334" s="27"/>
      <c r="VUZ334" s="27"/>
      <c r="VVA334" s="27"/>
      <c r="VVB334" s="27"/>
      <c r="VVC334" s="27"/>
      <c r="VVD334" s="27"/>
      <c r="VVE334" s="27"/>
      <c r="VVF334" s="27"/>
      <c r="VVG334" s="27"/>
      <c r="VVH334" s="27"/>
      <c r="VVI334" s="27"/>
      <c r="VVJ334" s="27"/>
      <c r="VVK334" s="27"/>
      <c r="VVL334" s="27"/>
      <c r="VVM334" s="27"/>
      <c r="VVN334" s="27"/>
      <c r="VVO334" s="27"/>
      <c r="VVP334" s="27"/>
      <c r="VVQ334" s="27"/>
      <c r="VVR334" s="27"/>
      <c r="VVS334" s="27"/>
      <c r="VVT334" s="27"/>
      <c r="VVU334" s="27"/>
      <c r="VVV334" s="27"/>
      <c r="VVW334" s="27"/>
      <c r="VVX334" s="27"/>
      <c r="VVY334" s="27"/>
      <c r="VVZ334" s="27"/>
      <c r="VWA334" s="27"/>
      <c r="VWB334" s="27"/>
      <c r="VWC334" s="27"/>
      <c r="VWD334" s="27"/>
      <c r="VWE334" s="27"/>
      <c r="VWF334" s="27"/>
      <c r="VWG334" s="27"/>
      <c r="VWH334" s="27"/>
      <c r="VWI334" s="27"/>
      <c r="VWJ334" s="27"/>
      <c r="VWK334" s="27"/>
      <c r="VWL334" s="27"/>
      <c r="VWM334" s="27"/>
      <c r="VWN334" s="27"/>
      <c r="VWO334" s="27"/>
      <c r="VWP334" s="27"/>
      <c r="VWQ334" s="27"/>
      <c r="VWR334" s="27"/>
      <c r="VWS334" s="27"/>
      <c r="VWT334" s="27"/>
      <c r="VWU334" s="27"/>
      <c r="VWV334" s="27"/>
      <c r="VWW334" s="27"/>
      <c r="VWX334" s="27"/>
      <c r="VWY334" s="27"/>
      <c r="VWZ334" s="27"/>
      <c r="VXA334" s="27"/>
      <c r="VXB334" s="27"/>
      <c r="VXC334" s="27"/>
      <c r="VXD334" s="27"/>
      <c r="VXE334" s="27"/>
      <c r="VXF334" s="27"/>
      <c r="VXG334" s="27"/>
      <c r="VXH334" s="27"/>
      <c r="VXI334" s="27"/>
      <c r="VXJ334" s="27"/>
      <c r="VXK334" s="27"/>
      <c r="VXL334" s="27"/>
      <c r="VXM334" s="27"/>
      <c r="VXN334" s="27"/>
      <c r="VXO334" s="27"/>
      <c r="VXP334" s="27"/>
      <c r="VXQ334" s="27"/>
      <c r="VXR334" s="27"/>
      <c r="VXS334" s="27"/>
      <c r="VXT334" s="27"/>
      <c r="VXU334" s="27"/>
      <c r="VXV334" s="27"/>
      <c r="VXW334" s="27"/>
      <c r="VXX334" s="27"/>
      <c r="VXY334" s="27"/>
      <c r="VXZ334" s="27"/>
      <c r="VYA334" s="27"/>
      <c r="VYB334" s="27"/>
      <c r="VYC334" s="27"/>
      <c r="VYD334" s="27"/>
      <c r="VYE334" s="27"/>
      <c r="VYF334" s="27"/>
      <c r="VYG334" s="27"/>
      <c r="VYH334" s="27"/>
      <c r="VYI334" s="27"/>
      <c r="VYJ334" s="27"/>
      <c r="VYK334" s="27"/>
      <c r="VYL334" s="27"/>
      <c r="VYM334" s="27"/>
      <c r="VYN334" s="27"/>
      <c r="VYO334" s="27"/>
      <c r="VYP334" s="27"/>
      <c r="VYQ334" s="27"/>
      <c r="VYR334" s="27"/>
      <c r="VYS334" s="27"/>
      <c r="VYT334" s="27"/>
      <c r="VYU334" s="27"/>
      <c r="VYV334" s="27"/>
      <c r="VYW334" s="27"/>
      <c r="VYX334" s="27"/>
      <c r="VYY334" s="27"/>
      <c r="VYZ334" s="27"/>
      <c r="VZA334" s="27"/>
      <c r="VZB334" s="27"/>
      <c r="VZC334" s="27"/>
      <c r="VZD334" s="27"/>
      <c r="VZE334" s="27"/>
      <c r="VZF334" s="27"/>
      <c r="VZG334" s="27"/>
      <c r="VZH334" s="27"/>
      <c r="VZI334" s="27"/>
      <c r="VZJ334" s="27"/>
      <c r="VZK334" s="27"/>
      <c r="VZL334" s="27"/>
      <c r="VZM334" s="27"/>
      <c r="VZN334" s="27"/>
      <c r="VZO334" s="27"/>
      <c r="VZP334" s="27"/>
      <c r="VZQ334" s="27"/>
      <c r="VZR334" s="27"/>
      <c r="VZS334" s="27"/>
      <c r="VZT334" s="27"/>
      <c r="VZU334" s="27"/>
      <c r="VZV334" s="27"/>
      <c r="VZW334" s="27"/>
      <c r="VZX334" s="27"/>
      <c r="VZY334" s="27"/>
      <c r="VZZ334" s="27"/>
      <c r="WAA334" s="27"/>
      <c r="WAB334" s="27"/>
      <c r="WAC334" s="27"/>
      <c r="WAD334" s="27"/>
      <c r="WAE334" s="27"/>
      <c r="WAF334" s="27"/>
      <c r="WAG334" s="27"/>
      <c r="WAH334" s="27"/>
      <c r="WAI334" s="27"/>
      <c r="WAJ334" s="27"/>
      <c r="WAK334" s="27"/>
      <c r="WAL334" s="27"/>
      <c r="WAM334" s="27"/>
      <c r="WAN334" s="27"/>
      <c r="WAO334" s="27"/>
      <c r="WAP334" s="27"/>
      <c r="WAQ334" s="27"/>
      <c r="WAR334" s="27"/>
      <c r="WAS334" s="27"/>
      <c r="WAT334" s="27"/>
      <c r="WAU334" s="27"/>
      <c r="WAV334" s="27"/>
      <c r="WAW334" s="27"/>
      <c r="WAX334" s="27"/>
      <c r="WAY334" s="27"/>
      <c r="WAZ334" s="27"/>
      <c r="WBA334" s="27"/>
      <c r="WBB334" s="27"/>
      <c r="WBC334" s="27"/>
      <c r="WBD334" s="27"/>
      <c r="WBE334" s="27"/>
      <c r="WBF334" s="27"/>
      <c r="WBG334" s="27"/>
      <c r="WBH334" s="27"/>
      <c r="WBI334" s="27"/>
      <c r="WBJ334" s="27"/>
      <c r="WBK334" s="27"/>
      <c r="WBL334" s="27"/>
      <c r="WBM334" s="27"/>
      <c r="WBN334" s="27"/>
      <c r="WBO334" s="27"/>
      <c r="WBP334" s="27"/>
      <c r="WBQ334" s="27"/>
      <c r="WBR334" s="27"/>
      <c r="WBS334" s="27"/>
      <c r="WBT334" s="27"/>
      <c r="WBU334" s="27"/>
      <c r="WBV334" s="27"/>
      <c r="WBW334" s="27"/>
      <c r="WBX334" s="27"/>
      <c r="WBY334" s="27"/>
      <c r="WBZ334" s="27"/>
      <c r="WCA334" s="27"/>
      <c r="WCB334" s="27"/>
      <c r="WCC334" s="27"/>
      <c r="WCD334" s="27"/>
      <c r="WCE334" s="27"/>
      <c r="WCF334" s="27"/>
      <c r="WCG334" s="27"/>
      <c r="WCH334" s="27"/>
      <c r="WCI334" s="27"/>
      <c r="WCJ334" s="27"/>
      <c r="WCK334" s="27"/>
      <c r="WCL334" s="27"/>
      <c r="WCM334" s="27"/>
      <c r="WCN334" s="27"/>
      <c r="WCO334" s="27"/>
      <c r="WCP334" s="27"/>
      <c r="WCQ334" s="27"/>
      <c r="WCR334" s="27"/>
      <c r="WCS334" s="27"/>
      <c r="WCT334" s="27"/>
      <c r="WCU334" s="27"/>
      <c r="WCV334" s="27"/>
      <c r="WCW334" s="27"/>
      <c r="WCX334" s="27"/>
      <c r="WCY334" s="27"/>
      <c r="WCZ334" s="27"/>
      <c r="WDA334" s="27"/>
      <c r="WDB334" s="27"/>
      <c r="WDC334" s="27"/>
      <c r="WDD334" s="27"/>
      <c r="WDE334" s="27"/>
      <c r="WDF334" s="27"/>
      <c r="WDG334" s="27"/>
      <c r="WDH334" s="27"/>
      <c r="WDI334" s="27"/>
      <c r="WDJ334" s="27"/>
      <c r="WDK334" s="27"/>
      <c r="WDL334" s="27"/>
      <c r="WDM334" s="27"/>
      <c r="WDN334" s="27"/>
      <c r="WDO334" s="27"/>
      <c r="WDP334" s="27"/>
      <c r="WDQ334" s="27"/>
      <c r="WDR334" s="27"/>
      <c r="WDS334" s="27"/>
      <c r="WDT334" s="27"/>
      <c r="WDU334" s="27"/>
      <c r="WDV334" s="27"/>
      <c r="WDW334" s="27"/>
      <c r="WDX334" s="27"/>
      <c r="WDY334" s="27"/>
      <c r="WDZ334" s="27"/>
      <c r="WEA334" s="27"/>
      <c r="WEB334" s="27"/>
      <c r="WEC334" s="27"/>
      <c r="WED334" s="27"/>
      <c r="WEE334" s="27"/>
      <c r="WEF334" s="27"/>
      <c r="WEG334" s="27"/>
      <c r="WEH334" s="27"/>
      <c r="WEI334" s="27"/>
      <c r="WEJ334" s="27"/>
      <c r="WEK334" s="27"/>
      <c r="WEL334" s="27"/>
      <c r="WEM334" s="27"/>
      <c r="WEN334" s="27"/>
      <c r="WEO334" s="27"/>
      <c r="WEP334" s="27"/>
      <c r="WEQ334" s="27"/>
      <c r="WER334" s="27"/>
      <c r="WES334" s="27"/>
      <c r="WET334" s="27"/>
      <c r="WEU334" s="27"/>
      <c r="WEV334" s="27"/>
      <c r="WEW334" s="27"/>
      <c r="WEX334" s="27"/>
      <c r="WEY334" s="27"/>
      <c r="WEZ334" s="27"/>
      <c r="WFA334" s="27"/>
      <c r="WFB334" s="27"/>
      <c r="WFC334" s="27"/>
      <c r="WFD334" s="27"/>
      <c r="WFE334" s="27"/>
      <c r="WFF334" s="27"/>
      <c r="WFG334" s="27"/>
      <c r="WFH334" s="27"/>
      <c r="WFI334" s="27"/>
      <c r="WFJ334" s="27"/>
      <c r="WFK334" s="27"/>
      <c r="WFL334" s="27"/>
      <c r="WFM334" s="27"/>
      <c r="WFN334" s="27"/>
      <c r="WFO334" s="27"/>
      <c r="WFP334" s="27"/>
      <c r="WFQ334" s="27"/>
      <c r="WFR334" s="27"/>
      <c r="WFS334" s="27"/>
      <c r="WFT334" s="27"/>
      <c r="WFU334" s="27"/>
      <c r="WFV334" s="27"/>
      <c r="WFW334" s="27"/>
      <c r="WFX334" s="27"/>
      <c r="WFY334" s="27"/>
      <c r="WFZ334" s="27"/>
      <c r="WGA334" s="27"/>
      <c r="WGB334" s="27"/>
      <c r="WGC334" s="27"/>
      <c r="WGD334" s="27"/>
      <c r="WGE334" s="27"/>
      <c r="WGF334" s="27"/>
      <c r="WGG334" s="27"/>
      <c r="WGH334" s="27"/>
      <c r="WGI334" s="27"/>
      <c r="WGJ334" s="27"/>
      <c r="WGK334" s="27"/>
      <c r="WGL334" s="27"/>
      <c r="WGM334" s="27"/>
      <c r="WGN334" s="27"/>
      <c r="WGO334" s="27"/>
      <c r="WGP334" s="27"/>
      <c r="WGQ334" s="27"/>
      <c r="WGR334" s="27"/>
      <c r="WGS334" s="27"/>
      <c r="WGT334" s="27"/>
      <c r="WGU334" s="27"/>
      <c r="WGV334" s="27"/>
      <c r="WGW334" s="27"/>
      <c r="WGX334" s="27"/>
      <c r="WGY334" s="27"/>
      <c r="WGZ334" s="27"/>
      <c r="WHA334" s="27"/>
      <c r="WHB334" s="27"/>
      <c r="WHC334" s="27"/>
      <c r="WHD334" s="27"/>
      <c r="WHE334" s="27"/>
      <c r="WHF334" s="27"/>
      <c r="WHG334" s="27"/>
      <c r="WHH334" s="27"/>
      <c r="WHI334" s="27"/>
      <c r="WHJ334" s="27"/>
      <c r="WHK334" s="27"/>
      <c r="WHL334" s="27"/>
      <c r="WHM334" s="27"/>
      <c r="WHN334" s="27"/>
      <c r="WHO334" s="27"/>
      <c r="WHP334" s="27"/>
      <c r="WHQ334" s="27"/>
      <c r="WHR334" s="27"/>
      <c r="WHS334" s="27"/>
      <c r="WHT334" s="27"/>
      <c r="WHU334" s="27"/>
      <c r="WHV334" s="27"/>
      <c r="WHW334" s="27"/>
      <c r="WHX334" s="27"/>
      <c r="WHY334" s="27"/>
      <c r="WHZ334" s="27"/>
      <c r="WIA334" s="27"/>
      <c r="WIB334" s="27"/>
      <c r="WIC334" s="27"/>
      <c r="WID334" s="27"/>
      <c r="WIE334" s="27"/>
      <c r="WIF334" s="27"/>
      <c r="WIG334" s="27"/>
      <c r="WIH334" s="27"/>
      <c r="WII334" s="27"/>
      <c r="WIJ334" s="27"/>
      <c r="WIK334" s="27"/>
      <c r="WIL334" s="27"/>
      <c r="WIM334" s="27"/>
      <c r="WIN334" s="27"/>
      <c r="WIO334" s="27"/>
      <c r="WIP334" s="27"/>
      <c r="WIQ334" s="27"/>
      <c r="WIR334" s="27"/>
      <c r="WIS334" s="27"/>
      <c r="WIT334" s="27"/>
      <c r="WIU334" s="27"/>
      <c r="WIV334" s="27"/>
      <c r="WIW334" s="27"/>
      <c r="WIX334" s="27"/>
      <c r="WIY334" s="27"/>
      <c r="WIZ334" s="27"/>
      <c r="WJA334" s="27"/>
      <c r="WJB334" s="27"/>
      <c r="WJC334" s="27"/>
      <c r="WJD334" s="27"/>
      <c r="WJE334" s="27"/>
      <c r="WJF334" s="27"/>
      <c r="WJG334" s="27"/>
      <c r="WJH334" s="27"/>
      <c r="WJI334" s="27"/>
      <c r="WJJ334" s="27"/>
      <c r="WJK334" s="27"/>
      <c r="WJL334" s="27"/>
      <c r="WJM334" s="27"/>
      <c r="WJN334" s="27"/>
      <c r="WJO334" s="27"/>
      <c r="WJP334" s="27"/>
      <c r="WJQ334" s="27"/>
      <c r="WJR334" s="27"/>
      <c r="WJS334" s="27"/>
      <c r="WJT334" s="27"/>
      <c r="WJU334" s="27"/>
      <c r="WJV334" s="27"/>
      <c r="WJW334" s="27"/>
      <c r="WJX334" s="27"/>
      <c r="WJY334" s="27"/>
      <c r="WJZ334" s="27"/>
      <c r="WKA334" s="27"/>
      <c r="WKB334" s="27"/>
      <c r="WKC334" s="27"/>
      <c r="WKD334" s="27"/>
      <c r="WKE334" s="27"/>
      <c r="WKF334" s="27"/>
      <c r="WKG334" s="27"/>
      <c r="WKH334" s="27"/>
      <c r="WKI334" s="27"/>
      <c r="WKJ334" s="27"/>
      <c r="WKK334" s="27"/>
      <c r="WKL334" s="27"/>
      <c r="WKM334" s="27"/>
      <c r="WKN334" s="27"/>
      <c r="WKO334" s="27"/>
      <c r="WKP334" s="27"/>
      <c r="WKQ334" s="27"/>
      <c r="WKR334" s="27"/>
      <c r="WKS334" s="27"/>
      <c r="WKT334" s="27"/>
      <c r="WKU334" s="27"/>
      <c r="WKV334" s="27"/>
      <c r="WKW334" s="27"/>
      <c r="WKX334" s="27"/>
      <c r="WKY334" s="27"/>
      <c r="WKZ334" s="27"/>
      <c r="WLA334" s="27"/>
      <c r="WLB334" s="27"/>
      <c r="WLC334" s="27"/>
      <c r="WLD334" s="27"/>
      <c r="WLE334" s="27"/>
      <c r="WLF334" s="27"/>
      <c r="WLG334" s="27"/>
      <c r="WLH334" s="27"/>
      <c r="WLI334" s="27"/>
      <c r="WLJ334" s="27"/>
      <c r="WLK334" s="27"/>
      <c r="WLL334" s="27"/>
      <c r="WLM334" s="27"/>
      <c r="WLN334" s="27"/>
      <c r="WLO334" s="27"/>
      <c r="WLP334" s="27"/>
      <c r="WLQ334" s="27"/>
      <c r="WLR334" s="27"/>
      <c r="WLS334" s="27"/>
      <c r="WLT334" s="27"/>
      <c r="WLU334" s="27"/>
      <c r="WLV334" s="27"/>
      <c r="WLW334" s="27"/>
      <c r="WLX334" s="27"/>
      <c r="WLY334" s="27"/>
      <c r="WLZ334" s="27"/>
      <c r="WMA334" s="27"/>
      <c r="WMB334" s="27"/>
      <c r="WMC334" s="27"/>
      <c r="WMD334" s="27"/>
      <c r="WME334" s="27"/>
      <c r="WMF334" s="27"/>
      <c r="WMG334" s="27"/>
      <c r="WMH334" s="27"/>
      <c r="WMI334" s="27"/>
      <c r="WMJ334" s="27"/>
      <c r="WMK334" s="27"/>
      <c r="WML334" s="27"/>
      <c r="WMM334" s="27"/>
      <c r="WMN334" s="27"/>
      <c r="WMO334" s="27"/>
      <c r="WMP334" s="27"/>
      <c r="WMQ334" s="27"/>
      <c r="WMR334" s="27"/>
      <c r="WMS334" s="27"/>
      <c r="WMT334" s="27"/>
      <c r="WMU334" s="27"/>
      <c r="WMV334" s="27"/>
      <c r="WMW334" s="27"/>
      <c r="WMX334" s="27"/>
      <c r="WMY334" s="27"/>
      <c r="WMZ334" s="27"/>
      <c r="WNA334" s="27"/>
      <c r="WNB334" s="27"/>
      <c r="WNC334" s="27"/>
      <c r="WND334" s="27"/>
      <c r="WNE334" s="27"/>
      <c r="WNF334" s="27"/>
      <c r="WNG334" s="27"/>
      <c r="WNH334" s="27"/>
      <c r="WNI334" s="27"/>
      <c r="WNJ334" s="27"/>
      <c r="WNK334" s="27"/>
      <c r="WNL334" s="27"/>
      <c r="WNM334" s="27"/>
      <c r="WNN334" s="27"/>
      <c r="WNO334" s="27"/>
      <c r="WNP334" s="27"/>
      <c r="WNQ334" s="27"/>
      <c r="WNR334" s="27"/>
      <c r="WNS334" s="27"/>
      <c r="WNT334" s="27"/>
      <c r="WNU334" s="27"/>
      <c r="WNV334" s="27"/>
      <c r="WNW334" s="27"/>
      <c r="WNX334" s="27"/>
      <c r="WNY334" s="27"/>
      <c r="WNZ334" s="27"/>
      <c r="WOA334" s="27"/>
      <c r="WOB334" s="27"/>
      <c r="WOC334" s="27"/>
      <c r="WOD334" s="27"/>
      <c r="WOE334" s="27"/>
      <c r="WOF334" s="27"/>
      <c r="WOG334" s="27"/>
      <c r="WOH334" s="27"/>
      <c r="WOI334" s="27"/>
      <c r="WOJ334" s="27"/>
      <c r="WOK334" s="27"/>
      <c r="WOL334" s="27"/>
      <c r="WOM334" s="27"/>
      <c r="WON334" s="27"/>
      <c r="WOO334" s="27"/>
      <c r="WOP334" s="27"/>
      <c r="WOQ334" s="27"/>
      <c r="WOR334" s="27"/>
      <c r="WOS334" s="27"/>
      <c r="WOT334" s="27"/>
      <c r="WOU334" s="27"/>
      <c r="WOV334" s="27"/>
      <c r="WOW334" s="27"/>
      <c r="WOX334" s="27"/>
      <c r="WOY334" s="27"/>
      <c r="WOZ334" s="27"/>
      <c r="WPA334" s="27"/>
      <c r="WPB334" s="27"/>
      <c r="WPC334" s="27"/>
      <c r="WPD334" s="27"/>
      <c r="WPE334" s="27"/>
      <c r="WPF334" s="27"/>
      <c r="WPG334" s="27"/>
      <c r="WPH334" s="27"/>
      <c r="WPI334" s="27"/>
      <c r="WPJ334" s="27"/>
      <c r="WPK334" s="27"/>
      <c r="WPL334" s="27"/>
      <c r="WPM334" s="27"/>
      <c r="WPN334" s="27"/>
      <c r="WPO334" s="27"/>
      <c r="WPP334" s="27"/>
      <c r="WPQ334" s="27"/>
      <c r="WPR334" s="27"/>
      <c r="WPS334" s="27"/>
      <c r="WPT334" s="27"/>
      <c r="WPU334" s="27"/>
      <c r="WPV334" s="27"/>
      <c r="WPW334" s="27"/>
      <c r="WPX334" s="27"/>
      <c r="WPY334" s="27"/>
      <c r="WPZ334" s="27"/>
      <c r="WQA334" s="27"/>
      <c r="WQB334" s="27"/>
      <c r="WQC334" s="27"/>
      <c r="WQD334" s="27"/>
      <c r="WQE334" s="27"/>
      <c r="WQF334" s="27"/>
      <c r="WQG334" s="27"/>
      <c r="WQH334" s="27"/>
      <c r="WQI334" s="27"/>
      <c r="WQJ334" s="27"/>
      <c r="WQK334" s="27"/>
      <c r="WQL334" s="27"/>
      <c r="WQM334" s="27"/>
      <c r="WQN334" s="27"/>
      <c r="WQO334" s="27"/>
      <c r="WQP334" s="27"/>
      <c r="WQQ334" s="27"/>
      <c r="WQR334" s="27"/>
      <c r="WQS334" s="27"/>
      <c r="WQT334" s="27"/>
      <c r="WQU334" s="27"/>
      <c r="WQV334" s="27"/>
      <c r="WQW334" s="27"/>
      <c r="WQX334" s="27"/>
      <c r="WQY334" s="27"/>
      <c r="WQZ334" s="27"/>
      <c r="WRA334" s="27"/>
      <c r="WRB334" s="27"/>
      <c r="WRC334" s="27"/>
      <c r="WRD334" s="27"/>
      <c r="WRE334" s="27"/>
      <c r="WRF334" s="27"/>
      <c r="WRG334" s="27"/>
      <c r="WRH334" s="27"/>
      <c r="WRI334" s="27"/>
      <c r="WRJ334" s="27"/>
      <c r="WRK334" s="27"/>
      <c r="WRL334" s="27"/>
      <c r="WRM334" s="27"/>
      <c r="WRN334" s="27"/>
      <c r="WRO334" s="27"/>
      <c r="WRP334" s="27"/>
      <c r="WRQ334" s="27"/>
      <c r="WRR334" s="27"/>
      <c r="WRS334" s="27"/>
      <c r="WRT334" s="27"/>
      <c r="WRU334" s="27"/>
      <c r="WRV334" s="27"/>
      <c r="WRW334" s="27"/>
      <c r="WRX334" s="27"/>
      <c r="WRY334" s="27"/>
      <c r="WRZ334" s="27"/>
      <c r="WSA334" s="27"/>
      <c r="WSB334" s="27"/>
      <c r="WSC334" s="27"/>
      <c r="WSD334" s="27"/>
      <c r="WSE334" s="27"/>
      <c r="WSF334" s="27"/>
      <c r="WSG334" s="27"/>
      <c r="WSH334" s="27"/>
      <c r="WSI334" s="27"/>
      <c r="WSJ334" s="27"/>
      <c r="WSK334" s="27"/>
      <c r="WSL334" s="27"/>
      <c r="WSM334" s="27"/>
      <c r="WSN334" s="27"/>
      <c r="WSO334" s="27"/>
      <c r="WSP334" s="27"/>
      <c r="WSQ334" s="27"/>
      <c r="WSR334" s="27"/>
      <c r="WSS334" s="27"/>
      <c r="WST334" s="27"/>
      <c r="WSU334" s="27"/>
      <c r="WSV334" s="27"/>
      <c r="WSW334" s="27"/>
      <c r="WSX334" s="27"/>
      <c r="WSY334" s="27"/>
      <c r="WSZ334" s="27"/>
      <c r="WTA334" s="27"/>
      <c r="WTB334" s="27"/>
      <c r="WTC334" s="27"/>
      <c r="WTD334" s="27"/>
      <c r="WTE334" s="27"/>
      <c r="WTF334" s="27"/>
      <c r="WTG334" s="27"/>
      <c r="WTH334" s="27"/>
      <c r="WTI334" s="27"/>
      <c r="WTJ334" s="27"/>
      <c r="WTK334" s="27"/>
      <c r="WTL334" s="27"/>
      <c r="WTM334" s="27"/>
      <c r="WTN334" s="27"/>
      <c r="WTO334" s="27"/>
      <c r="WTP334" s="27"/>
      <c r="WTQ334" s="27"/>
      <c r="WTR334" s="27"/>
      <c r="WTS334" s="27"/>
      <c r="WTT334" s="27"/>
      <c r="WTU334" s="27"/>
      <c r="WTV334" s="27"/>
      <c r="WTW334" s="27"/>
      <c r="WTX334" s="27"/>
      <c r="WTY334" s="27"/>
      <c r="WTZ334" s="27"/>
      <c r="WUA334" s="27"/>
      <c r="WUB334" s="27"/>
      <c r="WUC334" s="27"/>
      <c r="WUD334" s="27"/>
      <c r="WUE334" s="27"/>
      <c r="WUF334" s="27"/>
      <c r="WUG334" s="27"/>
      <c r="WUH334" s="27"/>
      <c r="WUI334" s="27"/>
      <c r="WUJ334" s="27"/>
      <c r="WUK334" s="27"/>
      <c r="WUL334" s="27"/>
      <c r="WUM334" s="27"/>
      <c r="WUN334" s="27"/>
      <c r="WUO334" s="27"/>
      <c r="WUP334" s="27"/>
      <c r="WUQ334" s="27"/>
      <c r="WUR334" s="27"/>
      <c r="WUS334" s="27"/>
      <c r="WUT334" s="27"/>
      <c r="WUU334" s="27"/>
      <c r="WUV334" s="27"/>
      <c r="WUW334" s="27"/>
      <c r="WUX334" s="27"/>
      <c r="WUY334" s="27"/>
      <c r="WUZ334" s="27"/>
      <c r="WVA334" s="27"/>
      <c r="WVB334" s="27"/>
      <c r="WVC334" s="27"/>
      <c r="WVD334" s="27"/>
      <c r="WVE334" s="27"/>
      <c r="WVF334" s="27"/>
      <c r="WVG334" s="27"/>
      <c r="WVH334" s="27"/>
      <c r="WVI334" s="27"/>
      <c r="WVJ334" s="27"/>
      <c r="WVK334" s="27"/>
      <c r="WVL334" s="27"/>
      <c r="WVM334" s="27"/>
      <c r="WVN334" s="27"/>
      <c r="WVO334" s="27"/>
      <c r="WVP334" s="27"/>
      <c r="WVQ334" s="27"/>
      <c r="WVR334" s="27"/>
      <c r="WVS334" s="27"/>
      <c r="WVT334" s="27"/>
      <c r="WVU334" s="27"/>
      <c r="WVV334" s="27"/>
      <c r="WVW334" s="27"/>
      <c r="WVX334" s="27"/>
      <c r="WVY334" s="27"/>
      <c r="WVZ334" s="27"/>
      <c r="WWA334" s="27"/>
      <c r="WWB334" s="27"/>
      <c r="WWC334" s="27"/>
      <c r="WWD334" s="27"/>
      <c r="WWE334" s="27"/>
      <c r="WWF334" s="27"/>
      <c r="WWG334" s="27"/>
      <c r="WWH334" s="27"/>
      <c r="WWI334" s="27"/>
      <c r="WWJ334" s="27"/>
      <c r="WWK334" s="27"/>
      <c r="WWL334" s="27"/>
      <c r="WWM334" s="27"/>
      <c r="WWN334" s="27"/>
      <c r="WWO334" s="27"/>
      <c r="WWP334" s="27"/>
      <c r="WWQ334" s="27"/>
      <c r="WWR334" s="27"/>
      <c r="WWS334" s="27"/>
      <c r="WWT334" s="27"/>
      <c r="WWU334" s="27"/>
      <c r="WWV334" s="27"/>
      <c r="WWW334" s="27"/>
      <c r="WWX334" s="27"/>
      <c r="WWY334" s="27"/>
      <c r="WWZ334" s="27"/>
      <c r="WXA334" s="27"/>
      <c r="WXB334" s="27"/>
      <c r="WXC334" s="27"/>
      <c r="WXD334" s="27"/>
      <c r="WXE334" s="27"/>
      <c r="WXF334" s="27"/>
      <c r="WXG334" s="27"/>
      <c r="WXH334" s="27"/>
      <c r="WXI334" s="27"/>
      <c r="WXJ334" s="27"/>
      <c r="WXK334" s="27"/>
      <c r="WXL334" s="27"/>
      <c r="WXM334" s="27"/>
      <c r="WXN334" s="27"/>
      <c r="WXO334" s="27"/>
      <c r="WXP334" s="27"/>
      <c r="WXQ334" s="27"/>
      <c r="WXR334" s="27"/>
      <c r="WXS334" s="27"/>
      <c r="WXT334" s="27"/>
      <c r="WXU334" s="27"/>
      <c r="WXV334" s="27"/>
      <c r="WXW334" s="27"/>
      <c r="WXX334" s="27"/>
      <c r="WXY334" s="27"/>
      <c r="WXZ334" s="27"/>
      <c r="WYA334" s="27"/>
      <c r="WYB334" s="27"/>
      <c r="WYC334" s="27"/>
      <c r="WYD334" s="27"/>
      <c r="WYE334" s="27"/>
      <c r="WYF334" s="27"/>
      <c r="WYG334" s="27"/>
      <c r="WYH334" s="27"/>
      <c r="WYI334" s="27"/>
      <c r="WYJ334" s="27"/>
      <c r="WYK334" s="27"/>
      <c r="WYL334" s="27"/>
      <c r="WYM334" s="27"/>
      <c r="WYN334" s="27"/>
      <c r="WYO334" s="27"/>
      <c r="WYP334" s="27"/>
      <c r="WYQ334" s="27"/>
      <c r="WYR334" s="27"/>
      <c r="WYS334" s="27"/>
      <c r="WYT334" s="27"/>
      <c r="WYU334" s="27"/>
      <c r="WYV334" s="27"/>
      <c r="WYW334" s="27"/>
      <c r="WYX334" s="27"/>
      <c r="WYY334" s="27"/>
      <c r="WYZ334" s="27"/>
      <c r="WZA334" s="27"/>
      <c r="WZB334" s="27"/>
      <c r="WZC334" s="27"/>
      <c r="WZD334" s="27"/>
      <c r="WZE334" s="27"/>
      <c r="WZF334" s="27"/>
      <c r="WZG334" s="27"/>
      <c r="WZH334" s="27"/>
      <c r="WZI334" s="27"/>
      <c r="WZJ334" s="27"/>
      <c r="WZK334" s="27"/>
      <c r="WZL334" s="27"/>
      <c r="WZM334" s="27"/>
      <c r="WZN334" s="27"/>
      <c r="WZO334" s="27"/>
      <c r="WZP334" s="27"/>
      <c r="WZQ334" s="27"/>
      <c r="WZR334" s="27"/>
      <c r="WZS334" s="27"/>
      <c r="WZT334" s="27"/>
      <c r="WZU334" s="27"/>
      <c r="WZV334" s="27"/>
      <c r="WZW334" s="27"/>
      <c r="WZX334" s="27"/>
      <c r="WZY334" s="27"/>
      <c r="WZZ334" s="27"/>
      <c r="XAA334" s="27"/>
      <c r="XAB334" s="27"/>
      <c r="XAC334" s="27"/>
      <c r="XAD334" s="27"/>
      <c r="XAE334" s="27"/>
      <c r="XAF334" s="27"/>
      <c r="XAG334" s="27"/>
      <c r="XAH334" s="27"/>
      <c r="XAI334" s="27"/>
      <c r="XAJ334" s="27"/>
      <c r="XAK334" s="27"/>
      <c r="XAL334" s="27"/>
      <c r="XAM334" s="27"/>
      <c r="XAN334" s="27"/>
      <c r="XAO334" s="27"/>
      <c r="XAP334" s="27"/>
      <c r="XAQ334" s="27"/>
      <c r="XAR334" s="27"/>
      <c r="XAS334" s="27"/>
      <c r="XAT334" s="27"/>
      <c r="XAU334" s="27"/>
      <c r="XAV334" s="27"/>
      <c r="XAW334" s="27"/>
      <c r="XAX334" s="27"/>
      <c r="XAY334" s="27"/>
      <c r="XAZ334" s="27"/>
      <c r="XBA334" s="27"/>
      <c r="XBB334" s="27"/>
      <c r="XBC334" s="27"/>
      <c r="XBD334" s="27"/>
      <c r="XBE334" s="27"/>
      <c r="XBF334" s="27"/>
      <c r="XBG334" s="27"/>
      <c r="XBH334" s="27"/>
      <c r="XBI334" s="27"/>
      <c r="XBJ334" s="27"/>
      <c r="XBK334" s="27"/>
      <c r="XBL334" s="27"/>
      <c r="XBM334" s="27"/>
      <c r="XBN334" s="27"/>
      <c r="XBO334" s="27"/>
      <c r="XBP334" s="27"/>
      <c r="XBQ334" s="27"/>
      <c r="XBR334" s="27"/>
      <c r="XBS334" s="27"/>
      <c r="XBT334" s="27"/>
      <c r="XBU334" s="27"/>
      <c r="XBV334" s="27"/>
      <c r="XBW334" s="27"/>
      <c r="XBX334" s="27"/>
      <c r="XBY334" s="27"/>
      <c r="XBZ334" s="27"/>
      <c r="XCA334" s="27"/>
      <c r="XCB334" s="27"/>
      <c r="XCC334" s="27"/>
      <c r="XCD334" s="27"/>
      <c r="XCE334" s="27"/>
      <c r="XCF334" s="27"/>
      <c r="XCG334" s="27"/>
      <c r="XCH334" s="27"/>
      <c r="XCI334" s="27"/>
      <c r="XCJ334" s="27"/>
      <c r="XCK334" s="27"/>
      <c r="XCL334" s="27"/>
      <c r="XCM334" s="27"/>
      <c r="XCN334" s="27"/>
      <c r="XCO334" s="27"/>
      <c r="XCP334" s="27"/>
      <c r="XCQ334" s="27"/>
      <c r="XCR334" s="27"/>
      <c r="XCS334" s="27"/>
      <c r="XCT334" s="27"/>
      <c r="XCU334" s="27"/>
      <c r="XCV334" s="27"/>
      <c r="XCW334" s="27"/>
      <c r="XCX334" s="27"/>
      <c r="XCY334" s="27"/>
      <c r="XCZ334" s="27"/>
      <c r="XDA334" s="27"/>
      <c r="XDB334" s="27"/>
      <c r="XDC334" s="27"/>
      <c r="XDD334" s="27"/>
      <c r="XDE334" s="27"/>
      <c r="XDF334" s="27"/>
      <c r="XDG334" s="27"/>
      <c r="XDH334" s="27"/>
      <c r="XDI334" s="27"/>
      <c r="XDJ334" s="27"/>
      <c r="XDK334" s="27"/>
      <c r="XDL334" s="27"/>
      <c r="XDM334" s="27"/>
      <c r="XDN334" s="27"/>
      <c r="XDO334" s="27"/>
      <c r="XDP334" s="27"/>
      <c r="XDQ334" s="27"/>
      <c r="XDR334" s="27"/>
      <c r="XDS334" s="27"/>
      <c r="XDT334" s="27"/>
      <c r="XDU334" s="27"/>
      <c r="XDV334" s="27"/>
      <c r="XDW334" s="27"/>
      <c r="XDX334" s="27"/>
      <c r="XDY334" s="27"/>
      <c r="XDZ334" s="27"/>
      <c r="XEA334" s="27"/>
      <c r="XEB334" s="27"/>
      <c r="XEC334" s="27"/>
      <c r="XED334" s="27"/>
      <c r="XEE334" s="27"/>
      <c r="XEF334" s="27"/>
      <c r="XEG334" s="27"/>
      <c r="XEH334" s="27"/>
      <c r="XEI334" s="27"/>
      <c r="XEJ334" s="27"/>
      <c r="XEK334" s="27"/>
      <c r="XEL334" s="27"/>
      <c r="XEM334" s="27"/>
      <c r="XEN334" s="27"/>
      <c r="XEO334" s="27"/>
      <c r="XEP334" s="27"/>
      <c r="XEQ334" s="27"/>
      <c r="XER334" s="27"/>
      <c r="XES334" s="27"/>
      <c r="XET334" s="27"/>
      <c r="XEU334" s="27"/>
      <c r="XEV334" s="27"/>
      <c r="XEW334" s="27"/>
      <c r="XEX334" s="27"/>
      <c r="XEY334" s="27"/>
      <c r="XEZ334" s="27"/>
      <c r="XFA334" s="27"/>
      <c r="XFB334" s="27"/>
      <c r="XFC334" s="27"/>
      <c r="XFD334" s="27"/>
    </row>
    <row r="335" spans="1:16384" s="25" customFormat="1" x14ac:dyDescent="0.25">
      <c r="A335" s="270" t="s">
        <v>932</v>
      </c>
      <c r="B335" s="27"/>
      <c r="C335" s="27"/>
      <c r="D335" s="23">
        <f>+D334*1.08</f>
        <v>7180019.5044020237</v>
      </c>
      <c r="E335" s="23">
        <f t="shared" ref="E335:Q335" si="312">+E334*1.08</f>
        <v>511489.50376939919</v>
      </c>
      <c r="F335" s="23">
        <f t="shared" si="312"/>
        <v>775710.21057855128</v>
      </c>
      <c r="G335" s="23">
        <f t="shared" si="312"/>
        <v>1470745.0631822401</v>
      </c>
      <c r="H335" s="23">
        <f t="shared" si="312"/>
        <v>64869.725664691221</v>
      </c>
      <c r="I335" s="23">
        <f t="shared" si="312"/>
        <v>323841.82962849649</v>
      </c>
      <c r="J335" s="23">
        <f t="shared" si="312"/>
        <v>23779.224950400003</v>
      </c>
      <c r="K335" s="23">
        <f t="shared" si="312"/>
        <v>646425.17548212642</v>
      </c>
      <c r="L335" s="23">
        <f t="shared" si="312"/>
        <v>10996880.237657934</v>
      </c>
      <c r="M335" s="23">
        <f t="shared" si="312"/>
        <v>71800.195044020307</v>
      </c>
      <c r="N335" s="23">
        <f t="shared" si="312"/>
        <v>71800.195044020307</v>
      </c>
      <c r="O335" s="23">
        <f t="shared" si="312"/>
        <v>71800.195044020307</v>
      </c>
      <c r="P335" s="23">
        <f t="shared" si="312"/>
        <v>157370.29050744171</v>
      </c>
      <c r="Q335" s="23">
        <f t="shared" si="312"/>
        <v>11369651.113297433</v>
      </c>
      <c r="R335" s="27"/>
      <c r="S335" s="27"/>
      <c r="T335" s="27"/>
      <c r="U335" s="27"/>
      <c r="V335" s="27"/>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c r="ID335" s="27"/>
      <c r="IE335" s="27"/>
      <c r="IF335" s="27"/>
      <c r="IG335" s="27"/>
      <c r="IH335" s="27"/>
      <c r="II335" s="27"/>
      <c r="IJ335" s="27"/>
      <c r="IK335" s="27"/>
      <c r="IL335" s="27"/>
      <c r="IM335" s="27"/>
      <c r="IN335" s="27"/>
      <c r="IO335" s="27"/>
      <c r="IP335" s="27"/>
      <c r="IQ335" s="27"/>
      <c r="IR335" s="27"/>
      <c r="IS335" s="27"/>
      <c r="IT335" s="27"/>
      <c r="IU335" s="27"/>
      <c r="IV335" s="27"/>
      <c r="IW335" s="27"/>
      <c r="IX335" s="27"/>
      <c r="IY335" s="27"/>
      <c r="IZ335" s="27"/>
      <c r="JA335" s="27"/>
      <c r="JB335" s="27"/>
      <c r="JC335" s="27"/>
      <c r="JD335" s="27"/>
      <c r="JE335" s="27"/>
      <c r="JF335" s="27"/>
      <c r="JG335" s="27"/>
      <c r="JH335" s="27"/>
      <c r="JI335" s="27"/>
      <c r="JJ335" s="27"/>
      <c r="JK335" s="27"/>
      <c r="JL335" s="27"/>
      <c r="JM335" s="27"/>
      <c r="JN335" s="27"/>
      <c r="JO335" s="27"/>
      <c r="JP335" s="27"/>
      <c r="JQ335" s="27"/>
      <c r="JR335" s="27"/>
      <c r="JS335" s="27"/>
      <c r="JT335" s="27"/>
      <c r="JU335" s="27"/>
      <c r="JV335" s="27"/>
      <c r="JW335" s="27"/>
      <c r="JX335" s="27"/>
      <c r="JY335" s="27"/>
      <c r="JZ335" s="27"/>
      <c r="KA335" s="27"/>
      <c r="KB335" s="27"/>
      <c r="KC335" s="27"/>
      <c r="KD335" s="27"/>
      <c r="KE335" s="27"/>
      <c r="KF335" s="27"/>
      <c r="KG335" s="27"/>
      <c r="KH335" s="27"/>
      <c r="KI335" s="27"/>
      <c r="KJ335" s="27"/>
      <c r="KK335" s="27"/>
      <c r="KL335" s="27"/>
      <c r="KM335" s="27"/>
      <c r="KN335" s="27"/>
      <c r="KO335" s="27"/>
      <c r="KP335" s="27"/>
      <c r="KQ335" s="27"/>
      <c r="KR335" s="27"/>
      <c r="KS335" s="27"/>
      <c r="KT335" s="27"/>
      <c r="KU335" s="27"/>
      <c r="KV335" s="27"/>
      <c r="KW335" s="27"/>
      <c r="KX335" s="27"/>
      <c r="KY335" s="27"/>
      <c r="KZ335" s="27"/>
      <c r="LA335" s="27"/>
      <c r="LB335" s="27"/>
      <c r="LC335" s="27"/>
      <c r="LD335" s="27"/>
      <c r="LE335" s="27"/>
      <c r="LF335" s="27"/>
      <c r="LG335" s="27"/>
      <c r="LH335" s="27"/>
      <c r="LI335" s="27"/>
      <c r="LJ335" s="27"/>
      <c r="LK335" s="27"/>
      <c r="LL335" s="27"/>
      <c r="LM335" s="27"/>
      <c r="LN335" s="27"/>
      <c r="LO335" s="27"/>
      <c r="LP335" s="27"/>
      <c r="LQ335" s="27"/>
      <c r="LR335" s="27"/>
      <c r="LS335" s="27"/>
      <c r="LT335" s="27"/>
      <c r="LU335" s="27"/>
      <c r="LV335" s="27"/>
      <c r="LW335" s="27"/>
      <c r="LX335" s="27"/>
      <c r="LY335" s="27"/>
      <c r="LZ335" s="27"/>
      <c r="MA335" s="27"/>
      <c r="MB335" s="27"/>
      <c r="MC335" s="27"/>
      <c r="MD335" s="27"/>
      <c r="ME335" s="27"/>
      <c r="MF335" s="27"/>
      <c r="MG335" s="27"/>
      <c r="MH335" s="27"/>
      <c r="MI335" s="27"/>
      <c r="MJ335" s="27"/>
      <c r="MK335" s="27"/>
      <c r="ML335" s="27"/>
      <c r="MM335" s="27"/>
      <c r="MN335" s="27"/>
      <c r="MO335" s="27"/>
      <c r="MP335" s="27"/>
      <c r="MQ335" s="27"/>
      <c r="MR335" s="27"/>
      <c r="MS335" s="27"/>
      <c r="MT335" s="27"/>
      <c r="MU335" s="27"/>
      <c r="MV335" s="27"/>
      <c r="MW335" s="27"/>
      <c r="MX335" s="27"/>
      <c r="MY335" s="27"/>
      <c r="MZ335" s="27"/>
      <c r="NA335" s="27"/>
      <c r="NB335" s="27"/>
      <c r="NC335" s="27"/>
      <c r="ND335" s="27"/>
      <c r="NE335" s="27"/>
      <c r="NF335" s="27"/>
      <c r="NG335" s="27"/>
      <c r="NH335" s="27"/>
      <c r="NI335" s="27"/>
      <c r="NJ335" s="27"/>
      <c r="NK335" s="27"/>
      <c r="NL335" s="27"/>
      <c r="NM335" s="27"/>
      <c r="NN335" s="27"/>
      <c r="NO335" s="27"/>
      <c r="NP335" s="27"/>
      <c r="NQ335" s="27"/>
      <c r="NR335" s="27"/>
      <c r="NS335" s="27"/>
      <c r="NT335" s="27"/>
      <c r="NU335" s="27"/>
      <c r="NV335" s="27"/>
      <c r="NW335" s="27"/>
      <c r="NX335" s="27"/>
      <c r="NY335" s="27"/>
      <c r="NZ335" s="27"/>
      <c r="OA335" s="27"/>
      <c r="OB335" s="27"/>
      <c r="OC335" s="27"/>
      <c r="OD335" s="27"/>
      <c r="OE335" s="27"/>
      <c r="OF335" s="27"/>
      <c r="OG335" s="27"/>
      <c r="OH335" s="27"/>
      <c r="OI335" s="27"/>
      <c r="OJ335" s="27"/>
      <c r="OK335" s="27"/>
      <c r="OL335" s="27"/>
      <c r="OM335" s="27"/>
      <c r="ON335" s="27"/>
      <c r="OO335" s="27"/>
      <c r="OP335" s="27"/>
      <c r="OQ335" s="27"/>
      <c r="OR335" s="27"/>
      <c r="OS335" s="27"/>
      <c r="OT335" s="27"/>
      <c r="OU335" s="27"/>
      <c r="OV335" s="27"/>
      <c r="OW335" s="27"/>
      <c r="OX335" s="27"/>
      <c r="OY335" s="27"/>
      <c r="OZ335" s="27"/>
      <c r="PA335" s="27"/>
      <c r="PB335" s="27"/>
      <c r="PC335" s="27"/>
      <c r="PD335" s="27"/>
      <c r="PE335" s="27"/>
      <c r="PF335" s="27"/>
      <c r="PG335" s="27"/>
      <c r="PH335" s="27"/>
      <c r="PI335" s="27"/>
      <c r="PJ335" s="27"/>
      <c r="PK335" s="27"/>
      <c r="PL335" s="27"/>
      <c r="PM335" s="27"/>
      <c r="PN335" s="27"/>
      <c r="PO335" s="27"/>
      <c r="PP335" s="27"/>
      <c r="PQ335" s="27"/>
      <c r="PR335" s="27"/>
      <c r="PS335" s="27"/>
      <c r="PT335" s="27"/>
      <c r="PU335" s="27"/>
      <c r="PV335" s="27"/>
      <c r="PW335" s="27"/>
      <c r="PX335" s="27"/>
      <c r="PY335" s="27"/>
      <c r="PZ335" s="27"/>
      <c r="QA335" s="27"/>
      <c r="QB335" s="27"/>
      <c r="QC335" s="27"/>
      <c r="QD335" s="27"/>
      <c r="QE335" s="27"/>
      <c r="QF335" s="27"/>
      <c r="QG335" s="27"/>
      <c r="QH335" s="27"/>
      <c r="QI335" s="27"/>
      <c r="QJ335" s="27"/>
      <c r="QK335" s="27"/>
      <c r="QL335" s="27"/>
      <c r="QM335" s="27"/>
      <c r="QN335" s="27"/>
      <c r="QO335" s="27"/>
      <c r="QP335" s="27"/>
      <c r="QQ335" s="27"/>
      <c r="QR335" s="27"/>
      <c r="QS335" s="27"/>
      <c r="QT335" s="27"/>
      <c r="QU335" s="27"/>
      <c r="QV335" s="27"/>
      <c r="QW335" s="27"/>
      <c r="QX335" s="27"/>
      <c r="QY335" s="27"/>
      <c r="QZ335" s="27"/>
      <c r="RA335" s="27"/>
      <c r="RB335" s="27"/>
      <c r="RC335" s="27"/>
      <c r="RD335" s="27"/>
      <c r="RE335" s="27"/>
      <c r="RF335" s="27"/>
      <c r="RG335" s="27"/>
      <c r="RH335" s="27"/>
      <c r="RI335" s="27"/>
      <c r="RJ335" s="27"/>
      <c r="RK335" s="27"/>
      <c r="RL335" s="27"/>
      <c r="RM335" s="27"/>
      <c r="RN335" s="27"/>
      <c r="RO335" s="27"/>
      <c r="RP335" s="27"/>
      <c r="RQ335" s="27"/>
      <c r="RR335" s="27"/>
      <c r="RS335" s="27"/>
      <c r="RT335" s="27"/>
      <c r="RU335" s="27"/>
      <c r="RV335" s="27"/>
      <c r="RW335" s="27"/>
      <c r="RX335" s="27"/>
      <c r="RY335" s="27"/>
      <c r="RZ335" s="27"/>
      <c r="SA335" s="27"/>
      <c r="SB335" s="27"/>
      <c r="SC335" s="27"/>
      <c r="SD335" s="27"/>
      <c r="SE335" s="27"/>
      <c r="SF335" s="27"/>
      <c r="SG335" s="27"/>
      <c r="SH335" s="27"/>
      <c r="SI335" s="27"/>
      <c r="SJ335" s="27"/>
      <c r="SK335" s="27"/>
      <c r="SL335" s="27"/>
      <c r="SM335" s="27"/>
      <c r="SN335" s="27"/>
      <c r="SO335" s="27"/>
      <c r="SP335" s="27"/>
      <c r="SQ335" s="27"/>
      <c r="SR335" s="27"/>
      <c r="SS335" s="27"/>
      <c r="ST335" s="27"/>
      <c r="SU335" s="27"/>
      <c r="SV335" s="27"/>
      <c r="SW335" s="27"/>
      <c r="SX335" s="27"/>
      <c r="SY335" s="27"/>
      <c r="SZ335" s="27"/>
      <c r="TA335" s="27"/>
      <c r="TB335" s="27"/>
      <c r="TC335" s="27"/>
      <c r="TD335" s="27"/>
      <c r="TE335" s="27"/>
      <c r="TF335" s="27"/>
      <c r="TG335" s="27"/>
      <c r="TH335" s="27"/>
      <c r="TI335" s="27"/>
      <c r="TJ335" s="27"/>
      <c r="TK335" s="27"/>
      <c r="TL335" s="27"/>
      <c r="TM335" s="27"/>
      <c r="TN335" s="27"/>
      <c r="TO335" s="27"/>
      <c r="TP335" s="27"/>
      <c r="TQ335" s="27"/>
      <c r="TR335" s="27"/>
      <c r="TS335" s="27"/>
      <c r="TT335" s="27"/>
      <c r="TU335" s="27"/>
      <c r="TV335" s="27"/>
      <c r="TW335" s="27"/>
      <c r="TX335" s="27"/>
      <c r="TY335" s="27"/>
      <c r="TZ335" s="27"/>
      <c r="UA335" s="27"/>
      <c r="UB335" s="27"/>
      <c r="UC335" s="27"/>
      <c r="UD335" s="27"/>
      <c r="UE335" s="27"/>
      <c r="UF335" s="27"/>
      <c r="UG335" s="27"/>
      <c r="UH335" s="27"/>
      <c r="UI335" s="27"/>
      <c r="UJ335" s="27"/>
      <c r="UK335" s="27"/>
      <c r="UL335" s="27"/>
      <c r="UM335" s="27"/>
      <c r="UN335" s="27"/>
      <c r="UO335" s="27"/>
      <c r="UP335" s="27"/>
      <c r="UQ335" s="27"/>
      <c r="UR335" s="27"/>
      <c r="US335" s="27"/>
      <c r="UT335" s="27"/>
      <c r="UU335" s="27"/>
      <c r="UV335" s="27"/>
      <c r="UW335" s="27"/>
      <c r="UX335" s="27"/>
      <c r="UY335" s="27"/>
      <c r="UZ335" s="27"/>
      <c r="VA335" s="27"/>
      <c r="VB335" s="27"/>
      <c r="VC335" s="27"/>
      <c r="VD335" s="27"/>
      <c r="VE335" s="27"/>
      <c r="VF335" s="27"/>
      <c r="VG335" s="27"/>
      <c r="VH335" s="27"/>
      <c r="VI335" s="27"/>
      <c r="VJ335" s="27"/>
      <c r="VK335" s="27"/>
      <c r="VL335" s="27"/>
      <c r="VM335" s="27"/>
      <c r="VN335" s="27"/>
      <c r="VO335" s="27"/>
      <c r="VP335" s="27"/>
      <c r="VQ335" s="27"/>
      <c r="VR335" s="27"/>
      <c r="VS335" s="27"/>
      <c r="VT335" s="27"/>
      <c r="VU335" s="27"/>
      <c r="VV335" s="27"/>
      <c r="VW335" s="27"/>
      <c r="VX335" s="27"/>
      <c r="VY335" s="27"/>
      <c r="VZ335" s="27"/>
      <c r="WA335" s="27"/>
      <c r="WB335" s="27"/>
      <c r="WC335" s="27"/>
      <c r="WD335" s="27"/>
      <c r="WE335" s="27"/>
      <c r="WF335" s="27"/>
      <c r="WG335" s="27"/>
      <c r="WH335" s="27"/>
      <c r="WI335" s="27"/>
      <c r="WJ335" s="27"/>
      <c r="WK335" s="27"/>
      <c r="WL335" s="27"/>
      <c r="WM335" s="27"/>
      <c r="WN335" s="27"/>
      <c r="WO335" s="27"/>
      <c r="WP335" s="27"/>
      <c r="WQ335" s="27"/>
      <c r="WR335" s="27"/>
      <c r="WS335" s="27"/>
      <c r="WT335" s="27"/>
      <c r="WU335" s="27"/>
      <c r="WV335" s="27"/>
      <c r="WW335" s="27"/>
      <c r="WX335" s="27"/>
      <c r="WY335" s="27"/>
      <c r="WZ335" s="27"/>
      <c r="XA335" s="27"/>
      <c r="XB335" s="27"/>
      <c r="XC335" s="27"/>
      <c r="XD335" s="27"/>
      <c r="XE335" s="27"/>
      <c r="XF335" s="27"/>
      <c r="XG335" s="27"/>
      <c r="XH335" s="27"/>
      <c r="XI335" s="27"/>
      <c r="XJ335" s="27"/>
      <c r="XK335" s="27"/>
      <c r="XL335" s="27"/>
      <c r="XM335" s="27"/>
      <c r="XN335" s="27"/>
      <c r="XO335" s="27"/>
      <c r="XP335" s="27"/>
      <c r="XQ335" s="27"/>
      <c r="XR335" s="27"/>
      <c r="XS335" s="27"/>
      <c r="XT335" s="27"/>
      <c r="XU335" s="27"/>
      <c r="XV335" s="27"/>
      <c r="XW335" s="27"/>
      <c r="XX335" s="27"/>
      <c r="XY335" s="27"/>
      <c r="XZ335" s="27"/>
      <c r="YA335" s="27"/>
      <c r="YB335" s="27"/>
      <c r="YC335" s="27"/>
      <c r="YD335" s="27"/>
      <c r="YE335" s="27"/>
      <c r="YF335" s="27"/>
      <c r="YG335" s="27"/>
      <c r="YH335" s="27"/>
      <c r="YI335" s="27"/>
      <c r="YJ335" s="27"/>
      <c r="YK335" s="27"/>
      <c r="YL335" s="27"/>
      <c r="YM335" s="27"/>
      <c r="YN335" s="27"/>
      <c r="YO335" s="27"/>
      <c r="YP335" s="27"/>
      <c r="YQ335" s="27"/>
      <c r="YR335" s="27"/>
      <c r="YS335" s="27"/>
      <c r="YT335" s="27"/>
      <c r="YU335" s="27"/>
      <c r="YV335" s="27"/>
      <c r="YW335" s="27"/>
      <c r="YX335" s="27"/>
      <c r="YY335" s="27"/>
      <c r="YZ335" s="27"/>
      <c r="ZA335" s="27"/>
      <c r="ZB335" s="27"/>
      <c r="ZC335" s="27"/>
      <c r="ZD335" s="27"/>
      <c r="ZE335" s="27"/>
      <c r="ZF335" s="27"/>
      <c r="ZG335" s="27"/>
      <c r="ZH335" s="27"/>
      <c r="ZI335" s="27"/>
      <c r="ZJ335" s="27"/>
      <c r="ZK335" s="27"/>
      <c r="ZL335" s="27"/>
      <c r="ZM335" s="27"/>
      <c r="ZN335" s="27"/>
      <c r="ZO335" s="27"/>
      <c r="ZP335" s="27"/>
      <c r="ZQ335" s="27"/>
      <c r="ZR335" s="27"/>
      <c r="ZS335" s="27"/>
      <c r="ZT335" s="27"/>
      <c r="ZU335" s="27"/>
      <c r="ZV335" s="27"/>
      <c r="ZW335" s="27"/>
      <c r="ZX335" s="27"/>
      <c r="ZY335" s="27"/>
      <c r="ZZ335" s="27"/>
      <c r="AAA335" s="27"/>
      <c r="AAB335" s="27"/>
      <c r="AAC335" s="27"/>
      <c r="AAD335" s="27"/>
      <c r="AAE335" s="27"/>
      <c r="AAF335" s="27"/>
      <c r="AAG335" s="27"/>
      <c r="AAH335" s="27"/>
      <c r="AAI335" s="27"/>
      <c r="AAJ335" s="27"/>
      <c r="AAK335" s="27"/>
      <c r="AAL335" s="27"/>
      <c r="AAM335" s="27"/>
      <c r="AAN335" s="27"/>
      <c r="AAO335" s="27"/>
      <c r="AAP335" s="27"/>
      <c r="AAQ335" s="27"/>
      <c r="AAR335" s="27"/>
      <c r="AAS335" s="27"/>
      <c r="AAT335" s="27"/>
      <c r="AAU335" s="27"/>
      <c r="AAV335" s="27"/>
      <c r="AAW335" s="27"/>
      <c r="AAX335" s="27"/>
      <c r="AAY335" s="27"/>
      <c r="AAZ335" s="27"/>
      <c r="ABA335" s="27"/>
      <c r="ABB335" s="27"/>
      <c r="ABC335" s="27"/>
      <c r="ABD335" s="27"/>
      <c r="ABE335" s="27"/>
      <c r="ABF335" s="27"/>
      <c r="ABG335" s="27"/>
      <c r="ABH335" s="27"/>
      <c r="ABI335" s="27"/>
      <c r="ABJ335" s="27"/>
      <c r="ABK335" s="27"/>
      <c r="ABL335" s="27"/>
      <c r="ABM335" s="27"/>
      <c r="ABN335" s="27"/>
      <c r="ABO335" s="27"/>
      <c r="ABP335" s="27"/>
      <c r="ABQ335" s="27"/>
      <c r="ABR335" s="27"/>
      <c r="ABS335" s="27"/>
      <c r="ABT335" s="27"/>
      <c r="ABU335" s="27"/>
      <c r="ABV335" s="27"/>
      <c r="ABW335" s="27"/>
      <c r="ABX335" s="27"/>
      <c r="ABY335" s="27"/>
      <c r="ABZ335" s="27"/>
      <c r="ACA335" s="27"/>
      <c r="ACB335" s="27"/>
      <c r="ACC335" s="27"/>
      <c r="ACD335" s="27"/>
      <c r="ACE335" s="27"/>
      <c r="ACF335" s="27"/>
      <c r="ACG335" s="27"/>
      <c r="ACH335" s="27"/>
      <c r="ACI335" s="27"/>
      <c r="ACJ335" s="27"/>
      <c r="ACK335" s="27"/>
      <c r="ACL335" s="27"/>
      <c r="ACM335" s="27"/>
      <c r="ACN335" s="27"/>
      <c r="ACO335" s="27"/>
      <c r="ACP335" s="27"/>
      <c r="ACQ335" s="27"/>
      <c r="ACR335" s="27"/>
      <c r="ACS335" s="27"/>
      <c r="ACT335" s="27"/>
      <c r="ACU335" s="27"/>
      <c r="ACV335" s="27"/>
      <c r="ACW335" s="27"/>
      <c r="ACX335" s="27"/>
      <c r="ACY335" s="27"/>
      <c r="ACZ335" s="27"/>
      <c r="ADA335" s="27"/>
      <c r="ADB335" s="27"/>
      <c r="ADC335" s="27"/>
      <c r="ADD335" s="27"/>
      <c r="ADE335" s="27"/>
      <c r="ADF335" s="27"/>
      <c r="ADG335" s="27"/>
      <c r="ADH335" s="27"/>
      <c r="ADI335" s="27"/>
      <c r="ADJ335" s="27"/>
      <c r="ADK335" s="27"/>
      <c r="ADL335" s="27"/>
      <c r="ADM335" s="27"/>
      <c r="ADN335" s="27"/>
      <c r="ADO335" s="27"/>
      <c r="ADP335" s="27"/>
      <c r="ADQ335" s="27"/>
      <c r="ADR335" s="27"/>
      <c r="ADS335" s="27"/>
      <c r="ADT335" s="27"/>
      <c r="ADU335" s="27"/>
      <c r="ADV335" s="27"/>
      <c r="ADW335" s="27"/>
      <c r="ADX335" s="27"/>
      <c r="ADY335" s="27"/>
      <c r="ADZ335" s="27"/>
      <c r="AEA335" s="27"/>
      <c r="AEB335" s="27"/>
      <c r="AEC335" s="27"/>
      <c r="AED335" s="27"/>
      <c r="AEE335" s="27"/>
      <c r="AEF335" s="27"/>
      <c r="AEG335" s="27"/>
      <c r="AEH335" s="27"/>
      <c r="AEI335" s="27"/>
      <c r="AEJ335" s="27"/>
      <c r="AEK335" s="27"/>
      <c r="AEL335" s="27"/>
      <c r="AEM335" s="27"/>
      <c r="AEN335" s="27"/>
      <c r="AEO335" s="27"/>
      <c r="AEP335" s="27"/>
      <c r="AEQ335" s="27"/>
      <c r="AER335" s="27"/>
      <c r="AES335" s="27"/>
      <c r="AET335" s="27"/>
      <c r="AEU335" s="27"/>
      <c r="AEV335" s="27"/>
      <c r="AEW335" s="27"/>
      <c r="AEX335" s="27"/>
      <c r="AEY335" s="27"/>
      <c r="AEZ335" s="27"/>
      <c r="AFA335" s="27"/>
      <c r="AFB335" s="27"/>
      <c r="AFC335" s="27"/>
      <c r="AFD335" s="27"/>
      <c r="AFE335" s="27"/>
      <c r="AFF335" s="27"/>
      <c r="AFG335" s="27"/>
      <c r="AFH335" s="27"/>
      <c r="AFI335" s="27"/>
      <c r="AFJ335" s="27"/>
      <c r="AFK335" s="27"/>
      <c r="AFL335" s="27"/>
      <c r="AFM335" s="27"/>
      <c r="AFN335" s="27"/>
      <c r="AFO335" s="27"/>
      <c r="AFP335" s="27"/>
      <c r="AFQ335" s="27"/>
      <c r="AFR335" s="27"/>
      <c r="AFS335" s="27"/>
      <c r="AFT335" s="27"/>
      <c r="AFU335" s="27"/>
      <c r="AFV335" s="27"/>
      <c r="AFW335" s="27"/>
      <c r="AFX335" s="27"/>
      <c r="AFY335" s="27"/>
      <c r="AFZ335" s="27"/>
      <c r="AGA335" s="27"/>
      <c r="AGB335" s="27"/>
      <c r="AGC335" s="27"/>
      <c r="AGD335" s="27"/>
      <c r="AGE335" s="27"/>
      <c r="AGF335" s="27"/>
      <c r="AGG335" s="27"/>
      <c r="AGH335" s="27"/>
      <c r="AGI335" s="27"/>
      <c r="AGJ335" s="27"/>
      <c r="AGK335" s="27"/>
      <c r="AGL335" s="27"/>
      <c r="AGM335" s="27"/>
      <c r="AGN335" s="27"/>
      <c r="AGO335" s="27"/>
      <c r="AGP335" s="27"/>
      <c r="AGQ335" s="27"/>
      <c r="AGR335" s="27"/>
      <c r="AGS335" s="27"/>
      <c r="AGT335" s="27"/>
      <c r="AGU335" s="27"/>
      <c r="AGV335" s="27"/>
      <c r="AGW335" s="27"/>
      <c r="AGX335" s="27"/>
      <c r="AGY335" s="27"/>
      <c r="AGZ335" s="27"/>
      <c r="AHA335" s="27"/>
      <c r="AHB335" s="27"/>
      <c r="AHC335" s="27"/>
      <c r="AHD335" s="27"/>
      <c r="AHE335" s="27"/>
      <c r="AHF335" s="27"/>
      <c r="AHG335" s="27"/>
      <c r="AHH335" s="27"/>
      <c r="AHI335" s="27"/>
      <c r="AHJ335" s="27"/>
      <c r="AHK335" s="27"/>
      <c r="AHL335" s="27"/>
      <c r="AHM335" s="27"/>
      <c r="AHN335" s="27"/>
      <c r="AHO335" s="27"/>
      <c r="AHP335" s="27"/>
      <c r="AHQ335" s="27"/>
      <c r="AHR335" s="27"/>
      <c r="AHS335" s="27"/>
      <c r="AHT335" s="27"/>
      <c r="AHU335" s="27"/>
      <c r="AHV335" s="27"/>
      <c r="AHW335" s="27"/>
      <c r="AHX335" s="27"/>
      <c r="AHY335" s="27"/>
      <c r="AHZ335" s="27"/>
      <c r="AIA335" s="27"/>
      <c r="AIB335" s="27"/>
      <c r="AIC335" s="27"/>
      <c r="AID335" s="27"/>
      <c r="AIE335" s="27"/>
      <c r="AIF335" s="27"/>
      <c r="AIG335" s="27"/>
      <c r="AIH335" s="27"/>
      <c r="AII335" s="27"/>
      <c r="AIJ335" s="27"/>
      <c r="AIK335" s="27"/>
      <c r="AIL335" s="27"/>
      <c r="AIM335" s="27"/>
      <c r="AIN335" s="27"/>
      <c r="AIO335" s="27"/>
      <c r="AIP335" s="27"/>
      <c r="AIQ335" s="27"/>
      <c r="AIR335" s="27"/>
      <c r="AIS335" s="27"/>
      <c r="AIT335" s="27"/>
      <c r="AIU335" s="27"/>
      <c r="AIV335" s="27"/>
      <c r="AIW335" s="27"/>
      <c r="AIX335" s="27"/>
      <c r="AIY335" s="27"/>
      <c r="AIZ335" s="27"/>
      <c r="AJA335" s="27"/>
      <c r="AJB335" s="27"/>
      <c r="AJC335" s="27"/>
      <c r="AJD335" s="27"/>
      <c r="AJE335" s="27"/>
      <c r="AJF335" s="27"/>
      <c r="AJG335" s="27"/>
      <c r="AJH335" s="27"/>
      <c r="AJI335" s="27"/>
      <c r="AJJ335" s="27"/>
      <c r="AJK335" s="27"/>
      <c r="AJL335" s="27"/>
      <c r="AJM335" s="27"/>
      <c r="AJN335" s="27"/>
      <c r="AJO335" s="27"/>
      <c r="AJP335" s="27"/>
      <c r="AJQ335" s="27"/>
      <c r="AJR335" s="27"/>
      <c r="AJS335" s="27"/>
      <c r="AJT335" s="27"/>
      <c r="AJU335" s="27"/>
      <c r="AJV335" s="27"/>
      <c r="AJW335" s="27"/>
      <c r="AJX335" s="27"/>
      <c r="AJY335" s="27"/>
      <c r="AJZ335" s="27"/>
      <c r="AKA335" s="27"/>
      <c r="AKB335" s="27"/>
      <c r="AKC335" s="27"/>
      <c r="AKD335" s="27"/>
      <c r="AKE335" s="27"/>
      <c r="AKF335" s="27"/>
      <c r="AKG335" s="27"/>
      <c r="AKH335" s="27"/>
      <c r="AKI335" s="27"/>
      <c r="AKJ335" s="27"/>
      <c r="AKK335" s="27"/>
      <c r="AKL335" s="27"/>
      <c r="AKM335" s="27"/>
      <c r="AKN335" s="27"/>
      <c r="AKO335" s="27"/>
      <c r="AKP335" s="27"/>
      <c r="AKQ335" s="27"/>
      <c r="AKR335" s="27"/>
      <c r="AKS335" s="27"/>
      <c r="AKT335" s="27"/>
      <c r="AKU335" s="27"/>
      <c r="AKV335" s="27"/>
      <c r="AKW335" s="27"/>
      <c r="AKX335" s="27"/>
      <c r="AKY335" s="27"/>
      <c r="AKZ335" s="27"/>
      <c r="ALA335" s="27"/>
      <c r="ALB335" s="27"/>
      <c r="ALC335" s="27"/>
      <c r="ALD335" s="27"/>
      <c r="ALE335" s="27"/>
      <c r="ALF335" s="27"/>
      <c r="ALG335" s="27"/>
      <c r="ALH335" s="27"/>
      <c r="ALI335" s="27"/>
      <c r="ALJ335" s="27"/>
      <c r="ALK335" s="27"/>
      <c r="ALL335" s="27"/>
      <c r="ALM335" s="27"/>
      <c r="ALN335" s="27"/>
      <c r="ALO335" s="27"/>
      <c r="ALP335" s="27"/>
      <c r="ALQ335" s="27"/>
      <c r="ALR335" s="27"/>
      <c r="ALS335" s="27"/>
      <c r="ALT335" s="27"/>
      <c r="ALU335" s="27"/>
      <c r="ALV335" s="27"/>
      <c r="ALW335" s="27"/>
      <c r="ALX335" s="27"/>
      <c r="ALY335" s="27"/>
      <c r="ALZ335" s="27"/>
      <c r="AMA335" s="27"/>
      <c r="AMB335" s="27"/>
      <c r="AMC335" s="27"/>
      <c r="AMD335" s="27"/>
      <c r="AME335" s="27"/>
      <c r="AMF335" s="27"/>
      <c r="AMG335" s="27"/>
      <c r="AMH335" s="27"/>
      <c r="AMI335" s="27"/>
      <c r="AMJ335" s="27"/>
      <c r="AMK335" s="27"/>
      <c r="AML335" s="27"/>
      <c r="AMM335" s="27"/>
      <c r="AMN335" s="27"/>
      <c r="AMO335" s="27"/>
      <c r="AMP335" s="27"/>
      <c r="AMQ335" s="27"/>
      <c r="AMR335" s="27"/>
      <c r="AMS335" s="27"/>
      <c r="AMT335" s="27"/>
      <c r="AMU335" s="27"/>
      <c r="AMV335" s="27"/>
      <c r="AMW335" s="27"/>
      <c r="AMX335" s="27"/>
      <c r="AMY335" s="27"/>
      <c r="AMZ335" s="27"/>
      <c r="ANA335" s="27"/>
      <c r="ANB335" s="27"/>
      <c r="ANC335" s="27"/>
      <c r="AND335" s="27"/>
      <c r="ANE335" s="27"/>
      <c r="ANF335" s="27"/>
      <c r="ANG335" s="27"/>
      <c r="ANH335" s="27"/>
      <c r="ANI335" s="27"/>
      <c r="ANJ335" s="27"/>
      <c r="ANK335" s="27"/>
      <c r="ANL335" s="27"/>
      <c r="ANM335" s="27"/>
      <c r="ANN335" s="27"/>
      <c r="ANO335" s="27"/>
      <c r="ANP335" s="27"/>
      <c r="ANQ335" s="27"/>
      <c r="ANR335" s="27"/>
      <c r="ANS335" s="27"/>
      <c r="ANT335" s="27"/>
      <c r="ANU335" s="27"/>
      <c r="ANV335" s="27"/>
      <c r="ANW335" s="27"/>
      <c r="ANX335" s="27"/>
      <c r="ANY335" s="27"/>
      <c r="ANZ335" s="27"/>
      <c r="AOA335" s="27"/>
      <c r="AOB335" s="27"/>
      <c r="AOC335" s="27"/>
      <c r="AOD335" s="27"/>
      <c r="AOE335" s="27"/>
      <c r="AOF335" s="27"/>
      <c r="AOG335" s="27"/>
      <c r="AOH335" s="27"/>
      <c r="AOI335" s="27"/>
      <c r="AOJ335" s="27"/>
      <c r="AOK335" s="27"/>
      <c r="AOL335" s="27"/>
      <c r="AOM335" s="27"/>
      <c r="AON335" s="27"/>
      <c r="AOO335" s="27"/>
      <c r="AOP335" s="27"/>
      <c r="AOQ335" s="27"/>
      <c r="AOR335" s="27"/>
      <c r="AOS335" s="27"/>
      <c r="AOT335" s="27"/>
      <c r="AOU335" s="27"/>
      <c r="AOV335" s="27"/>
      <c r="AOW335" s="27"/>
      <c r="AOX335" s="27"/>
      <c r="AOY335" s="27"/>
      <c r="AOZ335" s="27"/>
      <c r="APA335" s="27"/>
      <c r="APB335" s="27"/>
      <c r="APC335" s="27"/>
      <c r="APD335" s="27"/>
      <c r="APE335" s="27"/>
      <c r="APF335" s="27"/>
      <c r="APG335" s="27"/>
      <c r="APH335" s="27"/>
      <c r="API335" s="27"/>
      <c r="APJ335" s="27"/>
      <c r="APK335" s="27"/>
      <c r="APL335" s="27"/>
      <c r="APM335" s="27"/>
      <c r="APN335" s="27"/>
      <c r="APO335" s="27"/>
      <c r="APP335" s="27"/>
      <c r="APQ335" s="27"/>
      <c r="APR335" s="27"/>
      <c r="APS335" s="27"/>
      <c r="APT335" s="27"/>
      <c r="APU335" s="27"/>
      <c r="APV335" s="27"/>
      <c r="APW335" s="27"/>
      <c r="APX335" s="27"/>
      <c r="APY335" s="27"/>
      <c r="APZ335" s="27"/>
      <c r="AQA335" s="27"/>
      <c r="AQB335" s="27"/>
      <c r="AQC335" s="27"/>
      <c r="AQD335" s="27"/>
      <c r="AQE335" s="27"/>
      <c r="AQF335" s="27"/>
      <c r="AQG335" s="27"/>
      <c r="AQH335" s="27"/>
      <c r="AQI335" s="27"/>
      <c r="AQJ335" s="27"/>
      <c r="AQK335" s="27"/>
      <c r="AQL335" s="27"/>
      <c r="AQM335" s="27"/>
      <c r="AQN335" s="27"/>
      <c r="AQO335" s="27"/>
      <c r="AQP335" s="27"/>
      <c r="AQQ335" s="27"/>
      <c r="AQR335" s="27"/>
      <c r="AQS335" s="27"/>
      <c r="AQT335" s="27"/>
      <c r="AQU335" s="27"/>
      <c r="AQV335" s="27"/>
      <c r="AQW335" s="27"/>
      <c r="AQX335" s="27"/>
      <c r="AQY335" s="27"/>
      <c r="AQZ335" s="27"/>
      <c r="ARA335" s="27"/>
      <c r="ARB335" s="27"/>
      <c r="ARC335" s="27"/>
      <c r="ARD335" s="27"/>
      <c r="ARE335" s="27"/>
      <c r="ARF335" s="27"/>
      <c r="ARG335" s="27"/>
      <c r="ARH335" s="27"/>
      <c r="ARI335" s="27"/>
      <c r="ARJ335" s="27"/>
      <c r="ARK335" s="27"/>
      <c r="ARL335" s="27"/>
      <c r="ARM335" s="27"/>
      <c r="ARN335" s="27"/>
      <c r="ARO335" s="27"/>
      <c r="ARP335" s="27"/>
      <c r="ARQ335" s="27"/>
      <c r="ARR335" s="27"/>
      <c r="ARS335" s="27"/>
      <c r="ART335" s="27"/>
      <c r="ARU335" s="27"/>
      <c r="ARV335" s="27"/>
      <c r="ARW335" s="27"/>
      <c r="ARX335" s="27"/>
      <c r="ARY335" s="27"/>
      <c r="ARZ335" s="27"/>
      <c r="ASA335" s="27"/>
      <c r="ASB335" s="27"/>
      <c r="ASC335" s="27"/>
      <c r="ASD335" s="27"/>
      <c r="ASE335" s="27"/>
      <c r="ASF335" s="27"/>
      <c r="ASG335" s="27"/>
      <c r="ASH335" s="27"/>
      <c r="ASI335" s="27"/>
      <c r="ASJ335" s="27"/>
      <c r="ASK335" s="27"/>
      <c r="ASL335" s="27"/>
      <c r="ASM335" s="27"/>
      <c r="ASN335" s="27"/>
      <c r="ASO335" s="27"/>
      <c r="ASP335" s="27"/>
      <c r="ASQ335" s="27"/>
      <c r="ASR335" s="27"/>
      <c r="ASS335" s="27"/>
      <c r="AST335" s="27"/>
      <c r="ASU335" s="27"/>
      <c r="ASV335" s="27"/>
      <c r="ASW335" s="27"/>
      <c r="ASX335" s="27"/>
      <c r="ASY335" s="27"/>
      <c r="ASZ335" s="27"/>
      <c r="ATA335" s="27"/>
      <c r="ATB335" s="27"/>
      <c r="ATC335" s="27"/>
      <c r="ATD335" s="27"/>
      <c r="ATE335" s="27"/>
      <c r="ATF335" s="27"/>
      <c r="ATG335" s="27"/>
      <c r="ATH335" s="27"/>
      <c r="ATI335" s="27"/>
      <c r="ATJ335" s="27"/>
      <c r="ATK335" s="27"/>
      <c r="ATL335" s="27"/>
      <c r="ATM335" s="27"/>
      <c r="ATN335" s="27"/>
      <c r="ATO335" s="27"/>
      <c r="ATP335" s="27"/>
      <c r="ATQ335" s="27"/>
      <c r="ATR335" s="27"/>
      <c r="ATS335" s="27"/>
      <c r="ATT335" s="27"/>
      <c r="ATU335" s="27"/>
      <c r="ATV335" s="27"/>
      <c r="ATW335" s="27"/>
      <c r="ATX335" s="27"/>
      <c r="ATY335" s="27"/>
      <c r="ATZ335" s="27"/>
      <c r="AUA335" s="27"/>
      <c r="AUB335" s="27"/>
      <c r="AUC335" s="27"/>
      <c r="AUD335" s="27"/>
      <c r="AUE335" s="27"/>
      <c r="AUF335" s="27"/>
      <c r="AUG335" s="27"/>
      <c r="AUH335" s="27"/>
      <c r="AUI335" s="27"/>
      <c r="AUJ335" s="27"/>
      <c r="AUK335" s="27"/>
      <c r="AUL335" s="27"/>
      <c r="AUM335" s="27"/>
      <c r="AUN335" s="27"/>
      <c r="AUO335" s="27"/>
      <c r="AUP335" s="27"/>
      <c r="AUQ335" s="27"/>
      <c r="AUR335" s="27"/>
      <c r="AUS335" s="27"/>
      <c r="AUT335" s="27"/>
      <c r="AUU335" s="27"/>
      <c r="AUV335" s="27"/>
      <c r="AUW335" s="27"/>
      <c r="AUX335" s="27"/>
      <c r="AUY335" s="27"/>
      <c r="AUZ335" s="27"/>
      <c r="AVA335" s="27"/>
      <c r="AVB335" s="27"/>
      <c r="AVC335" s="27"/>
      <c r="AVD335" s="27"/>
      <c r="AVE335" s="27"/>
      <c r="AVF335" s="27"/>
      <c r="AVG335" s="27"/>
      <c r="AVH335" s="27"/>
      <c r="AVI335" s="27"/>
      <c r="AVJ335" s="27"/>
      <c r="AVK335" s="27"/>
      <c r="AVL335" s="27"/>
      <c r="AVM335" s="27"/>
      <c r="AVN335" s="27"/>
      <c r="AVO335" s="27"/>
      <c r="AVP335" s="27"/>
      <c r="AVQ335" s="27"/>
      <c r="AVR335" s="27"/>
      <c r="AVS335" s="27"/>
      <c r="AVT335" s="27"/>
      <c r="AVU335" s="27"/>
      <c r="AVV335" s="27"/>
      <c r="AVW335" s="27"/>
      <c r="AVX335" s="27"/>
      <c r="AVY335" s="27"/>
      <c r="AVZ335" s="27"/>
      <c r="AWA335" s="27"/>
      <c r="AWB335" s="27"/>
      <c r="AWC335" s="27"/>
      <c r="AWD335" s="27"/>
      <c r="AWE335" s="27"/>
      <c r="AWF335" s="27"/>
      <c r="AWG335" s="27"/>
      <c r="AWH335" s="27"/>
      <c r="AWI335" s="27"/>
      <c r="AWJ335" s="27"/>
      <c r="AWK335" s="27"/>
      <c r="AWL335" s="27"/>
      <c r="AWM335" s="27"/>
      <c r="AWN335" s="27"/>
      <c r="AWO335" s="27"/>
      <c r="AWP335" s="27"/>
      <c r="AWQ335" s="27"/>
      <c r="AWR335" s="27"/>
      <c r="AWS335" s="27"/>
      <c r="AWT335" s="27"/>
      <c r="AWU335" s="27"/>
      <c r="AWV335" s="27"/>
      <c r="AWW335" s="27"/>
      <c r="AWX335" s="27"/>
      <c r="AWY335" s="27"/>
      <c r="AWZ335" s="27"/>
      <c r="AXA335" s="27"/>
      <c r="AXB335" s="27"/>
      <c r="AXC335" s="27"/>
      <c r="AXD335" s="27"/>
      <c r="AXE335" s="27"/>
      <c r="AXF335" s="27"/>
      <c r="AXG335" s="27"/>
      <c r="AXH335" s="27"/>
      <c r="AXI335" s="27"/>
      <c r="AXJ335" s="27"/>
      <c r="AXK335" s="27"/>
      <c r="AXL335" s="27"/>
      <c r="AXM335" s="27"/>
      <c r="AXN335" s="27"/>
      <c r="AXO335" s="27"/>
      <c r="AXP335" s="27"/>
      <c r="AXQ335" s="27"/>
      <c r="AXR335" s="27"/>
      <c r="AXS335" s="27"/>
      <c r="AXT335" s="27"/>
      <c r="AXU335" s="27"/>
      <c r="AXV335" s="27"/>
      <c r="AXW335" s="27"/>
      <c r="AXX335" s="27"/>
      <c r="AXY335" s="27"/>
      <c r="AXZ335" s="27"/>
      <c r="AYA335" s="27"/>
      <c r="AYB335" s="27"/>
      <c r="AYC335" s="27"/>
      <c r="AYD335" s="27"/>
      <c r="AYE335" s="27"/>
      <c r="AYF335" s="27"/>
      <c r="AYG335" s="27"/>
      <c r="AYH335" s="27"/>
      <c r="AYI335" s="27"/>
      <c r="AYJ335" s="27"/>
      <c r="AYK335" s="27"/>
      <c r="AYL335" s="27"/>
      <c r="AYM335" s="27"/>
      <c r="AYN335" s="27"/>
      <c r="AYO335" s="27"/>
      <c r="AYP335" s="27"/>
      <c r="AYQ335" s="27"/>
      <c r="AYR335" s="27"/>
      <c r="AYS335" s="27"/>
      <c r="AYT335" s="27"/>
      <c r="AYU335" s="27"/>
      <c r="AYV335" s="27"/>
      <c r="AYW335" s="27"/>
      <c r="AYX335" s="27"/>
      <c r="AYY335" s="27"/>
      <c r="AYZ335" s="27"/>
      <c r="AZA335" s="27"/>
      <c r="AZB335" s="27"/>
      <c r="AZC335" s="27"/>
      <c r="AZD335" s="27"/>
      <c r="AZE335" s="27"/>
      <c r="AZF335" s="27"/>
      <c r="AZG335" s="27"/>
      <c r="AZH335" s="27"/>
      <c r="AZI335" s="27"/>
      <c r="AZJ335" s="27"/>
      <c r="AZK335" s="27"/>
      <c r="AZL335" s="27"/>
      <c r="AZM335" s="27"/>
      <c r="AZN335" s="27"/>
      <c r="AZO335" s="27"/>
      <c r="AZP335" s="27"/>
      <c r="AZQ335" s="27"/>
      <c r="AZR335" s="27"/>
      <c r="AZS335" s="27"/>
      <c r="AZT335" s="27"/>
      <c r="AZU335" s="27"/>
      <c r="AZV335" s="27"/>
      <c r="AZW335" s="27"/>
      <c r="AZX335" s="27"/>
      <c r="AZY335" s="27"/>
      <c r="AZZ335" s="27"/>
      <c r="BAA335" s="27"/>
      <c r="BAB335" s="27"/>
      <c r="BAC335" s="27"/>
      <c r="BAD335" s="27"/>
      <c r="BAE335" s="27"/>
      <c r="BAF335" s="27"/>
      <c r="BAG335" s="27"/>
      <c r="BAH335" s="27"/>
      <c r="BAI335" s="27"/>
      <c r="BAJ335" s="27"/>
      <c r="BAK335" s="27"/>
      <c r="BAL335" s="27"/>
      <c r="BAM335" s="27"/>
      <c r="BAN335" s="27"/>
      <c r="BAO335" s="27"/>
      <c r="BAP335" s="27"/>
      <c r="BAQ335" s="27"/>
      <c r="BAR335" s="27"/>
      <c r="BAS335" s="27"/>
      <c r="BAT335" s="27"/>
      <c r="BAU335" s="27"/>
      <c r="BAV335" s="27"/>
      <c r="BAW335" s="27"/>
      <c r="BAX335" s="27"/>
      <c r="BAY335" s="27"/>
      <c r="BAZ335" s="27"/>
      <c r="BBA335" s="27"/>
      <c r="BBB335" s="27"/>
      <c r="BBC335" s="27"/>
      <c r="BBD335" s="27"/>
      <c r="BBE335" s="27"/>
      <c r="BBF335" s="27"/>
      <c r="BBG335" s="27"/>
      <c r="BBH335" s="27"/>
      <c r="BBI335" s="27"/>
      <c r="BBJ335" s="27"/>
      <c r="BBK335" s="27"/>
      <c r="BBL335" s="27"/>
      <c r="BBM335" s="27"/>
      <c r="BBN335" s="27"/>
      <c r="BBO335" s="27"/>
      <c r="BBP335" s="27"/>
      <c r="BBQ335" s="27"/>
      <c r="BBR335" s="27"/>
      <c r="BBS335" s="27"/>
      <c r="BBT335" s="27"/>
      <c r="BBU335" s="27"/>
      <c r="BBV335" s="27"/>
      <c r="BBW335" s="27"/>
      <c r="BBX335" s="27"/>
      <c r="BBY335" s="27"/>
      <c r="BBZ335" s="27"/>
      <c r="BCA335" s="27"/>
      <c r="BCB335" s="27"/>
      <c r="BCC335" s="27"/>
      <c r="BCD335" s="27"/>
      <c r="BCE335" s="27"/>
      <c r="BCF335" s="27"/>
      <c r="BCG335" s="27"/>
      <c r="BCH335" s="27"/>
      <c r="BCI335" s="27"/>
      <c r="BCJ335" s="27"/>
      <c r="BCK335" s="27"/>
      <c r="BCL335" s="27"/>
      <c r="BCM335" s="27"/>
      <c r="BCN335" s="27"/>
      <c r="BCO335" s="27"/>
      <c r="BCP335" s="27"/>
      <c r="BCQ335" s="27"/>
      <c r="BCR335" s="27"/>
      <c r="BCS335" s="27"/>
      <c r="BCT335" s="27"/>
      <c r="BCU335" s="27"/>
      <c r="BCV335" s="27"/>
      <c r="BCW335" s="27"/>
      <c r="BCX335" s="27"/>
      <c r="BCY335" s="27"/>
      <c r="BCZ335" s="27"/>
      <c r="BDA335" s="27"/>
      <c r="BDB335" s="27"/>
      <c r="BDC335" s="27"/>
      <c r="BDD335" s="27"/>
      <c r="BDE335" s="27"/>
      <c r="BDF335" s="27"/>
      <c r="BDG335" s="27"/>
      <c r="BDH335" s="27"/>
      <c r="BDI335" s="27"/>
      <c r="BDJ335" s="27"/>
      <c r="BDK335" s="27"/>
      <c r="BDL335" s="27"/>
      <c r="BDM335" s="27"/>
      <c r="BDN335" s="27"/>
      <c r="BDO335" s="27"/>
      <c r="BDP335" s="27"/>
      <c r="BDQ335" s="27"/>
      <c r="BDR335" s="27"/>
      <c r="BDS335" s="27"/>
      <c r="BDT335" s="27"/>
      <c r="BDU335" s="27"/>
      <c r="BDV335" s="27"/>
      <c r="BDW335" s="27"/>
      <c r="BDX335" s="27"/>
      <c r="BDY335" s="27"/>
      <c r="BDZ335" s="27"/>
      <c r="BEA335" s="27"/>
      <c r="BEB335" s="27"/>
      <c r="BEC335" s="27"/>
      <c r="BED335" s="27"/>
      <c r="BEE335" s="27"/>
      <c r="BEF335" s="27"/>
      <c r="BEG335" s="27"/>
      <c r="BEH335" s="27"/>
      <c r="BEI335" s="27"/>
      <c r="BEJ335" s="27"/>
      <c r="BEK335" s="27"/>
      <c r="BEL335" s="27"/>
      <c r="BEM335" s="27"/>
      <c r="BEN335" s="27"/>
      <c r="BEO335" s="27"/>
      <c r="BEP335" s="27"/>
      <c r="BEQ335" s="27"/>
      <c r="BER335" s="27"/>
      <c r="BES335" s="27"/>
      <c r="BET335" s="27"/>
      <c r="BEU335" s="27"/>
      <c r="BEV335" s="27"/>
      <c r="BEW335" s="27"/>
      <c r="BEX335" s="27"/>
      <c r="BEY335" s="27"/>
      <c r="BEZ335" s="27"/>
      <c r="BFA335" s="27"/>
      <c r="BFB335" s="27"/>
      <c r="BFC335" s="27"/>
      <c r="BFD335" s="27"/>
      <c r="BFE335" s="27"/>
      <c r="BFF335" s="27"/>
      <c r="BFG335" s="27"/>
      <c r="BFH335" s="27"/>
      <c r="BFI335" s="27"/>
      <c r="BFJ335" s="27"/>
      <c r="BFK335" s="27"/>
      <c r="BFL335" s="27"/>
      <c r="BFM335" s="27"/>
      <c r="BFN335" s="27"/>
      <c r="BFO335" s="27"/>
      <c r="BFP335" s="27"/>
      <c r="BFQ335" s="27"/>
      <c r="BFR335" s="27"/>
      <c r="BFS335" s="27"/>
      <c r="BFT335" s="27"/>
      <c r="BFU335" s="27"/>
      <c r="BFV335" s="27"/>
      <c r="BFW335" s="27"/>
      <c r="BFX335" s="27"/>
      <c r="BFY335" s="27"/>
      <c r="BFZ335" s="27"/>
      <c r="BGA335" s="27"/>
      <c r="BGB335" s="27"/>
      <c r="BGC335" s="27"/>
      <c r="BGD335" s="27"/>
      <c r="BGE335" s="27"/>
      <c r="BGF335" s="27"/>
      <c r="BGG335" s="27"/>
      <c r="BGH335" s="27"/>
      <c r="BGI335" s="27"/>
      <c r="BGJ335" s="27"/>
      <c r="BGK335" s="27"/>
      <c r="BGL335" s="27"/>
      <c r="BGM335" s="27"/>
      <c r="BGN335" s="27"/>
      <c r="BGO335" s="27"/>
      <c r="BGP335" s="27"/>
      <c r="BGQ335" s="27"/>
      <c r="BGR335" s="27"/>
      <c r="BGS335" s="27"/>
      <c r="BGT335" s="27"/>
      <c r="BGU335" s="27"/>
      <c r="BGV335" s="27"/>
      <c r="BGW335" s="27"/>
      <c r="BGX335" s="27"/>
      <c r="BGY335" s="27"/>
      <c r="BGZ335" s="27"/>
      <c r="BHA335" s="27"/>
      <c r="BHB335" s="27"/>
      <c r="BHC335" s="27"/>
      <c r="BHD335" s="27"/>
      <c r="BHE335" s="27"/>
      <c r="BHF335" s="27"/>
      <c r="BHG335" s="27"/>
      <c r="BHH335" s="27"/>
      <c r="BHI335" s="27"/>
      <c r="BHJ335" s="27"/>
      <c r="BHK335" s="27"/>
      <c r="BHL335" s="27"/>
      <c r="BHM335" s="27"/>
      <c r="BHN335" s="27"/>
      <c r="BHO335" s="27"/>
      <c r="BHP335" s="27"/>
      <c r="BHQ335" s="27"/>
      <c r="BHR335" s="27"/>
      <c r="BHS335" s="27"/>
      <c r="BHT335" s="27"/>
      <c r="BHU335" s="27"/>
      <c r="BHV335" s="27"/>
      <c r="BHW335" s="27"/>
      <c r="BHX335" s="27"/>
      <c r="BHY335" s="27"/>
      <c r="BHZ335" s="27"/>
      <c r="BIA335" s="27"/>
      <c r="BIB335" s="27"/>
      <c r="BIC335" s="27"/>
      <c r="BID335" s="27"/>
      <c r="BIE335" s="27"/>
      <c r="BIF335" s="27"/>
      <c r="BIG335" s="27"/>
      <c r="BIH335" s="27"/>
      <c r="BII335" s="27"/>
      <c r="BIJ335" s="27"/>
      <c r="BIK335" s="27"/>
      <c r="BIL335" s="27"/>
      <c r="BIM335" s="27"/>
      <c r="BIN335" s="27"/>
      <c r="BIO335" s="27"/>
      <c r="BIP335" s="27"/>
      <c r="BIQ335" s="27"/>
      <c r="BIR335" s="27"/>
      <c r="BIS335" s="27"/>
      <c r="BIT335" s="27"/>
      <c r="BIU335" s="27"/>
      <c r="BIV335" s="27"/>
      <c r="BIW335" s="27"/>
      <c r="BIX335" s="27"/>
      <c r="BIY335" s="27"/>
      <c r="BIZ335" s="27"/>
      <c r="BJA335" s="27"/>
      <c r="BJB335" s="27"/>
      <c r="BJC335" s="27"/>
      <c r="BJD335" s="27"/>
      <c r="BJE335" s="27"/>
      <c r="BJF335" s="27"/>
      <c r="BJG335" s="27"/>
      <c r="BJH335" s="27"/>
      <c r="BJI335" s="27"/>
      <c r="BJJ335" s="27"/>
      <c r="BJK335" s="27"/>
      <c r="BJL335" s="27"/>
      <c r="BJM335" s="27"/>
      <c r="BJN335" s="27"/>
      <c r="BJO335" s="27"/>
      <c r="BJP335" s="27"/>
      <c r="BJQ335" s="27"/>
      <c r="BJR335" s="27"/>
      <c r="BJS335" s="27"/>
      <c r="BJT335" s="27"/>
      <c r="BJU335" s="27"/>
      <c r="BJV335" s="27"/>
      <c r="BJW335" s="27"/>
      <c r="BJX335" s="27"/>
      <c r="BJY335" s="27"/>
      <c r="BJZ335" s="27"/>
      <c r="BKA335" s="27"/>
      <c r="BKB335" s="27"/>
      <c r="BKC335" s="27"/>
      <c r="BKD335" s="27"/>
      <c r="BKE335" s="27"/>
      <c r="BKF335" s="27"/>
      <c r="BKG335" s="27"/>
      <c r="BKH335" s="27"/>
      <c r="BKI335" s="27"/>
      <c r="BKJ335" s="27"/>
      <c r="BKK335" s="27"/>
      <c r="BKL335" s="27"/>
      <c r="BKM335" s="27"/>
      <c r="BKN335" s="27"/>
      <c r="BKO335" s="27"/>
      <c r="BKP335" s="27"/>
      <c r="BKQ335" s="27"/>
      <c r="BKR335" s="27"/>
      <c r="BKS335" s="27"/>
      <c r="BKT335" s="27"/>
      <c r="BKU335" s="27"/>
      <c r="BKV335" s="27"/>
      <c r="BKW335" s="27"/>
      <c r="BKX335" s="27"/>
      <c r="BKY335" s="27"/>
      <c r="BKZ335" s="27"/>
      <c r="BLA335" s="27"/>
      <c r="BLB335" s="27"/>
      <c r="BLC335" s="27"/>
      <c r="BLD335" s="27"/>
      <c r="BLE335" s="27"/>
      <c r="BLF335" s="27"/>
      <c r="BLG335" s="27"/>
      <c r="BLH335" s="27"/>
      <c r="BLI335" s="27"/>
      <c r="BLJ335" s="27"/>
      <c r="BLK335" s="27"/>
      <c r="BLL335" s="27"/>
      <c r="BLM335" s="27"/>
      <c r="BLN335" s="27"/>
      <c r="BLO335" s="27"/>
      <c r="BLP335" s="27"/>
      <c r="BLQ335" s="27"/>
      <c r="BLR335" s="27"/>
      <c r="BLS335" s="27"/>
      <c r="BLT335" s="27"/>
      <c r="BLU335" s="27"/>
      <c r="BLV335" s="27"/>
      <c r="BLW335" s="27"/>
      <c r="BLX335" s="27"/>
      <c r="BLY335" s="27"/>
      <c r="BLZ335" s="27"/>
      <c r="BMA335" s="27"/>
      <c r="BMB335" s="27"/>
      <c r="BMC335" s="27"/>
      <c r="BMD335" s="27"/>
      <c r="BME335" s="27"/>
      <c r="BMF335" s="27"/>
      <c r="BMG335" s="27"/>
      <c r="BMH335" s="27"/>
      <c r="BMI335" s="27"/>
      <c r="BMJ335" s="27"/>
      <c r="BMK335" s="27"/>
      <c r="BML335" s="27"/>
      <c r="BMM335" s="27"/>
      <c r="BMN335" s="27"/>
      <c r="BMO335" s="27"/>
      <c r="BMP335" s="27"/>
      <c r="BMQ335" s="27"/>
      <c r="BMR335" s="27"/>
      <c r="BMS335" s="27"/>
      <c r="BMT335" s="27"/>
      <c r="BMU335" s="27"/>
      <c r="BMV335" s="27"/>
      <c r="BMW335" s="27"/>
      <c r="BMX335" s="27"/>
      <c r="BMY335" s="27"/>
      <c r="BMZ335" s="27"/>
      <c r="BNA335" s="27"/>
      <c r="BNB335" s="27"/>
      <c r="BNC335" s="27"/>
      <c r="BND335" s="27"/>
      <c r="BNE335" s="27"/>
      <c r="BNF335" s="27"/>
      <c r="BNG335" s="27"/>
      <c r="BNH335" s="27"/>
      <c r="BNI335" s="27"/>
      <c r="BNJ335" s="27"/>
      <c r="BNK335" s="27"/>
      <c r="BNL335" s="27"/>
      <c r="BNM335" s="27"/>
      <c r="BNN335" s="27"/>
      <c r="BNO335" s="27"/>
      <c r="BNP335" s="27"/>
      <c r="BNQ335" s="27"/>
      <c r="BNR335" s="27"/>
      <c r="BNS335" s="27"/>
      <c r="BNT335" s="27"/>
      <c r="BNU335" s="27"/>
      <c r="BNV335" s="27"/>
      <c r="BNW335" s="27"/>
      <c r="BNX335" s="27"/>
      <c r="BNY335" s="27"/>
      <c r="BNZ335" s="27"/>
      <c r="BOA335" s="27"/>
      <c r="BOB335" s="27"/>
      <c r="BOC335" s="27"/>
      <c r="BOD335" s="27"/>
      <c r="BOE335" s="27"/>
      <c r="BOF335" s="27"/>
      <c r="BOG335" s="27"/>
      <c r="BOH335" s="27"/>
      <c r="BOI335" s="27"/>
      <c r="BOJ335" s="27"/>
      <c r="BOK335" s="27"/>
      <c r="BOL335" s="27"/>
      <c r="BOM335" s="27"/>
      <c r="BON335" s="27"/>
      <c r="BOO335" s="27"/>
      <c r="BOP335" s="27"/>
      <c r="BOQ335" s="27"/>
      <c r="BOR335" s="27"/>
      <c r="BOS335" s="27"/>
      <c r="BOT335" s="27"/>
      <c r="BOU335" s="27"/>
      <c r="BOV335" s="27"/>
      <c r="BOW335" s="27"/>
      <c r="BOX335" s="27"/>
      <c r="BOY335" s="27"/>
      <c r="BOZ335" s="27"/>
      <c r="BPA335" s="27"/>
      <c r="BPB335" s="27"/>
      <c r="BPC335" s="27"/>
      <c r="BPD335" s="27"/>
      <c r="BPE335" s="27"/>
      <c r="BPF335" s="27"/>
      <c r="BPG335" s="27"/>
      <c r="BPH335" s="27"/>
      <c r="BPI335" s="27"/>
      <c r="BPJ335" s="27"/>
      <c r="BPK335" s="27"/>
      <c r="BPL335" s="27"/>
      <c r="BPM335" s="27"/>
      <c r="BPN335" s="27"/>
      <c r="BPO335" s="27"/>
      <c r="BPP335" s="27"/>
      <c r="BPQ335" s="27"/>
      <c r="BPR335" s="27"/>
      <c r="BPS335" s="27"/>
      <c r="BPT335" s="27"/>
      <c r="BPU335" s="27"/>
      <c r="BPV335" s="27"/>
      <c r="BPW335" s="27"/>
      <c r="BPX335" s="27"/>
      <c r="BPY335" s="27"/>
      <c r="BPZ335" s="27"/>
      <c r="BQA335" s="27"/>
      <c r="BQB335" s="27"/>
      <c r="BQC335" s="27"/>
      <c r="BQD335" s="27"/>
      <c r="BQE335" s="27"/>
      <c r="BQF335" s="27"/>
      <c r="BQG335" s="27"/>
      <c r="BQH335" s="27"/>
      <c r="BQI335" s="27"/>
      <c r="BQJ335" s="27"/>
      <c r="BQK335" s="27"/>
      <c r="BQL335" s="27"/>
      <c r="BQM335" s="27"/>
      <c r="BQN335" s="27"/>
      <c r="BQO335" s="27"/>
      <c r="BQP335" s="27"/>
      <c r="BQQ335" s="27"/>
      <c r="BQR335" s="27"/>
      <c r="BQS335" s="27"/>
      <c r="BQT335" s="27"/>
      <c r="BQU335" s="27"/>
      <c r="BQV335" s="27"/>
      <c r="BQW335" s="27"/>
      <c r="BQX335" s="27"/>
      <c r="BQY335" s="27"/>
      <c r="BQZ335" s="27"/>
      <c r="BRA335" s="27"/>
      <c r="BRB335" s="27"/>
      <c r="BRC335" s="27"/>
      <c r="BRD335" s="27"/>
      <c r="BRE335" s="27"/>
      <c r="BRF335" s="27"/>
      <c r="BRG335" s="27"/>
      <c r="BRH335" s="27"/>
      <c r="BRI335" s="27"/>
      <c r="BRJ335" s="27"/>
      <c r="BRK335" s="27"/>
      <c r="BRL335" s="27"/>
      <c r="BRM335" s="27"/>
      <c r="BRN335" s="27"/>
      <c r="BRO335" s="27"/>
      <c r="BRP335" s="27"/>
      <c r="BRQ335" s="27"/>
      <c r="BRR335" s="27"/>
      <c r="BRS335" s="27"/>
      <c r="BRT335" s="27"/>
      <c r="BRU335" s="27"/>
      <c r="BRV335" s="27"/>
      <c r="BRW335" s="27"/>
      <c r="BRX335" s="27"/>
      <c r="BRY335" s="27"/>
      <c r="BRZ335" s="27"/>
      <c r="BSA335" s="27"/>
      <c r="BSB335" s="27"/>
      <c r="BSC335" s="27"/>
      <c r="BSD335" s="27"/>
      <c r="BSE335" s="27"/>
      <c r="BSF335" s="27"/>
      <c r="BSG335" s="27"/>
      <c r="BSH335" s="27"/>
      <c r="BSI335" s="27"/>
      <c r="BSJ335" s="27"/>
      <c r="BSK335" s="27"/>
      <c r="BSL335" s="27"/>
      <c r="BSM335" s="27"/>
      <c r="BSN335" s="27"/>
      <c r="BSO335" s="27"/>
      <c r="BSP335" s="27"/>
      <c r="BSQ335" s="27"/>
      <c r="BSR335" s="27"/>
      <c r="BSS335" s="27"/>
      <c r="BST335" s="27"/>
      <c r="BSU335" s="27"/>
      <c r="BSV335" s="27"/>
      <c r="BSW335" s="27"/>
      <c r="BSX335" s="27"/>
      <c r="BSY335" s="27"/>
      <c r="BSZ335" s="27"/>
      <c r="BTA335" s="27"/>
      <c r="BTB335" s="27"/>
      <c r="BTC335" s="27"/>
      <c r="BTD335" s="27"/>
      <c r="BTE335" s="27"/>
      <c r="BTF335" s="27"/>
      <c r="BTG335" s="27"/>
      <c r="BTH335" s="27"/>
      <c r="BTI335" s="27"/>
      <c r="BTJ335" s="27"/>
      <c r="BTK335" s="27"/>
      <c r="BTL335" s="27"/>
      <c r="BTM335" s="27"/>
      <c r="BTN335" s="27"/>
      <c r="BTO335" s="27"/>
      <c r="BTP335" s="27"/>
      <c r="BTQ335" s="27"/>
      <c r="BTR335" s="27"/>
      <c r="BTS335" s="27"/>
      <c r="BTT335" s="27"/>
      <c r="BTU335" s="27"/>
      <c r="BTV335" s="27"/>
      <c r="BTW335" s="27"/>
      <c r="BTX335" s="27"/>
      <c r="BTY335" s="27"/>
      <c r="BTZ335" s="27"/>
      <c r="BUA335" s="27"/>
      <c r="BUB335" s="27"/>
      <c r="BUC335" s="27"/>
      <c r="BUD335" s="27"/>
      <c r="BUE335" s="27"/>
      <c r="BUF335" s="27"/>
      <c r="BUG335" s="27"/>
      <c r="BUH335" s="27"/>
      <c r="BUI335" s="27"/>
      <c r="BUJ335" s="27"/>
      <c r="BUK335" s="27"/>
      <c r="BUL335" s="27"/>
      <c r="BUM335" s="27"/>
      <c r="BUN335" s="27"/>
      <c r="BUO335" s="27"/>
      <c r="BUP335" s="27"/>
      <c r="BUQ335" s="27"/>
      <c r="BUR335" s="27"/>
      <c r="BUS335" s="27"/>
      <c r="BUT335" s="27"/>
      <c r="BUU335" s="27"/>
      <c r="BUV335" s="27"/>
      <c r="BUW335" s="27"/>
      <c r="BUX335" s="27"/>
      <c r="BUY335" s="27"/>
      <c r="BUZ335" s="27"/>
      <c r="BVA335" s="27"/>
      <c r="BVB335" s="27"/>
      <c r="BVC335" s="27"/>
      <c r="BVD335" s="27"/>
      <c r="BVE335" s="27"/>
      <c r="BVF335" s="27"/>
      <c r="BVG335" s="27"/>
      <c r="BVH335" s="27"/>
      <c r="BVI335" s="27"/>
      <c r="BVJ335" s="27"/>
      <c r="BVK335" s="27"/>
      <c r="BVL335" s="27"/>
      <c r="BVM335" s="27"/>
      <c r="BVN335" s="27"/>
      <c r="BVO335" s="27"/>
      <c r="BVP335" s="27"/>
      <c r="BVQ335" s="27"/>
      <c r="BVR335" s="27"/>
      <c r="BVS335" s="27"/>
      <c r="BVT335" s="27"/>
      <c r="BVU335" s="27"/>
      <c r="BVV335" s="27"/>
      <c r="BVW335" s="27"/>
      <c r="BVX335" s="27"/>
      <c r="BVY335" s="27"/>
      <c r="BVZ335" s="27"/>
      <c r="BWA335" s="27"/>
      <c r="BWB335" s="27"/>
      <c r="BWC335" s="27"/>
      <c r="BWD335" s="27"/>
      <c r="BWE335" s="27"/>
      <c r="BWF335" s="27"/>
      <c r="BWG335" s="27"/>
      <c r="BWH335" s="27"/>
      <c r="BWI335" s="27"/>
      <c r="BWJ335" s="27"/>
      <c r="BWK335" s="27"/>
      <c r="BWL335" s="27"/>
      <c r="BWM335" s="27"/>
      <c r="BWN335" s="27"/>
      <c r="BWO335" s="27"/>
      <c r="BWP335" s="27"/>
      <c r="BWQ335" s="27"/>
      <c r="BWR335" s="27"/>
      <c r="BWS335" s="27"/>
      <c r="BWT335" s="27"/>
      <c r="BWU335" s="27"/>
      <c r="BWV335" s="27"/>
      <c r="BWW335" s="27"/>
      <c r="BWX335" s="27"/>
      <c r="BWY335" s="27"/>
      <c r="BWZ335" s="27"/>
      <c r="BXA335" s="27"/>
      <c r="BXB335" s="27"/>
      <c r="BXC335" s="27"/>
      <c r="BXD335" s="27"/>
      <c r="BXE335" s="27"/>
      <c r="BXF335" s="27"/>
      <c r="BXG335" s="27"/>
      <c r="BXH335" s="27"/>
      <c r="BXI335" s="27"/>
      <c r="BXJ335" s="27"/>
      <c r="BXK335" s="27"/>
      <c r="BXL335" s="27"/>
      <c r="BXM335" s="27"/>
      <c r="BXN335" s="27"/>
      <c r="BXO335" s="27"/>
      <c r="BXP335" s="27"/>
      <c r="BXQ335" s="27"/>
      <c r="BXR335" s="27"/>
      <c r="BXS335" s="27"/>
      <c r="BXT335" s="27"/>
      <c r="BXU335" s="27"/>
      <c r="BXV335" s="27"/>
      <c r="BXW335" s="27"/>
      <c r="BXX335" s="27"/>
      <c r="BXY335" s="27"/>
      <c r="BXZ335" s="27"/>
      <c r="BYA335" s="27"/>
      <c r="BYB335" s="27"/>
      <c r="BYC335" s="27"/>
      <c r="BYD335" s="27"/>
      <c r="BYE335" s="27"/>
      <c r="BYF335" s="27"/>
      <c r="BYG335" s="27"/>
      <c r="BYH335" s="27"/>
      <c r="BYI335" s="27"/>
      <c r="BYJ335" s="27"/>
      <c r="BYK335" s="27"/>
      <c r="BYL335" s="27"/>
      <c r="BYM335" s="27"/>
      <c r="BYN335" s="27"/>
      <c r="BYO335" s="27"/>
      <c r="BYP335" s="27"/>
      <c r="BYQ335" s="27"/>
      <c r="BYR335" s="27"/>
      <c r="BYS335" s="27"/>
      <c r="BYT335" s="27"/>
      <c r="BYU335" s="27"/>
      <c r="BYV335" s="27"/>
      <c r="BYW335" s="27"/>
      <c r="BYX335" s="27"/>
      <c r="BYY335" s="27"/>
      <c r="BYZ335" s="27"/>
      <c r="BZA335" s="27"/>
      <c r="BZB335" s="27"/>
      <c r="BZC335" s="27"/>
      <c r="BZD335" s="27"/>
      <c r="BZE335" s="27"/>
      <c r="BZF335" s="27"/>
      <c r="BZG335" s="27"/>
      <c r="BZH335" s="27"/>
      <c r="BZI335" s="27"/>
      <c r="BZJ335" s="27"/>
      <c r="BZK335" s="27"/>
      <c r="BZL335" s="27"/>
      <c r="BZM335" s="27"/>
      <c r="BZN335" s="27"/>
      <c r="BZO335" s="27"/>
      <c r="BZP335" s="27"/>
      <c r="BZQ335" s="27"/>
      <c r="BZR335" s="27"/>
      <c r="BZS335" s="27"/>
      <c r="BZT335" s="27"/>
      <c r="BZU335" s="27"/>
      <c r="BZV335" s="27"/>
      <c r="BZW335" s="27"/>
      <c r="BZX335" s="27"/>
      <c r="BZY335" s="27"/>
      <c r="BZZ335" s="27"/>
      <c r="CAA335" s="27"/>
      <c r="CAB335" s="27"/>
      <c r="CAC335" s="27"/>
      <c r="CAD335" s="27"/>
      <c r="CAE335" s="27"/>
      <c r="CAF335" s="27"/>
      <c r="CAG335" s="27"/>
      <c r="CAH335" s="27"/>
      <c r="CAI335" s="27"/>
      <c r="CAJ335" s="27"/>
      <c r="CAK335" s="27"/>
      <c r="CAL335" s="27"/>
      <c r="CAM335" s="27"/>
      <c r="CAN335" s="27"/>
      <c r="CAO335" s="27"/>
      <c r="CAP335" s="27"/>
      <c r="CAQ335" s="27"/>
      <c r="CAR335" s="27"/>
      <c r="CAS335" s="27"/>
      <c r="CAT335" s="27"/>
      <c r="CAU335" s="27"/>
      <c r="CAV335" s="27"/>
      <c r="CAW335" s="27"/>
      <c r="CAX335" s="27"/>
      <c r="CAY335" s="27"/>
      <c r="CAZ335" s="27"/>
      <c r="CBA335" s="27"/>
      <c r="CBB335" s="27"/>
      <c r="CBC335" s="27"/>
      <c r="CBD335" s="27"/>
      <c r="CBE335" s="27"/>
      <c r="CBF335" s="27"/>
      <c r="CBG335" s="27"/>
      <c r="CBH335" s="27"/>
      <c r="CBI335" s="27"/>
      <c r="CBJ335" s="27"/>
      <c r="CBK335" s="27"/>
      <c r="CBL335" s="27"/>
      <c r="CBM335" s="27"/>
      <c r="CBN335" s="27"/>
      <c r="CBO335" s="27"/>
      <c r="CBP335" s="27"/>
      <c r="CBQ335" s="27"/>
      <c r="CBR335" s="27"/>
      <c r="CBS335" s="27"/>
      <c r="CBT335" s="27"/>
      <c r="CBU335" s="27"/>
      <c r="CBV335" s="27"/>
      <c r="CBW335" s="27"/>
      <c r="CBX335" s="27"/>
      <c r="CBY335" s="27"/>
      <c r="CBZ335" s="27"/>
      <c r="CCA335" s="27"/>
      <c r="CCB335" s="27"/>
      <c r="CCC335" s="27"/>
      <c r="CCD335" s="27"/>
      <c r="CCE335" s="27"/>
      <c r="CCF335" s="27"/>
      <c r="CCG335" s="27"/>
      <c r="CCH335" s="27"/>
      <c r="CCI335" s="27"/>
      <c r="CCJ335" s="27"/>
      <c r="CCK335" s="27"/>
      <c r="CCL335" s="27"/>
      <c r="CCM335" s="27"/>
      <c r="CCN335" s="27"/>
      <c r="CCO335" s="27"/>
      <c r="CCP335" s="27"/>
      <c r="CCQ335" s="27"/>
      <c r="CCR335" s="27"/>
      <c r="CCS335" s="27"/>
      <c r="CCT335" s="27"/>
      <c r="CCU335" s="27"/>
      <c r="CCV335" s="27"/>
      <c r="CCW335" s="27"/>
      <c r="CCX335" s="27"/>
      <c r="CCY335" s="27"/>
      <c r="CCZ335" s="27"/>
      <c r="CDA335" s="27"/>
      <c r="CDB335" s="27"/>
      <c r="CDC335" s="27"/>
      <c r="CDD335" s="27"/>
      <c r="CDE335" s="27"/>
      <c r="CDF335" s="27"/>
      <c r="CDG335" s="27"/>
      <c r="CDH335" s="27"/>
      <c r="CDI335" s="27"/>
      <c r="CDJ335" s="27"/>
      <c r="CDK335" s="27"/>
      <c r="CDL335" s="27"/>
      <c r="CDM335" s="27"/>
      <c r="CDN335" s="27"/>
      <c r="CDO335" s="27"/>
      <c r="CDP335" s="27"/>
      <c r="CDQ335" s="27"/>
      <c r="CDR335" s="27"/>
      <c r="CDS335" s="27"/>
      <c r="CDT335" s="27"/>
      <c r="CDU335" s="27"/>
      <c r="CDV335" s="27"/>
      <c r="CDW335" s="27"/>
      <c r="CDX335" s="27"/>
      <c r="CDY335" s="27"/>
      <c r="CDZ335" s="27"/>
      <c r="CEA335" s="27"/>
      <c r="CEB335" s="27"/>
      <c r="CEC335" s="27"/>
      <c r="CED335" s="27"/>
      <c r="CEE335" s="27"/>
      <c r="CEF335" s="27"/>
      <c r="CEG335" s="27"/>
      <c r="CEH335" s="27"/>
      <c r="CEI335" s="27"/>
      <c r="CEJ335" s="27"/>
      <c r="CEK335" s="27"/>
      <c r="CEL335" s="27"/>
      <c r="CEM335" s="27"/>
      <c r="CEN335" s="27"/>
      <c r="CEO335" s="27"/>
      <c r="CEP335" s="27"/>
      <c r="CEQ335" s="27"/>
      <c r="CER335" s="27"/>
      <c r="CES335" s="27"/>
      <c r="CET335" s="27"/>
      <c r="CEU335" s="27"/>
      <c r="CEV335" s="27"/>
      <c r="CEW335" s="27"/>
      <c r="CEX335" s="27"/>
      <c r="CEY335" s="27"/>
      <c r="CEZ335" s="27"/>
      <c r="CFA335" s="27"/>
      <c r="CFB335" s="27"/>
      <c r="CFC335" s="27"/>
      <c r="CFD335" s="27"/>
      <c r="CFE335" s="27"/>
      <c r="CFF335" s="27"/>
      <c r="CFG335" s="27"/>
      <c r="CFH335" s="27"/>
      <c r="CFI335" s="27"/>
      <c r="CFJ335" s="27"/>
      <c r="CFK335" s="27"/>
      <c r="CFL335" s="27"/>
      <c r="CFM335" s="27"/>
      <c r="CFN335" s="27"/>
      <c r="CFO335" s="27"/>
      <c r="CFP335" s="27"/>
      <c r="CFQ335" s="27"/>
      <c r="CFR335" s="27"/>
      <c r="CFS335" s="27"/>
      <c r="CFT335" s="27"/>
      <c r="CFU335" s="27"/>
      <c r="CFV335" s="27"/>
      <c r="CFW335" s="27"/>
      <c r="CFX335" s="27"/>
      <c r="CFY335" s="27"/>
      <c r="CFZ335" s="27"/>
      <c r="CGA335" s="27"/>
      <c r="CGB335" s="27"/>
      <c r="CGC335" s="27"/>
      <c r="CGD335" s="27"/>
      <c r="CGE335" s="27"/>
      <c r="CGF335" s="27"/>
      <c r="CGG335" s="27"/>
      <c r="CGH335" s="27"/>
      <c r="CGI335" s="27"/>
      <c r="CGJ335" s="27"/>
      <c r="CGK335" s="27"/>
      <c r="CGL335" s="27"/>
      <c r="CGM335" s="27"/>
      <c r="CGN335" s="27"/>
      <c r="CGO335" s="27"/>
      <c r="CGP335" s="27"/>
      <c r="CGQ335" s="27"/>
      <c r="CGR335" s="27"/>
      <c r="CGS335" s="27"/>
      <c r="CGT335" s="27"/>
      <c r="CGU335" s="27"/>
      <c r="CGV335" s="27"/>
      <c r="CGW335" s="27"/>
      <c r="CGX335" s="27"/>
      <c r="CGY335" s="27"/>
      <c r="CGZ335" s="27"/>
      <c r="CHA335" s="27"/>
      <c r="CHB335" s="27"/>
      <c r="CHC335" s="27"/>
      <c r="CHD335" s="27"/>
      <c r="CHE335" s="27"/>
      <c r="CHF335" s="27"/>
      <c r="CHG335" s="27"/>
      <c r="CHH335" s="27"/>
      <c r="CHI335" s="27"/>
      <c r="CHJ335" s="27"/>
      <c r="CHK335" s="27"/>
      <c r="CHL335" s="27"/>
      <c r="CHM335" s="27"/>
      <c r="CHN335" s="27"/>
      <c r="CHO335" s="27"/>
      <c r="CHP335" s="27"/>
      <c r="CHQ335" s="27"/>
      <c r="CHR335" s="27"/>
      <c r="CHS335" s="27"/>
      <c r="CHT335" s="27"/>
      <c r="CHU335" s="27"/>
      <c r="CHV335" s="27"/>
      <c r="CHW335" s="27"/>
      <c r="CHX335" s="27"/>
      <c r="CHY335" s="27"/>
      <c r="CHZ335" s="27"/>
      <c r="CIA335" s="27"/>
      <c r="CIB335" s="27"/>
      <c r="CIC335" s="27"/>
      <c r="CID335" s="27"/>
      <c r="CIE335" s="27"/>
      <c r="CIF335" s="27"/>
      <c r="CIG335" s="27"/>
      <c r="CIH335" s="27"/>
      <c r="CII335" s="27"/>
      <c r="CIJ335" s="27"/>
      <c r="CIK335" s="27"/>
      <c r="CIL335" s="27"/>
      <c r="CIM335" s="27"/>
      <c r="CIN335" s="27"/>
      <c r="CIO335" s="27"/>
      <c r="CIP335" s="27"/>
      <c r="CIQ335" s="27"/>
      <c r="CIR335" s="27"/>
      <c r="CIS335" s="27"/>
      <c r="CIT335" s="27"/>
      <c r="CIU335" s="27"/>
      <c r="CIV335" s="27"/>
      <c r="CIW335" s="27"/>
      <c r="CIX335" s="27"/>
      <c r="CIY335" s="27"/>
      <c r="CIZ335" s="27"/>
      <c r="CJA335" s="27"/>
      <c r="CJB335" s="27"/>
      <c r="CJC335" s="27"/>
      <c r="CJD335" s="27"/>
      <c r="CJE335" s="27"/>
      <c r="CJF335" s="27"/>
      <c r="CJG335" s="27"/>
      <c r="CJH335" s="27"/>
      <c r="CJI335" s="27"/>
      <c r="CJJ335" s="27"/>
      <c r="CJK335" s="27"/>
      <c r="CJL335" s="27"/>
      <c r="CJM335" s="27"/>
      <c r="CJN335" s="27"/>
      <c r="CJO335" s="27"/>
      <c r="CJP335" s="27"/>
      <c r="CJQ335" s="27"/>
      <c r="CJR335" s="27"/>
      <c r="CJS335" s="27"/>
      <c r="CJT335" s="27"/>
      <c r="CJU335" s="27"/>
      <c r="CJV335" s="27"/>
      <c r="CJW335" s="27"/>
      <c r="CJX335" s="27"/>
      <c r="CJY335" s="27"/>
      <c r="CJZ335" s="27"/>
      <c r="CKA335" s="27"/>
      <c r="CKB335" s="27"/>
      <c r="CKC335" s="27"/>
      <c r="CKD335" s="27"/>
      <c r="CKE335" s="27"/>
      <c r="CKF335" s="27"/>
      <c r="CKG335" s="27"/>
      <c r="CKH335" s="27"/>
      <c r="CKI335" s="27"/>
      <c r="CKJ335" s="27"/>
      <c r="CKK335" s="27"/>
      <c r="CKL335" s="27"/>
      <c r="CKM335" s="27"/>
      <c r="CKN335" s="27"/>
      <c r="CKO335" s="27"/>
      <c r="CKP335" s="27"/>
      <c r="CKQ335" s="27"/>
      <c r="CKR335" s="27"/>
      <c r="CKS335" s="27"/>
      <c r="CKT335" s="27"/>
      <c r="CKU335" s="27"/>
      <c r="CKV335" s="27"/>
      <c r="CKW335" s="27"/>
      <c r="CKX335" s="27"/>
      <c r="CKY335" s="27"/>
      <c r="CKZ335" s="27"/>
      <c r="CLA335" s="27"/>
      <c r="CLB335" s="27"/>
      <c r="CLC335" s="27"/>
      <c r="CLD335" s="27"/>
      <c r="CLE335" s="27"/>
      <c r="CLF335" s="27"/>
      <c r="CLG335" s="27"/>
      <c r="CLH335" s="27"/>
      <c r="CLI335" s="27"/>
      <c r="CLJ335" s="27"/>
      <c r="CLK335" s="27"/>
      <c r="CLL335" s="27"/>
      <c r="CLM335" s="27"/>
      <c r="CLN335" s="27"/>
      <c r="CLO335" s="27"/>
      <c r="CLP335" s="27"/>
      <c r="CLQ335" s="27"/>
      <c r="CLR335" s="27"/>
      <c r="CLS335" s="27"/>
      <c r="CLT335" s="27"/>
      <c r="CLU335" s="27"/>
      <c r="CLV335" s="27"/>
      <c r="CLW335" s="27"/>
      <c r="CLX335" s="27"/>
      <c r="CLY335" s="27"/>
      <c r="CLZ335" s="27"/>
      <c r="CMA335" s="27"/>
      <c r="CMB335" s="27"/>
      <c r="CMC335" s="27"/>
      <c r="CMD335" s="27"/>
      <c r="CME335" s="27"/>
      <c r="CMF335" s="27"/>
      <c r="CMG335" s="27"/>
      <c r="CMH335" s="27"/>
      <c r="CMI335" s="27"/>
      <c r="CMJ335" s="27"/>
      <c r="CMK335" s="27"/>
      <c r="CML335" s="27"/>
      <c r="CMM335" s="27"/>
      <c r="CMN335" s="27"/>
      <c r="CMO335" s="27"/>
      <c r="CMP335" s="27"/>
      <c r="CMQ335" s="27"/>
      <c r="CMR335" s="27"/>
      <c r="CMS335" s="27"/>
      <c r="CMT335" s="27"/>
      <c r="CMU335" s="27"/>
      <c r="CMV335" s="27"/>
      <c r="CMW335" s="27"/>
      <c r="CMX335" s="27"/>
      <c r="CMY335" s="27"/>
      <c r="CMZ335" s="27"/>
      <c r="CNA335" s="27"/>
      <c r="CNB335" s="27"/>
      <c r="CNC335" s="27"/>
      <c r="CND335" s="27"/>
      <c r="CNE335" s="27"/>
      <c r="CNF335" s="27"/>
      <c r="CNG335" s="27"/>
      <c r="CNH335" s="27"/>
      <c r="CNI335" s="27"/>
      <c r="CNJ335" s="27"/>
      <c r="CNK335" s="27"/>
      <c r="CNL335" s="27"/>
      <c r="CNM335" s="27"/>
      <c r="CNN335" s="27"/>
      <c r="CNO335" s="27"/>
      <c r="CNP335" s="27"/>
      <c r="CNQ335" s="27"/>
      <c r="CNR335" s="27"/>
      <c r="CNS335" s="27"/>
      <c r="CNT335" s="27"/>
      <c r="CNU335" s="27"/>
      <c r="CNV335" s="27"/>
      <c r="CNW335" s="27"/>
      <c r="CNX335" s="27"/>
      <c r="CNY335" s="27"/>
      <c r="CNZ335" s="27"/>
      <c r="COA335" s="27"/>
      <c r="COB335" s="27"/>
      <c r="COC335" s="27"/>
      <c r="COD335" s="27"/>
      <c r="COE335" s="27"/>
      <c r="COF335" s="27"/>
      <c r="COG335" s="27"/>
      <c r="COH335" s="27"/>
      <c r="COI335" s="27"/>
      <c r="COJ335" s="27"/>
      <c r="COK335" s="27"/>
      <c r="COL335" s="27"/>
      <c r="COM335" s="27"/>
      <c r="CON335" s="27"/>
      <c r="COO335" s="27"/>
      <c r="COP335" s="27"/>
      <c r="COQ335" s="27"/>
      <c r="COR335" s="27"/>
      <c r="COS335" s="27"/>
      <c r="COT335" s="27"/>
      <c r="COU335" s="27"/>
      <c r="COV335" s="27"/>
      <c r="COW335" s="27"/>
      <c r="COX335" s="27"/>
      <c r="COY335" s="27"/>
      <c r="COZ335" s="27"/>
      <c r="CPA335" s="27"/>
      <c r="CPB335" s="27"/>
      <c r="CPC335" s="27"/>
      <c r="CPD335" s="27"/>
      <c r="CPE335" s="27"/>
      <c r="CPF335" s="27"/>
      <c r="CPG335" s="27"/>
      <c r="CPH335" s="27"/>
      <c r="CPI335" s="27"/>
      <c r="CPJ335" s="27"/>
      <c r="CPK335" s="27"/>
      <c r="CPL335" s="27"/>
      <c r="CPM335" s="27"/>
      <c r="CPN335" s="27"/>
      <c r="CPO335" s="27"/>
      <c r="CPP335" s="27"/>
      <c r="CPQ335" s="27"/>
      <c r="CPR335" s="27"/>
      <c r="CPS335" s="27"/>
      <c r="CPT335" s="27"/>
      <c r="CPU335" s="27"/>
      <c r="CPV335" s="27"/>
      <c r="CPW335" s="27"/>
      <c r="CPX335" s="27"/>
      <c r="CPY335" s="27"/>
      <c r="CPZ335" s="27"/>
      <c r="CQA335" s="27"/>
      <c r="CQB335" s="27"/>
      <c r="CQC335" s="27"/>
      <c r="CQD335" s="27"/>
      <c r="CQE335" s="27"/>
      <c r="CQF335" s="27"/>
      <c r="CQG335" s="27"/>
      <c r="CQH335" s="27"/>
      <c r="CQI335" s="27"/>
      <c r="CQJ335" s="27"/>
      <c r="CQK335" s="27"/>
      <c r="CQL335" s="27"/>
      <c r="CQM335" s="27"/>
      <c r="CQN335" s="27"/>
      <c r="CQO335" s="27"/>
      <c r="CQP335" s="27"/>
      <c r="CQQ335" s="27"/>
      <c r="CQR335" s="27"/>
      <c r="CQS335" s="27"/>
      <c r="CQT335" s="27"/>
      <c r="CQU335" s="27"/>
      <c r="CQV335" s="27"/>
      <c r="CQW335" s="27"/>
      <c r="CQX335" s="27"/>
      <c r="CQY335" s="27"/>
      <c r="CQZ335" s="27"/>
      <c r="CRA335" s="27"/>
      <c r="CRB335" s="27"/>
      <c r="CRC335" s="27"/>
      <c r="CRD335" s="27"/>
      <c r="CRE335" s="27"/>
      <c r="CRF335" s="27"/>
      <c r="CRG335" s="27"/>
      <c r="CRH335" s="27"/>
      <c r="CRI335" s="27"/>
      <c r="CRJ335" s="27"/>
      <c r="CRK335" s="27"/>
      <c r="CRL335" s="27"/>
      <c r="CRM335" s="27"/>
      <c r="CRN335" s="27"/>
      <c r="CRO335" s="27"/>
      <c r="CRP335" s="27"/>
      <c r="CRQ335" s="27"/>
      <c r="CRR335" s="27"/>
      <c r="CRS335" s="27"/>
      <c r="CRT335" s="27"/>
      <c r="CRU335" s="27"/>
      <c r="CRV335" s="27"/>
      <c r="CRW335" s="27"/>
      <c r="CRX335" s="27"/>
      <c r="CRY335" s="27"/>
      <c r="CRZ335" s="27"/>
      <c r="CSA335" s="27"/>
      <c r="CSB335" s="27"/>
      <c r="CSC335" s="27"/>
      <c r="CSD335" s="27"/>
      <c r="CSE335" s="27"/>
      <c r="CSF335" s="27"/>
      <c r="CSG335" s="27"/>
      <c r="CSH335" s="27"/>
      <c r="CSI335" s="27"/>
      <c r="CSJ335" s="27"/>
      <c r="CSK335" s="27"/>
      <c r="CSL335" s="27"/>
      <c r="CSM335" s="27"/>
      <c r="CSN335" s="27"/>
      <c r="CSO335" s="27"/>
      <c r="CSP335" s="27"/>
      <c r="CSQ335" s="27"/>
      <c r="CSR335" s="27"/>
      <c r="CSS335" s="27"/>
      <c r="CST335" s="27"/>
      <c r="CSU335" s="27"/>
      <c r="CSV335" s="27"/>
      <c r="CSW335" s="27"/>
      <c r="CSX335" s="27"/>
      <c r="CSY335" s="27"/>
      <c r="CSZ335" s="27"/>
      <c r="CTA335" s="27"/>
      <c r="CTB335" s="27"/>
      <c r="CTC335" s="27"/>
      <c r="CTD335" s="27"/>
      <c r="CTE335" s="27"/>
      <c r="CTF335" s="27"/>
      <c r="CTG335" s="27"/>
      <c r="CTH335" s="27"/>
      <c r="CTI335" s="27"/>
      <c r="CTJ335" s="27"/>
      <c r="CTK335" s="27"/>
      <c r="CTL335" s="27"/>
      <c r="CTM335" s="27"/>
      <c r="CTN335" s="27"/>
      <c r="CTO335" s="27"/>
      <c r="CTP335" s="27"/>
      <c r="CTQ335" s="27"/>
      <c r="CTR335" s="27"/>
      <c r="CTS335" s="27"/>
      <c r="CTT335" s="27"/>
      <c r="CTU335" s="27"/>
      <c r="CTV335" s="27"/>
      <c r="CTW335" s="27"/>
      <c r="CTX335" s="27"/>
      <c r="CTY335" s="27"/>
      <c r="CTZ335" s="27"/>
      <c r="CUA335" s="27"/>
      <c r="CUB335" s="27"/>
      <c r="CUC335" s="27"/>
      <c r="CUD335" s="27"/>
      <c r="CUE335" s="27"/>
      <c r="CUF335" s="27"/>
      <c r="CUG335" s="27"/>
      <c r="CUH335" s="27"/>
      <c r="CUI335" s="27"/>
      <c r="CUJ335" s="27"/>
      <c r="CUK335" s="27"/>
      <c r="CUL335" s="27"/>
      <c r="CUM335" s="27"/>
      <c r="CUN335" s="27"/>
      <c r="CUO335" s="27"/>
      <c r="CUP335" s="27"/>
      <c r="CUQ335" s="27"/>
      <c r="CUR335" s="27"/>
      <c r="CUS335" s="27"/>
      <c r="CUT335" s="27"/>
      <c r="CUU335" s="27"/>
      <c r="CUV335" s="27"/>
      <c r="CUW335" s="27"/>
      <c r="CUX335" s="27"/>
      <c r="CUY335" s="27"/>
      <c r="CUZ335" s="27"/>
      <c r="CVA335" s="27"/>
      <c r="CVB335" s="27"/>
      <c r="CVC335" s="27"/>
      <c r="CVD335" s="27"/>
      <c r="CVE335" s="27"/>
      <c r="CVF335" s="27"/>
      <c r="CVG335" s="27"/>
      <c r="CVH335" s="27"/>
      <c r="CVI335" s="27"/>
      <c r="CVJ335" s="27"/>
      <c r="CVK335" s="27"/>
      <c r="CVL335" s="27"/>
      <c r="CVM335" s="27"/>
      <c r="CVN335" s="27"/>
      <c r="CVO335" s="27"/>
      <c r="CVP335" s="27"/>
      <c r="CVQ335" s="27"/>
      <c r="CVR335" s="27"/>
      <c r="CVS335" s="27"/>
      <c r="CVT335" s="27"/>
      <c r="CVU335" s="27"/>
      <c r="CVV335" s="27"/>
      <c r="CVW335" s="27"/>
      <c r="CVX335" s="27"/>
      <c r="CVY335" s="27"/>
      <c r="CVZ335" s="27"/>
      <c r="CWA335" s="27"/>
      <c r="CWB335" s="27"/>
      <c r="CWC335" s="27"/>
      <c r="CWD335" s="27"/>
      <c r="CWE335" s="27"/>
      <c r="CWF335" s="27"/>
      <c r="CWG335" s="27"/>
      <c r="CWH335" s="27"/>
      <c r="CWI335" s="27"/>
      <c r="CWJ335" s="27"/>
      <c r="CWK335" s="27"/>
      <c r="CWL335" s="27"/>
      <c r="CWM335" s="27"/>
      <c r="CWN335" s="27"/>
      <c r="CWO335" s="27"/>
      <c r="CWP335" s="27"/>
      <c r="CWQ335" s="27"/>
      <c r="CWR335" s="27"/>
      <c r="CWS335" s="27"/>
      <c r="CWT335" s="27"/>
      <c r="CWU335" s="27"/>
      <c r="CWV335" s="27"/>
      <c r="CWW335" s="27"/>
      <c r="CWX335" s="27"/>
      <c r="CWY335" s="27"/>
      <c r="CWZ335" s="27"/>
      <c r="CXA335" s="27"/>
      <c r="CXB335" s="27"/>
      <c r="CXC335" s="27"/>
      <c r="CXD335" s="27"/>
      <c r="CXE335" s="27"/>
      <c r="CXF335" s="27"/>
      <c r="CXG335" s="27"/>
      <c r="CXH335" s="27"/>
      <c r="CXI335" s="27"/>
      <c r="CXJ335" s="27"/>
      <c r="CXK335" s="27"/>
      <c r="CXL335" s="27"/>
      <c r="CXM335" s="27"/>
      <c r="CXN335" s="27"/>
      <c r="CXO335" s="27"/>
      <c r="CXP335" s="27"/>
      <c r="CXQ335" s="27"/>
      <c r="CXR335" s="27"/>
      <c r="CXS335" s="27"/>
      <c r="CXT335" s="27"/>
      <c r="CXU335" s="27"/>
      <c r="CXV335" s="27"/>
      <c r="CXW335" s="27"/>
      <c r="CXX335" s="27"/>
      <c r="CXY335" s="27"/>
      <c r="CXZ335" s="27"/>
      <c r="CYA335" s="27"/>
      <c r="CYB335" s="27"/>
      <c r="CYC335" s="27"/>
      <c r="CYD335" s="27"/>
      <c r="CYE335" s="27"/>
      <c r="CYF335" s="27"/>
      <c r="CYG335" s="27"/>
      <c r="CYH335" s="27"/>
      <c r="CYI335" s="27"/>
      <c r="CYJ335" s="27"/>
      <c r="CYK335" s="27"/>
      <c r="CYL335" s="27"/>
      <c r="CYM335" s="27"/>
      <c r="CYN335" s="27"/>
      <c r="CYO335" s="27"/>
      <c r="CYP335" s="27"/>
      <c r="CYQ335" s="27"/>
      <c r="CYR335" s="27"/>
      <c r="CYS335" s="27"/>
      <c r="CYT335" s="27"/>
      <c r="CYU335" s="27"/>
      <c r="CYV335" s="27"/>
      <c r="CYW335" s="27"/>
      <c r="CYX335" s="27"/>
      <c r="CYY335" s="27"/>
      <c r="CYZ335" s="27"/>
      <c r="CZA335" s="27"/>
      <c r="CZB335" s="27"/>
      <c r="CZC335" s="27"/>
      <c r="CZD335" s="27"/>
      <c r="CZE335" s="27"/>
      <c r="CZF335" s="27"/>
      <c r="CZG335" s="27"/>
      <c r="CZH335" s="27"/>
      <c r="CZI335" s="27"/>
      <c r="CZJ335" s="27"/>
      <c r="CZK335" s="27"/>
      <c r="CZL335" s="27"/>
      <c r="CZM335" s="27"/>
      <c r="CZN335" s="27"/>
      <c r="CZO335" s="27"/>
      <c r="CZP335" s="27"/>
      <c r="CZQ335" s="27"/>
      <c r="CZR335" s="27"/>
      <c r="CZS335" s="27"/>
      <c r="CZT335" s="27"/>
      <c r="CZU335" s="27"/>
      <c r="CZV335" s="27"/>
      <c r="CZW335" s="27"/>
      <c r="CZX335" s="27"/>
      <c r="CZY335" s="27"/>
      <c r="CZZ335" s="27"/>
      <c r="DAA335" s="27"/>
      <c r="DAB335" s="27"/>
      <c r="DAC335" s="27"/>
      <c r="DAD335" s="27"/>
      <c r="DAE335" s="27"/>
      <c r="DAF335" s="27"/>
      <c r="DAG335" s="27"/>
      <c r="DAH335" s="27"/>
      <c r="DAI335" s="27"/>
      <c r="DAJ335" s="27"/>
      <c r="DAK335" s="27"/>
      <c r="DAL335" s="27"/>
      <c r="DAM335" s="27"/>
      <c r="DAN335" s="27"/>
      <c r="DAO335" s="27"/>
      <c r="DAP335" s="27"/>
      <c r="DAQ335" s="27"/>
      <c r="DAR335" s="27"/>
      <c r="DAS335" s="27"/>
      <c r="DAT335" s="27"/>
      <c r="DAU335" s="27"/>
      <c r="DAV335" s="27"/>
      <c r="DAW335" s="27"/>
      <c r="DAX335" s="27"/>
      <c r="DAY335" s="27"/>
      <c r="DAZ335" s="27"/>
      <c r="DBA335" s="27"/>
      <c r="DBB335" s="27"/>
      <c r="DBC335" s="27"/>
      <c r="DBD335" s="27"/>
      <c r="DBE335" s="27"/>
      <c r="DBF335" s="27"/>
      <c r="DBG335" s="27"/>
      <c r="DBH335" s="27"/>
      <c r="DBI335" s="27"/>
      <c r="DBJ335" s="27"/>
      <c r="DBK335" s="27"/>
      <c r="DBL335" s="27"/>
      <c r="DBM335" s="27"/>
      <c r="DBN335" s="27"/>
      <c r="DBO335" s="27"/>
      <c r="DBP335" s="27"/>
      <c r="DBQ335" s="27"/>
      <c r="DBR335" s="27"/>
      <c r="DBS335" s="27"/>
      <c r="DBT335" s="27"/>
      <c r="DBU335" s="27"/>
      <c r="DBV335" s="27"/>
      <c r="DBW335" s="27"/>
      <c r="DBX335" s="27"/>
      <c r="DBY335" s="27"/>
      <c r="DBZ335" s="27"/>
      <c r="DCA335" s="27"/>
      <c r="DCB335" s="27"/>
      <c r="DCC335" s="27"/>
      <c r="DCD335" s="27"/>
      <c r="DCE335" s="27"/>
      <c r="DCF335" s="27"/>
      <c r="DCG335" s="27"/>
      <c r="DCH335" s="27"/>
      <c r="DCI335" s="27"/>
      <c r="DCJ335" s="27"/>
      <c r="DCK335" s="27"/>
      <c r="DCL335" s="27"/>
      <c r="DCM335" s="27"/>
      <c r="DCN335" s="27"/>
      <c r="DCO335" s="27"/>
      <c r="DCP335" s="27"/>
      <c r="DCQ335" s="27"/>
      <c r="DCR335" s="27"/>
      <c r="DCS335" s="27"/>
      <c r="DCT335" s="27"/>
      <c r="DCU335" s="27"/>
      <c r="DCV335" s="27"/>
      <c r="DCW335" s="27"/>
      <c r="DCX335" s="27"/>
      <c r="DCY335" s="27"/>
      <c r="DCZ335" s="27"/>
      <c r="DDA335" s="27"/>
      <c r="DDB335" s="27"/>
      <c r="DDC335" s="27"/>
      <c r="DDD335" s="27"/>
      <c r="DDE335" s="27"/>
      <c r="DDF335" s="27"/>
      <c r="DDG335" s="27"/>
      <c r="DDH335" s="27"/>
      <c r="DDI335" s="27"/>
      <c r="DDJ335" s="27"/>
      <c r="DDK335" s="27"/>
      <c r="DDL335" s="27"/>
      <c r="DDM335" s="27"/>
      <c r="DDN335" s="27"/>
      <c r="DDO335" s="27"/>
      <c r="DDP335" s="27"/>
      <c r="DDQ335" s="27"/>
      <c r="DDR335" s="27"/>
      <c r="DDS335" s="27"/>
      <c r="DDT335" s="27"/>
      <c r="DDU335" s="27"/>
      <c r="DDV335" s="27"/>
      <c r="DDW335" s="27"/>
      <c r="DDX335" s="27"/>
      <c r="DDY335" s="27"/>
      <c r="DDZ335" s="27"/>
      <c r="DEA335" s="27"/>
      <c r="DEB335" s="27"/>
      <c r="DEC335" s="27"/>
      <c r="DED335" s="27"/>
      <c r="DEE335" s="27"/>
      <c r="DEF335" s="27"/>
      <c r="DEG335" s="27"/>
      <c r="DEH335" s="27"/>
      <c r="DEI335" s="27"/>
      <c r="DEJ335" s="27"/>
      <c r="DEK335" s="27"/>
      <c r="DEL335" s="27"/>
      <c r="DEM335" s="27"/>
      <c r="DEN335" s="27"/>
      <c r="DEO335" s="27"/>
      <c r="DEP335" s="27"/>
      <c r="DEQ335" s="27"/>
      <c r="DER335" s="27"/>
      <c r="DES335" s="27"/>
      <c r="DET335" s="27"/>
      <c r="DEU335" s="27"/>
      <c r="DEV335" s="27"/>
      <c r="DEW335" s="27"/>
      <c r="DEX335" s="27"/>
      <c r="DEY335" s="27"/>
      <c r="DEZ335" s="27"/>
      <c r="DFA335" s="27"/>
      <c r="DFB335" s="27"/>
      <c r="DFC335" s="27"/>
      <c r="DFD335" s="27"/>
      <c r="DFE335" s="27"/>
      <c r="DFF335" s="27"/>
      <c r="DFG335" s="27"/>
      <c r="DFH335" s="27"/>
      <c r="DFI335" s="27"/>
      <c r="DFJ335" s="27"/>
      <c r="DFK335" s="27"/>
      <c r="DFL335" s="27"/>
      <c r="DFM335" s="27"/>
      <c r="DFN335" s="27"/>
      <c r="DFO335" s="27"/>
      <c r="DFP335" s="27"/>
      <c r="DFQ335" s="27"/>
      <c r="DFR335" s="27"/>
      <c r="DFS335" s="27"/>
      <c r="DFT335" s="27"/>
      <c r="DFU335" s="27"/>
      <c r="DFV335" s="27"/>
      <c r="DFW335" s="27"/>
      <c r="DFX335" s="27"/>
      <c r="DFY335" s="27"/>
      <c r="DFZ335" s="27"/>
      <c r="DGA335" s="27"/>
      <c r="DGB335" s="27"/>
      <c r="DGC335" s="27"/>
      <c r="DGD335" s="27"/>
      <c r="DGE335" s="27"/>
      <c r="DGF335" s="27"/>
      <c r="DGG335" s="27"/>
      <c r="DGH335" s="27"/>
      <c r="DGI335" s="27"/>
      <c r="DGJ335" s="27"/>
      <c r="DGK335" s="27"/>
      <c r="DGL335" s="27"/>
      <c r="DGM335" s="27"/>
      <c r="DGN335" s="27"/>
      <c r="DGO335" s="27"/>
      <c r="DGP335" s="27"/>
      <c r="DGQ335" s="27"/>
      <c r="DGR335" s="27"/>
      <c r="DGS335" s="27"/>
      <c r="DGT335" s="27"/>
      <c r="DGU335" s="27"/>
      <c r="DGV335" s="27"/>
      <c r="DGW335" s="27"/>
      <c r="DGX335" s="27"/>
      <c r="DGY335" s="27"/>
      <c r="DGZ335" s="27"/>
      <c r="DHA335" s="27"/>
      <c r="DHB335" s="27"/>
      <c r="DHC335" s="27"/>
      <c r="DHD335" s="27"/>
      <c r="DHE335" s="27"/>
      <c r="DHF335" s="27"/>
      <c r="DHG335" s="27"/>
      <c r="DHH335" s="27"/>
      <c r="DHI335" s="27"/>
      <c r="DHJ335" s="27"/>
      <c r="DHK335" s="27"/>
      <c r="DHL335" s="27"/>
      <c r="DHM335" s="27"/>
      <c r="DHN335" s="27"/>
      <c r="DHO335" s="27"/>
      <c r="DHP335" s="27"/>
      <c r="DHQ335" s="27"/>
      <c r="DHR335" s="27"/>
      <c r="DHS335" s="27"/>
      <c r="DHT335" s="27"/>
      <c r="DHU335" s="27"/>
      <c r="DHV335" s="27"/>
      <c r="DHW335" s="27"/>
      <c r="DHX335" s="27"/>
      <c r="DHY335" s="27"/>
      <c r="DHZ335" s="27"/>
      <c r="DIA335" s="27"/>
      <c r="DIB335" s="27"/>
      <c r="DIC335" s="27"/>
      <c r="DID335" s="27"/>
      <c r="DIE335" s="27"/>
      <c r="DIF335" s="27"/>
      <c r="DIG335" s="27"/>
      <c r="DIH335" s="27"/>
      <c r="DII335" s="27"/>
      <c r="DIJ335" s="27"/>
      <c r="DIK335" s="27"/>
      <c r="DIL335" s="27"/>
      <c r="DIM335" s="27"/>
      <c r="DIN335" s="27"/>
      <c r="DIO335" s="27"/>
      <c r="DIP335" s="27"/>
      <c r="DIQ335" s="27"/>
      <c r="DIR335" s="27"/>
      <c r="DIS335" s="27"/>
      <c r="DIT335" s="27"/>
      <c r="DIU335" s="27"/>
      <c r="DIV335" s="27"/>
      <c r="DIW335" s="27"/>
      <c r="DIX335" s="27"/>
      <c r="DIY335" s="27"/>
      <c r="DIZ335" s="27"/>
      <c r="DJA335" s="27"/>
      <c r="DJB335" s="27"/>
      <c r="DJC335" s="27"/>
      <c r="DJD335" s="27"/>
      <c r="DJE335" s="27"/>
      <c r="DJF335" s="27"/>
      <c r="DJG335" s="27"/>
      <c r="DJH335" s="27"/>
      <c r="DJI335" s="27"/>
      <c r="DJJ335" s="27"/>
      <c r="DJK335" s="27"/>
      <c r="DJL335" s="27"/>
      <c r="DJM335" s="27"/>
      <c r="DJN335" s="27"/>
      <c r="DJO335" s="27"/>
      <c r="DJP335" s="27"/>
      <c r="DJQ335" s="27"/>
      <c r="DJR335" s="27"/>
      <c r="DJS335" s="27"/>
      <c r="DJT335" s="27"/>
      <c r="DJU335" s="27"/>
      <c r="DJV335" s="27"/>
      <c r="DJW335" s="27"/>
      <c r="DJX335" s="27"/>
      <c r="DJY335" s="27"/>
      <c r="DJZ335" s="27"/>
      <c r="DKA335" s="27"/>
      <c r="DKB335" s="27"/>
      <c r="DKC335" s="27"/>
      <c r="DKD335" s="27"/>
      <c r="DKE335" s="27"/>
      <c r="DKF335" s="27"/>
      <c r="DKG335" s="27"/>
      <c r="DKH335" s="27"/>
      <c r="DKI335" s="27"/>
      <c r="DKJ335" s="27"/>
      <c r="DKK335" s="27"/>
      <c r="DKL335" s="27"/>
      <c r="DKM335" s="27"/>
      <c r="DKN335" s="27"/>
      <c r="DKO335" s="27"/>
      <c r="DKP335" s="27"/>
      <c r="DKQ335" s="27"/>
      <c r="DKR335" s="27"/>
      <c r="DKS335" s="27"/>
      <c r="DKT335" s="27"/>
      <c r="DKU335" s="27"/>
      <c r="DKV335" s="27"/>
      <c r="DKW335" s="27"/>
      <c r="DKX335" s="27"/>
      <c r="DKY335" s="27"/>
      <c r="DKZ335" s="27"/>
      <c r="DLA335" s="27"/>
      <c r="DLB335" s="27"/>
      <c r="DLC335" s="27"/>
      <c r="DLD335" s="27"/>
      <c r="DLE335" s="27"/>
      <c r="DLF335" s="27"/>
      <c r="DLG335" s="27"/>
      <c r="DLH335" s="27"/>
      <c r="DLI335" s="27"/>
      <c r="DLJ335" s="27"/>
      <c r="DLK335" s="27"/>
      <c r="DLL335" s="27"/>
      <c r="DLM335" s="27"/>
      <c r="DLN335" s="27"/>
      <c r="DLO335" s="27"/>
      <c r="DLP335" s="27"/>
      <c r="DLQ335" s="27"/>
      <c r="DLR335" s="27"/>
      <c r="DLS335" s="27"/>
      <c r="DLT335" s="27"/>
      <c r="DLU335" s="27"/>
      <c r="DLV335" s="27"/>
      <c r="DLW335" s="27"/>
      <c r="DLX335" s="27"/>
      <c r="DLY335" s="27"/>
      <c r="DLZ335" s="27"/>
      <c r="DMA335" s="27"/>
      <c r="DMB335" s="27"/>
      <c r="DMC335" s="27"/>
      <c r="DMD335" s="27"/>
      <c r="DME335" s="27"/>
      <c r="DMF335" s="27"/>
      <c r="DMG335" s="27"/>
      <c r="DMH335" s="27"/>
      <c r="DMI335" s="27"/>
      <c r="DMJ335" s="27"/>
      <c r="DMK335" s="27"/>
      <c r="DML335" s="27"/>
      <c r="DMM335" s="27"/>
      <c r="DMN335" s="27"/>
      <c r="DMO335" s="27"/>
      <c r="DMP335" s="27"/>
      <c r="DMQ335" s="27"/>
      <c r="DMR335" s="27"/>
      <c r="DMS335" s="27"/>
      <c r="DMT335" s="27"/>
      <c r="DMU335" s="27"/>
      <c r="DMV335" s="27"/>
      <c r="DMW335" s="27"/>
      <c r="DMX335" s="27"/>
      <c r="DMY335" s="27"/>
      <c r="DMZ335" s="27"/>
      <c r="DNA335" s="27"/>
      <c r="DNB335" s="27"/>
      <c r="DNC335" s="27"/>
      <c r="DND335" s="27"/>
      <c r="DNE335" s="27"/>
      <c r="DNF335" s="27"/>
      <c r="DNG335" s="27"/>
      <c r="DNH335" s="27"/>
      <c r="DNI335" s="27"/>
      <c r="DNJ335" s="27"/>
      <c r="DNK335" s="27"/>
      <c r="DNL335" s="27"/>
      <c r="DNM335" s="27"/>
      <c r="DNN335" s="27"/>
      <c r="DNO335" s="27"/>
      <c r="DNP335" s="27"/>
      <c r="DNQ335" s="27"/>
      <c r="DNR335" s="27"/>
      <c r="DNS335" s="27"/>
      <c r="DNT335" s="27"/>
      <c r="DNU335" s="27"/>
      <c r="DNV335" s="27"/>
      <c r="DNW335" s="27"/>
      <c r="DNX335" s="27"/>
      <c r="DNY335" s="27"/>
      <c r="DNZ335" s="27"/>
      <c r="DOA335" s="27"/>
      <c r="DOB335" s="27"/>
      <c r="DOC335" s="27"/>
      <c r="DOD335" s="27"/>
      <c r="DOE335" s="27"/>
      <c r="DOF335" s="27"/>
      <c r="DOG335" s="27"/>
      <c r="DOH335" s="27"/>
      <c r="DOI335" s="27"/>
      <c r="DOJ335" s="27"/>
      <c r="DOK335" s="27"/>
      <c r="DOL335" s="27"/>
      <c r="DOM335" s="27"/>
      <c r="DON335" s="27"/>
      <c r="DOO335" s="27"/>
      <c r="DOP335" s="27"/>
      <c r="DOQ335" s="27"/>
      <c r="DOR335" s="27"/>
      <c r="DOS335" s="27"/>
      <c r="DOT335" s="27"/>
      <c r="DOU335" s="27"/>
      <c r="DOV335" s="27"/>
      <c r="DOW335" s="27"/>
      <c r="DOX335" s="27"/>
      <c r="DOY335" s="27"/>
      <c r="DOZ335" s="27"/>
      <c r="DPA335" s="27"/>
      <c r="DPB335" s="27"/>
      <c r="DPC335" s="27"/>
      <c r="DPD335" s="27"/>
      <c r="DPE335" s="27"/>
      <c r="DPF335" s="27"/>
      <c r="DPG335" s="27"/>
      <c r="DPH335" s="27"/>
      <c r="DPI335" s="27"/>
      <c r="DPJ335" s="27"/>
      <c r="DPK335" s="27"/>
      <c r="DPL335" s="27"/>
      <c r="DPM335" s="27"/>
      <c r="DPN335" s="27"/>
      <c r="DPO335" s="27"/>
      <c r="DPP335" s="27"/>
      <c r="DPQ335" s="27"/>
      <c r="DPR335" s="27"/>
      <c r="DPS335" s="27"/>
      <c r="DPT335" s="27"/>
      <c r="DPU335" s="27"/>
      <c r="DPV335" s="27"/>
      <c r="DPW335" s="27"/>
      <c r="DPX335" s="27"/>
      <c r="DPY335" s="27"/>
      <c r="DPZ335" s="27"/>
      <c r="DQA335" s="27"/>
      <c r="DQB335" s="27"/>
      <c r="DQC335" s="27"/>
      <c r="DQD335" s="27"/>
      <c r="DQE335" s="27"/>
      <c r="DQF335" s="27"/>
      <c r="DQG335" s="27"/>
      <c r="DQH335" s="27"/>
      <c r="DQI335" s="27"/>
      <c r="DQJ335" s="27"/>
      <c r="DQK335" s="27"/>
      <c r="DQL335" s="27"/>
      <c r="DQM335" s="27"/>
      <c r="DQN335" s="27"/>
      <c r="DQO335" s="27"/>
      <c r="DQP335" s="27"/>
      <c r="DQQ335" s="27"/>
      <c r="DQR335" s="27"/>
      <c r="DQS335" s="27"/>
      <c r="DQT335" s="27"/>
      <c r="DQU335" s="27"/>
      <c r="DQV335" s="27"/>
      <c r="DQW335" s="27"/>
      <c r="DQX335" s="27"/>
      <c r="DQY335" s="27"/>
      <c r="DQZ335" s="27"/>
      <c r="DRA335" s="27"/>
      <c r="DRB335" s="27"/>
      <c r="DRC335" s="27"/>
      <c r="DRD335" s="27"/>
      <c r="DRE335" s="27"/>
      <c r="DRF335" s="27"/>
      <c r="DRG335" s="27"/>
      <c r="DRH335" s="27"/>
      <c r="DRI335" s="27"/>
      <c r="DRJ335" s="27"/>
      <c r="DRK335" s="27"/>
      <c r="DRL335" s="27"/>
      <c r="DRM335" s="27"/>
      <c r="DRN335" s="27"/>
      <c r="DRO335" s="27"/>
      <c r="DRP335" s="27"/>
      <c r="DRQ335" s="27"/>
      <c r="DRR335" s="27"/>
      <c r="DRS335" s="27"/>
      <c r="DRT335" s="27"/>
      <c r="DRU335" s="27"/>
      <c r="DRV335" s="27"/>
      <c r="DRW335" s="27"/>
      <c r="DRX335" s="27"/>
      <c r="DRY335" s="27"/>
      <c r="DRZ335" s="27"/>
      <c r="DSA335" s="27"/>
      <c r="DSB335" s="27"/>
      <c r="DSC335" s="27"/>
      <c r="DSD335" s="27"/>
      <c r="DSE335" s="27"/>
      <c r="DSF335" s="27"/>
      <c r="DSG335" s="27"/>
      <c r="DSH335" s="27"/>
      <c r="DSI335" s="27"/>
      <c r="DSJ335" s="27"/>
      <c r="DSK335" s="27"/>
      <c r="DSL335" s="27"/>
      <c r="DSM335" s="27"/>
      <c r="DSN335" s="27"/>
      <c r="DSO335" s="27"/>
      <c r="DSP335" s="27"/>
      <c r="DSQ335" s="27"/>
      <c r="DSR335" s="27"/>
      <c r="DSS335" s="27"/>
      <c r="DST335" s="27"/>
      <c r="DSU335" s="27"/>
      <c r="DSV335" s="27"/>
      <c r="DSW335" s="27"/>
      <c r="DSX335" s="27"/>
      <c r="DSY335" s="27"/>
      <c r="DSZ335" s="27"/>
      <c r="DTA335" s="27"/>
      <c r="DTB335" s="27"/>
      <c r="DTC335" s="27"/>
      <c r="DTD335" s="27"/>
      <c r="DTE335" s="27"/>
      <c r="DTF335" s="27"/>
      <c r="DTG335" s="27"/>
      <c r="DTH335" s="27"/>
      <c r="DTI335" s="27"/>
      <c r="DTJ335" s="27"/>
      <c r="DTK335" s="27"/>
      <c r="DTL335" s="27"/>
      <c r="DTM335" s="27"/>
      <c r="DTN335" s="27"/>
      <c r="DTO335" s="27"/>
      <c r="DTP335" s="27"/>
      <c r="DTQ335" s="27"/>
      <c r="DTR335" s="27"/>
      <c r="DTS335" s="27"/>
      <c r="DTT335" s="27"/>
      <c r="DTU335" s="27"/>
      <c r="DTV335" s="27"/>
      <c r="DTW335" s="27"/>
      <c r="DTX335" s="27"/>
      <c r="DTY335" s="27"/>
      <c r="DTZ335" s="27"/>
      <c r="DUA335" s="27"/>
      <c r="DUB335" s="27"/>
      <c r="DUC335" s="27"/>
      <c r="DUD335" s="27"/>
      <c r="DUE335" s="27"/>
      <c r="DUF335" s="27"/>
      <c r="DUG335" s="27"/>
      <c r="DUH335" s="27"/>
      <c r="DUI335" s="27"/>
      <c r="DUJ335" s="27"/>
      <c r="DUK335" s="27"/>
      <c r="DUL335" s="27"/>
      <c r="DUM335" s="27"/>
      <c r="DUN335" s="27"/>
      <c r="DUO335" s="27"/>
      <c r="DUP335" s="27"/>
      <c r="DUQ335" s="27"/>
      <c r="DUR335" s="27"/>
      <c r="DUS335" s="27"/>
      <c r="DUT335" s="27"/>
      <c r="DUU335" s="27"/>
      <c r="DUV335" s="27"/>
      <c r="DUW335" s="27"/>
      <c r="DUX335" s="27"/>
      <c r="DUY335" s="27"/>
      <c r="DUZ335" s="27"/>
      <c r="DVA335" s="27"/>
      <c r="DVB335" s="27"/>
      <c r="DVC335" s="27"/>
      <c r="DVD335" s="27"/>
      <c r="DVE335" s="27"/>
      <c r="DVF335" s="27"/>
      <c r="DVG335" s="27"/>
      <c r="DVH335" s="27"/>
      <c r="DVI335" s="27"/>
      <c r="DVJ335" s="27"/>
      <c r="DVK335" s="27"/>
      <c r="DVL335" s="27"/>
      <c r="DVM335" s="27"/>
      <c r="DVN335" s="27"/>
      <c r="DVO335" s="27"/>
      <c r="DVP335" s="27"/>
      <c r="DVQ335" s="27"/>
      <c r="DVR335" s="27"/>
      <c r="DVS335" s="27"/>
      <c r="DVT335" s="27"/>
      <c r="DVU335" s="27"/>
      <c r="DVV335" s="27"/>
      <c r="DVW335" s="27"/>
      <c r="DVX335" s="27"/>
      <c r="DVY335" s="27"/>
      <c r="DVZ335" s="27"/>
      <c r="DWA335" s="27"/>
      <c r="DWB335" s="27"/>
      <c r="DWC335" s="27"/>
      <c r="DWD335" s="27"/>
      <c r="DWE335" s="27"/>
      <c r="DWF335" s="27"/>
      <c r="DWG335" s="27"/>
      <c r="DWH335" s="27"/>
      <c r="DWI335" s="27"/>
      <c r="DWJ335" s="27"/>
      <c r="DWK335" s="27"/>
      <c r="DWL335" s="27"/>
      <c r="DWM335" s="27"/>
      <c r="DWN335" s="27"/>
      <c r="DWO335" s="27"/>
      <c r="DWP335" s="27"/>
      <c r="DWQ335" s="27"/>
      <c r="DWR335" s="27"/>
      <c r="DWS335" s="27"/>
      <c r="DWT335" s="27"/>
      <c r="DWU335" s="27"/>
      <c r="DWV335" s="27"/>
      <c r="DWW335" s="27"/>
      <c r="DWX335" s="27"/>
      <c r="DWY335" s="27"/>
      <c r="DWZ335" s="27"/>
      <c r="DXA335" s="27"/>
      <c r="DXB335" s="27"/>
      <c r="DXC335" s="27"/>
      <c r="DXD335" s="27"/>
      <c r="DXE335" s="27"/>
      <c r="DXF335" s="27"/>
      <c r="DXG335" s="27"/>
      <c r="DXH335" s="27"/>
      <c r="DXI335" s="27"/>
      <c r="DXJ335" s="27"/>
      <c r="DXK335" s="27"/>
      <c r="DXL335" s="27"/>
      <c r="DXM335" s="27"/>
      <c r="DXN335" s="27"/>
      <c r="DXO335" s="27"/>
      <c r="DXP335" s="27"/>
      <c r="DXQ335" s="27"/>
      <c r="DXR335" s="27"/>
      <c r="DXS335" s="27"/>
      <c r="DXT335" s="27"/>
      <c r="DXU335" s="27"/>
      <c r="DXV335" s="27"/>
      <c r="DXW335" s="27"/>
      <c r="DXX335" s="27"/>
      <c r="DXY335" s="27"/>
      <c r="DXZ335" s="27"/>
      <c r="DYA335" s="27"/>
      <c r="DYB335" s="27"/>
      <c r="DYC335" s="27"/>
      <c r="DYD335" s="27"/>
      <c r="DYE335" s="27"/>
      <c r="DYF335" s="27"/>
      <c r="DYG335" s="27"/>
      <c r="DYH335" s="27"/>
      <c r="DYI335" s="27"/>
      <c r="DYJ335" s="27"/>
      <c r="DYK335" s="27"/>
      <c r="DYL335" s="27"/>
      <c r="DYM335" s="27"/>
      <c r="DYN335" s="27"/>
      <c r="DYO335" s="27"/>
      <c r="DYP335" s="27"/>
      <c r="DYQ335" s="27"/>
      <c r="DYR335" s="27"/>
      <c r="DYS335" s="27"/>
      <c r="DYT335" s="27"/>
      <c r="DYU335" s="27"/>
      <c r="DYV335" s="27"/>
      <c r="DYW335" s="27"/>
      <c r="DYX335" s="27"/>
      <c r="DYY335" s="27"/>
      <c r="DYZ335" s="27"/>
      <c r="DZA335" s="27"/>
      <c r="DZB335" s="27"/>
      <c r="DZC335" s="27"/>
      <c r="DZD335" s="27"/>
      <c r="DZE335" s="27"/>
      <c r="DZF335" s="27"/>
      <c r="DZG335" s="27"/>
      <c r="DZH335" s="27"/>
      <c r="DZI335" s="27"/>
      <c r="DZJ335" s="27"/>
      <c r="DZK335" s="27"/>
      <c r="DZL335" s="27"/>
      <c r="DZM335" s="27"/>
      <c r="DZN335" s="27"/>
      <c r="DZO335" s="27"/>
      <c r="DZP335" s="27"/>
      <c r="DZQ335" s="27"/>
      <c r="DZR335" s="27"/>
      <c r="DZS335" s="27"/>
      <c r="DZT335" s="27"/>
      <c r="DZU335" s="27"/>
      <c r="DZV335" s="27"/>
      <c r="DZW335" s="27"/>
      <c r="DZX335" s="27"/>
      <c r="DZY335" s="27"/>
      <c r="DZZ335" s="27"/>
      <c r="EAA335" s="27"/>
      <c r="EAB335" s="27"/>
      <c r="EAC335" s="27"/>
      <c r="EAD335" s="27"/>
      <c r="EAE335" s="27"/>
      <c r="EAF335" s="27"/>
      <c r="EAG335" s="27"/>
      <c r="EAH335" s="27"/>
      <c r="EAI335" s="27"/>
      <c r="EAJ335" s="27"/>
      <c r="EAK335" s="27"/>
      <c r="EAL335" s="27"/>
      <c r="EAM335" s="27"/>
      <c r="EAN335" s="27"/>
      <c r="EAO335" s="27"/>
      <c r="EAP335" s="27"/>
      <c r="EAQ335" s="27"/>
      <c r="EAR335" s="27"/>
      <c r="EAS335" s="27"/>
      <c r="EAT335" s="27"/>
      <c r="EAU335" s="27"/>
      <c r="EAV335" s="27"/>
      <c r="EAW335" s="27"/>
      <c r="EAX335" s="27"/>
      <c r="EAY335" s="27"/>
      <c r="EAZ335" s="27"/>
      <c r="EBA335" s="27"/>
      <c r="EBB335" s="27"/>
      <c r="EBC335" s="27"/>
      <c r="EBD335" s="27"/>
      <c r="EBE335" s="27"/>
      <c r="EBF335" s="27"/>
      <c r="EBG335" s="27"/>
      <c r="EBH335" s="27"/>
      <c r="EBI335" s="27"/>
      <c r="EBJ335" s="27"/>
      <c r="EBK335" s="27"/>
      <c r="EBL335" s="27"/>
      <c r="EBM335" s="27"/>
      <c r="EBN335" s="27"/>
      <c r="EBO335" s="27"/>
      <c r="EBP335" s="27"/>
      <c r="EBQ335" s="27"/>
      <c r="EBR335" s="27"/>
      <c r="EBS335" s="27"/>
      <c r="EBT335" s="27"/>
      <c r="EBU335" s="27"/>
      <c r="EBV335" s="27"/>
      <c r="EBW335" s="27"/>
      <c r="EBX335" s="27"/>
      <c r="EBY335" s="27"/>
      <c r="EBZ335" s="27"/>
      <c r="ECA335" s="27"/>
      <c r="ECB335" s="27"/>
      <c r="ECC335" s="27"/>
      <c r="ECD335" s="27"/>
      <c r="ECE335" s="27"/>
      <c r="ECF335" s="27"/>
      <c r="ECG335" s="27"/>
      <c r="ECH335" s="27"/>
      <c r="ECI335" s="27"/>
      <c r="ECJ335" s="27"/>
      <c r="ECK335" s="27"/>
      <c r="ECL335" s="27"/>
      <c r="ECM335" s="27"/>
      <c r="ECN335" s="27"/>
      <c r="ECO335" s="27"/>
      <c r="ECP335" s="27"/>
      <c r="ECQ335" s="27"/>
      <c r="ECR335" s="27"/>
      <c r="ECS335" s="27"/>
      <c r="ECT335" s="27"/>
      <c r="ECU335" s="27"/>
      <c r="ECV335" s="27"/>
      <c r="ECW335" s="27"/>
      <c r="ECX335" s="27"/>
      <c r="ECY335" s="27"/>
      <c r="ECZ335" s="27"/>
      <c r="EDA335" s="27"/>
      <c r="EDB335" s="27"/>
      <c r="EDC335" s="27"/>
      <c r="EDD335" s="27"/>
      <c r="EDE335" s="27"/>
      <c r="EDF335" s="27"/>
      <c r="EDG335" s="27"/>
      <c r="EDH335" s="27"/>
      <c r="EDI335" s="27"/>
      <c r="EDJ335" s="27"/>
      <c r="EDK335" s="27"/>
      <c r="EDL335" s="27"/>
      <c r="EDM335" s="27"/>
      <c r="EDN335" s="27"/>
      <c r="EDO335" s="27"/>
      <c r="EDP335" s="27"/>
      <c r="EDQ335" s="27"/>
      <c r="EDR335" s="27"/>
      <c r="EDS335" s="27"/>
      <c r="EDT335" s="27"/>
      <c r="EDU335" s="27"/>
      <c r="EDV335" s="27"/>
      <c r="EDW335" s="27"/>
      <c r="EDX335" s="27"/>
      <c r="EDY335" s="27"/>
      <c r="EDZ335" s="27"/>
      <c r="EEA335" s="27"/>
      <c r="EEB335" s="27"/>
      <c r="EEC335" s="27"/>
      <c r="EED335" s="27"/>
      <c r="EEE335" s="27"/>
      <c r="EEF335" s="27"/>
      <c r="EEG335" s="27"/>
      <c r="EEH335" s="27"/>
      <c r="EEI335" s="27"/>
      <c r="EEJ335" s="27"/>
      <c r="EEK335" s="27"/>
      <c r="EEL335" s="27"/>
      <c r="EEM335" s="27"/>
      <c r="EEN335" s="27"/>
      <c r="EEO335" s="27"/>
      <c r="EEP335" s="27"/>
      <c r="EEQ335" s="27"/>
      <c r="EER335" s="27"/>
      <c r="EES335" s="27"/>
      <c r="EET335" s="27"/>
      <c r="EEU335" s="27"/>
      <c r="EEV335" s="27"/>
      <c r="EEW335" s="27"/>
      <c r="EEX335" s="27"/>
      <c r="EEY335" s="27"/>
      <c r="EEZ335" s="27"/>
      <c r="EFA335" s="27"/>
      <c r="EFB335" s="27"/>
      <c r="EFC335" s="27"/>
      <c r="EFD335" s="27"/>
      <c r="EFE335" s="27"/>
      <c r="EFF335" s="27"/>
      <c r="EFG335" s="27"/>
      <c r="EFH335" s="27"/>
      <c r="EFI335" s="27"/>
      <c r="EFJ335" s="27"/>
      <c r="EFK335" s="27"/>
      <c r="EFL335" s="27"/>
      <c r="EFM335" s="27"/>
      <c r="EFN335" s="27"/>
      <c r="EFO335" s="27"/>
      <c r="EFP335" s="27"/>
      <c r="EFQ335" s="27"/>
      <c r="EFR335" s="27"/>
      <c r="EFS335" s="27"/>
      <c r="EFT335" s="27"/>
      <c r="EFU335" s="27"/>
      <c r="EFV335" s="27"/>
      <c r="EFW335" s="27"/>
      <c r="EFX335" s="27"/>
      <c r="EFY335" s="27"/>
      <c r="EFZ335" s="27"/>
      <c r="EGA335" s="27"/>
      <c r="EGB335" s="27"/>
      <c r="EGC335" s="27"/>
      <c r="EGD335" s="27"/>
      <c r="EGE335" s="27"/>
      <c r="EGF335" s="27"/>
      <c r="EGG335" s="27"/>
      <c r="EGH335" s="27"/>
      <c r="EGI335" s="27"/>
      <c r="EGJ335" s="27"/>
      <c r="EGK335" s="27"/>
      <c r="EGL335" s="27"/>
      <c r="EGM335" s="27"/>
      <c r="EGN335" s="27"/>
      <c r="EGO335" s="27"/>
      <c r="EGP335" s="27"/>
      <c r="EGQ335" s="27"/>
      <c r="EGR335" s="27"/>
      <c r="EGS335" s="27"/>
      <c r="EGT335" s="27"/>
      <c r="EGU335" s="27"/>
      <c r="EGV335" s="27"/>
      <c r="EGW335" s="27"/>
      <c r="EGX335" s="27"/>
      <c r="EGY335" s="27"/>
      <c r="EGZ335" s="27"/>
      <c r="EHA335" s="27"/>
      <c r="EHB335" s="27"/>
      <c r="EHC335" s="27"/>
      <c r="EHD335" s="27"/>
      <c r="EHE335" s="27"/>
      <c r="EHF335" s="27"/>
      <c r="EHG335" s="27"/>
      <c r="EHH335" s="27"/>
      <c r="EHI335" s="27"/>
      <c r="EHJ335" s="27"/>
      <c r="EHK335" s="27"/>
      <c r="EHL335" s="27"/>
      <c r="EHM335" s="27"/>
      <c r="EHN335" s="27"/>
      <c r="EHO335" s="27"/>
      <c r="EHP335" s="27"/>
      <c r="EHQ335" s="27"/>
      <c r="EHR335" s="27"/>
      <c r="EHS335" s="27"/>
      <c r="EHT335" s="27"/>
      <c r="EHU335" s="27"/>
      <c r="EHV335" s="27"/>
      <c r="EHW335" s="27"/>
      <c r="EHX335" s="27"/>
      <c r="EHY335" s="27"/>
      <c r="EHZ335" s="27"/>
      <c r="EIA335" s="27"/>
      <c r="EIB335" s="27"/>
      <c r="EIC335" s="27"/>
      <c r="EID335" s="27"/>
      <c r="EIE335" s="27"/>
      <c r="EIF335" s="27"/>
      <c r="EIG335" s="27"/>
      <c r="EIH335" s="27"/>
      <c r="EII335" s="27"/>
      <c r="EIJ335" s="27"/>
      <c r="EIK335" s="27"/>
      <c r="EIL335" s="27"/>
      <c r="EIM335" s="27"/>
      <c r="EIN335" s="27"/>
      <c r="EIO335" s="27"/>
      <c r="EIP335" s="27"/>
      <c r="EIQ335" s="27"/>
      <c r="EIR335" s="27"/>
      <c r="EIS335" s="27"/>
      <c r="EIT335" s="27"/>
      <c r="EIU335" s="27"/>
      <c r="EIV335" s="27"/>
      <c r="EIW335" s="27"/>
      <c r="EIX335" s="27"/>
      <c r="EIY335" s="27"/>
      <c r="EIZ335" s="27"/>
      <c r="EJA335" s="27"/>
      <c r="EJB335" s="27"/>
      <c r="EJC335" s="27"/>
      <c r="EJD335" s="27"/>
      <c r="EJE335" s="27"/>
      <c r="EJF335" s="27"/>
      <c r="EJG335" s="27"/>
      <c r="EJH335" s="27"/>
      <c r="EJI335" s="27"/>
      <c r="EJJ335" s="27"/>
      <c r="EJK335" s="27"/>
      <c r="EJL335" s="27"/>
      <c r="EJM335" s="27"/>
      <c r="EJN335" s="27"/>
      <c r="EJO335" s="27"/>
      <c r="EJP335" s="27"/>
      <c r="EJQ335" s="27"/>
      <c r="EJR335" s="27"/>
      <c r="EJS335" s="27"/>
      <c r="EJT335" s="27"/>
      <c r="EJU335" s="27"/>
      <c r="EJV335" s="27"/>
      <c r="EJW335" s="27"/>
      <c r="EJX335" s="27"/>
      <c r="EJY335" s="27"/>
      <c r="EJZ335" s="27"/>
      <c r="EKA335" s="27"/>
      <c r="EKB335" s="27"/>
      <c r="EKC335" s="27"/>
      <c r="EKD335" s="27"/>
      <c r="EKE335" s="27"/>
      <c r="EKF335" s="27"/>
      <c r="EKG335" s="27"/>
      <c r="EKH335" s="27"/>
      <c r="EKI335" s="27"/>
      <c r="EKJ335" s="27"/>
      <c r="EKK335" s="27"/>
      <c r="EKL335" s="27"/>
      <c r="EKM335" s="27"/>
      <c r="EKN335" s="27"/>
      <c r="EKO335" s="27"/>
      <c r="EKP335" s="27"/>
      <c r="EKQ335" s="27"/>
      <c r="EKR335" s="27"/>
      <c r="EKS335" s="27"/>
      <c r="EKT335" s="27"/>
      <c r="EKU335" s="27"/>
      <c r="EKV335" s="27"/>
      <c r="EKW335" s="27"/>
      <c r="EKX335" s="27"/>
      <c r="EKY335" s="27"/>
      <c r="EKZ335" s="27"/>
      <c r="ELA335" s="27"/>
      <c r="ELB335" s="27"/>
      <c r="ELC335" s="27"/>
      <c r="ELD335" s="27"/>
      <c r="ELE335" s="27"/>
      <c r="ELF335" s="27"/>
      <c r="ELG335" s="27"/>
      <c r="ELH335" s="27"/>
      <c r="ELI335" s="27"/>
      <c r="ELJ335" s="27"/>
      <c r="ELK335" s="27"/>
      <c r="ELL335" s="27"/>
      <c r="ELM335" s="27"/>
      <c r="ELN335" s="27"/>
      <c r="ELO335" s="27"/>
      <c r="ELP335" s="27"/>
      <c r="ELQ335" s="27"/>
      <c r="ELR335" s="27"/>
      <c r="ELS335" s="27"/>
      <c r="ELT335" s="27"/>
      <c r="ELU335" s="27"/>
      <c r="ELV335" s="27"/>
      <c r="ELW335" s="27"/>
      <c r="ELX335" s="27"/>
      <c r="ELY335" s="27"/>
      <c r="ELZ335" s="27"/>
      <c r="EMA335" s="27"/>
      <c r="EMB335" s="27"/>
      <c r="EMC335" s="27"/>
      <c r="EMD335" s="27"/>
      <c r="EME335" s="27"/>
      <c r="EMF335" s="27"/>
      <c r="EMG335" s="27"/>
      <c r="EMH335" s="27"/>
      <c r="EMI335" s="27"/>
      <c r="EMJ335" s="27"/>
      <c r="EMK335" s="27"/>
      <c r="EML335" s="27"/>
      <c r="EMM335" s="27"/>
      <c r="EMN335" s="27"/>
      <c r="EMO335" s="27"/>
      <c r="EMP335" s="27"/>
      <c r="EMQ335" s="27"/>
      <c r="EMR335" s="27"/>
      <c r="EMS335" s="27"/>
      <c r="EMT335" s="27"/>
      <c r="EMU335" s="27"/>
      <c r="EMV335" s="27"/>
      <c r="EMW335" s="27"/>
      <c r="EMX335" s="27"/>
      <c r="EMY335" s="27"/>
      <c r="EMZ335" s="27"/>
      <c r="ENA335" s="27"/>
      <c r="ENB335" s="27"/>
      <c r="ENC335" s="27"/>
      <c r="END335" s="27"/>
      <c r="ENE335" s="27"/>
      <c r="ENF335" s="27"/>
      <c r="ENG335" s="27"/>
      <c r="ENH335" s="27"/>
      <c r="ENI335" s="27"/>
      <c r="ENJ335" s="27"/>
      <c r="ENK335" s="27"/>
      <c r="ENL335" s="27"/>
      <c r="ENM335" s="27"/>
      <c r="ENN335" s="27"/>
      <c r="ENO335" s="27"/>
      <c r="ENP335" s="27"/>
      <c r="ENQ335" s="27"/>
      <c r="ENR335" s="27"/>
      <c r="ENS335" s="27"/>
      <c r="ENT335" s="27"/>
      <c r="ENU335" s="27"/>
      <c r="ENV335" s="27"/>
      <c r="ENW335" s="27"/>
      <c r="ENX335" s="27"/>
      <c r="ENY335" s="27"/>
      <c r="ENZ335" s="27"/>
      <c r="EOA335" s="27"/>
      <c r="EOB335" s="27"/>
      <c r="EOC335" s="27"/>
      <c r="EOD335" s="27"/>
      <c r="EOE335" s="27"/>
      <c r="EOF335" s="27"/>
      <c r="EOG335" s="27"/>
      <c r="EOH335" s="27"/>
      <c r="EOI335" s="27"/>
      <c r="EOJ335" s="27"/>
      <c r="EOK335" s="27"/>
      <c r="EOL335" s="27"/>
      <c r="EOM335" s="27"/>
      <c r="EON335" s="27"/>
      <c r="EOO335" s="27"/>
      <c r="EOP335" s="27"/>
      <c r="EOQ335" s="27"/>
      <c r="EOR335" s="27"/>
      <c r="EOS335" s="27"/>
      <c r="EOT335" s="27"/>
      <c r="EOU335" s="27"/>
      <c r="EOV335" s="27"/>
      <c r="EOW335" s="27"/>
      <c r="EOX335" s="27"/>
      <c r="EOY335" s="27"/>
      <c r="EOZ335" s="27"/>
      <c r="EPA335" s="27"/>
      <c r="EPB335" s="27"/>
      <c r="EPC335" s="27"/>
      <c r="EPD335" s="27"/>
      <c r="EPE335" s="27"/>
      <c r="EPF335" s="27"/>
      <c r="EPG335" s="27"/>
      <c r="EPH335" s="27"/>
      <c r="EPI335" s="27"/>
      <c r="EPJ335" s="27"/>
      <c r="EPK335" s="27"/>
      <c r="EPL335" s="27"/>
      <c r="EPM335" s="27"/>
      <c r="EPN335" s="27"/>
      <c r="EPO335" s="27"/>
      <c r="EPP335" s="27"/>
      <c r="EPQ335" s="27"/>
      <c r="EPR335" s="27"/>
      <c r="EPS335" s="27"/>
      <c r="EPT335" s="27"/>
      <c r="EPU335" s="27"/>
      <c r="EPV335" s="27"/>
      <c r="EPW335" s="27"/>
      <c r="EPX335" s="27"/>
      <c r="EPY335" s="27"/>
      <c r="EPZ335" s="27"/>
      <c r="EQA335" s="27"/>
      <c r="EQB335" s="27"/>
      <c r="EQC335" s="27"/>
      <c r="EQD335" s="27"/>
      <c r="EQE335" s="27"/>
      <c r="EQF335" s="27"/>
      <c r="EQG335" s="27"/>
      <c r="EQH335" s="27"/>
      <c r="EQI335" s="27"/>
      <c r="EQJ335" s="27"/>
      <c r="EQK335" s="27"/>
      <c r="EQL335" s="27"/>
      <c r="EQM335" s="27"/>
      <c r="EQN335" s="27"/>
      <c r="EQO335" s="27"/>
      <c r="EQP335" s="27"/>
      <c r="EQQ335" s="27"/>
      <c r="EQR335" s="27"/>
      <c r="EQS335" s="27"/>
      <c r="EQT335" s="27"/>
      <c r="EQU335" s="27"/>
      <c r="EQV335" s="27"/>
      <c r="EQW335" s="27"/>
      <c r="EQX335" s="27"/>
      <c r="EQY335" s="27"/>
      <c r="EQZ335" s="27"/>
      <c r="ERA335" s="27"/>
      <c r="ERB335" s="27"/>
      <c r="ERC335" s="27"/>
      <c r="ERD335" s="27"/>
      <c r="ERE335" s="27"/>
      <c r="ERF335" s="27"/>
      <c r="ERG335" s="27"/>
      <c r="ERH335" s="27"/>
      <c r="ERI335" s="27"/>
      <c r="ERJ335" s="27"/>
      <c r="ERK335" s="27"/>
      <c r="ERL335" s="27"/>
      <c r="ERM335" s="27"/>
      <c r="ERN335" s="27"/>
      <c r="ERO335" s="27"/>
      <c r="ERP335" s="27"/>
      <c r="ERQ335" s="27"/>
      <c r="ERR335" s="27"/>
      <c r="ERS335" s="27"/>
      <c r="ERT335" s="27"/>
      <c r="ERU335" s="27"/>
      <c r="ERV335" s="27"/>
      <c r="ERW335" s="27"/>
      <c r="ERX335" s="27"/>
      <c r="ERY335" s="27"/>
      <c r="ERZ335" s="27"/>
      <c r="ESA335" s="27"/>
      <c r="ESB335" s="27"/>
      <c r="ESC335" s="27"/>
      <c r="ESD335" s="27"/>
      <c r="ESE335" s="27"/>
      <c r="ESF335" s="27"/>
      <c r="ESG335" s="27"/>
      <c r="ESH335" s="27"/>
      <c r="ESI335" s="27"/>
      <c r="ESJ335" s="27"/>
      <c r="ESK335" s="27"/>
      <c r="ESL335" s="27"/>
      <c r="ESM335" s="27"/>
      <c r="ESN335" s="27"/>
      <c r="ESO335" s="27"/>
      <c r="ESP335" s="27"/>
      <c r="ESQ335" s="27"/>
      <c r="ESR335" s="27"/>
      <c r="ESS335" s="27"/>
      <c r="EST335" s="27"/>
      <c r="ESU335" s="27"/>
      <c r="ESV335" s="27"/>
      <c r="ESW335" s="27"/>
      <c r="ESX335" s="27"/>
      <c r="ESY335" s="27"/>
      <c r="ESZ335" s="27"/>
      <c r="ETA335" s="27"/>
      <c r="ETB335" s="27"/>
      <c r="ETC335" s="27"/>
      <c r="ETD335" s="27"/>
      <c r="ETE335" s="27"/>
      <c r="ETF335" s="27"/>
      <c r="ETG335" s="27"/>
      <c r="ETH335" s="27"/>
      <c r="ETI335" s="27"/>
      <c r="ETJ335" s="27"/>
      <c r="ETK335" s="27"/>
      <c r="ETL335" s="27"/>
      <c r="ETM335" s="27"/>
      <c r="ETN335" s="27"/>
      <c r="ETO335" s="27"/>
      <c r="ETP335" s="27"/>
      <c r="ETQ335" s="27"/>
      <c r="ETR335" s="27"/>
      <c r="ETS335" s="27"/>
      <c r="ETT335" s="27"/>
      <c r="ETU335" s="27"/>
      <c r="ETV335" s="27"/>
      <c r="ETW335" s="27"/>
      <c r="ETX335" s="27"/>
      <c r="ETY335" s="27"/>
      <c r="ETZ335" s="27"/>
      <c r="EUA335" s="27"/>
      <c r="EUB335" s="27"/>
      <c r="EUC335" s="27"/>
      <c r="EUD335" s="27"/>
      <c r="EUE335" s="27"/>
      <c r="EUF335" s="27"/>
      <c r="EUG335" s="27"/>
      <c r="EUH335" s="27"/>
      <c r="EUI335" s="27"/>
      <c r="EUJ335" s="27"/>
      <c r="EUK335" s="27"/>
      <c r="EUL335" s="27"/>
      <c r="EUM335" s="27"/>
      <c r="EUN335" s="27"/>
      <c r="EUO335" s="27"/>
      <c r="EUP335" s="27"/>
      <c r="EUQ335" s="27"/>
      <c r="EUR335" s="27"/>
      <c r="EUS335" s="27"/>
      <c r="EUT335" s="27"/>
      <c r="EUU335" s="27"/>
      <c r="EUV335" s="27"/>
      <c r="EUW335" s="27"/>
      <c r="EUX335" s="27"/>
      <c r="EUY335" s="27"/>
      <c r="EUZ335" s="27"/>
      <c r="EVA335" s="27"/>
      <c r="EVB335" s="27"/>
      <c r="EVC335" s="27"/>
      <c r="EVD335" s="27"/>
      <c r="EVE335" s="27"/>
      <c r="EVF335" s="27"/>
      <c r="EVG335" s="27"/>
      <c r="EVH335" s="27"/>
      <c r="EVI335" s="27"/>
      <c r="EVJ335" s="27"/>
      <c r="EVK335" s="27"/>
      <c r="EVL335" s="27"/>
      <c r="EVM335" s="27"/>
      <c r="EVN335" s="27"/>
      <c r="EVO335" s="27"/>
      <c r="EVP335" s="27"/>
      <c r="EVQ335" s="27"/>
      <c r="EVR335" s="27"/>
      <c r="EVS335" s="27"/>
      <c r="EVT335" s="27"/>
      <c r="EVU335" s="27"/>
      <c r="EVV335" s="27"/>
      <c r="EVW335" s="27"/>
      <c r="EVX335" s="27"/>
      <c r="EVY335" s="27"/>
      <c r="EVZ335" s="27"/>
      <c r="EWA335" s="27"/>
      <c r="EWB335" s="27"/>
      <c r="EWC335" s="27"/>
      <c r="EWD335" s="27"/>
      <c r="EWE335" s="27"/>
      <c r="EWF335" s="27"/>
      <c r="EWG335" s="27"/>
      <c r="EWH335" s="27"/>
      <c r="EWI335" s="27"/>
      <c r="EWJ335" s="27"/>
      <c r="EWK335" s="27"/>
      <c r="EWL335" s="27"/>
      <c r="EWM335" s="27"/>
      <c r="EWN335" s="27"/>
      <c r="EWO335" s="27"/>
      <c r="EWP335" s="27"/>
      <c r="EWQ335" s="27"/>
      <c r="EWR335" s="27"/>
      <c r="EWS335" s="27"/>
      <c r="EWT335" s="27"/>
      <c r="EWU335" s="27"/>
      <c r="EWV335" s="27"/>
      <c r="EWW335" s="27"/>
      <c r="EWX335" s="27"/>
      <c r="EWY335" s="27"/>
      <c r="EWZ335" s="27"/>
      <c r="EXA335" s="27"/>
      <c r="EXB335" s="27"/>
      <c r="EXC335" s="27"/>
      <c r="EXD335" s="27"/>
      <c r="EXE335" s="27"/>
      <c r="EXF335" s="27"/>
      <c r="EXG335" s="27"/>
      <c r="EXH335" s="27"/>
      <c r="EXI335" s="27"/>
      <c r="EXJ335" s="27"/>
      <c r="EXK335" s="27"/>
      <c r="EXL335" s="27"/>
      <c r="EXM335" s="27"/>
      <c r="EXN335" s="27"/>
      <c r="EXO335" s="27"/>
      <c r="EXP335" s="27"/>
      <c r="EXQ335" s="27"/>
      <c r="EXR335" s="27"/>
      <c r="EXS335" s="27"/>
      <c r="EXT335" s="27"/>
      <c r="EXU335" s="27"/>
      <c r="EXV335" s="27"/>
      <c r="EXW335" s="27"/>
      <c r="EXX335" s="27"/>
      <c r="EXY335" s="27"/>
      <c r="EXZ335" s="27"/>
      <c r="EYA335" s="27"/>
      <c r="EYB335" s="27"/>
      <c r="EYC335" s="27"/>
      <c r="EYD335" s="27"/>
      <c r="EYE335" s="27"/>
      <c r="EYF335" s="27"/>
      <c r="EYG335" s="27"/>
      <c r="EYH335" s="27"/>
      <c r="EYI335" s="27"/>
      <c r="EYJ335" s="27"/>
      <c r="EYK335" s="27"/>
      <c r="EYL335" s="27"/>
      <c r="EYM335" s="27"/>
      <c r="EYN335" s="27"/>
      <c r="EYO335" s="27"/>
      <c r="EYP335" s="27"/>
      <c r="EYQ335" s="27"/>
      <c r="EYR335" s="27"/>
      <c r="EYS335" s="27"/>
      <c r="EYT335" s="27"/>
      <c r="EYU335" s="27"/>
      <c r="EYV335" s="27"/>
      <c r="EYW335" s="27"/>
      <c r="EYX335" s="27"/>
      <c r="EYY335" s="27"/>
      <c r="EYZ335" s="27"/>
      <c r="EZA335" s="27"/>
      <c r="EZB335" s="27"/>
      <c r="EZC335" s="27"/>
      <c r="EZD335" s="27"/>
      <c r="EZE335" s="27"/>
      <c r="EZF335" s="27"/>
      <c r="EZG335" s="27"/>
      <c r="EZH335" s="27"/>
      <c r="EZI335" s="27"/>
      <c r="EZJ335" s="27"/>
      <c r="EZK335" s="27"/>
      <c r="EZL335" s="27"/>
      <c r="EZM335" s="27"/>
      <c r="EZN335" s="27"/>
      <c r="EZO335" s="27"/>
      <c r="EZP335" s="27"/>
      <c r="EZQ335" s="27"/>
      <c r="EZR335" s="27"/>
      <c r="EZS335" s="27"/>
      <c r="EZT335" s="27"/>
      <c r="EZU335" s="27"/>
      <c r="EZV335" s="27"/>
      <c r="EZW335" s="27"/>
      <c r="EZX335" s="27"/>
      <c r="EZY335" s="27"/>
      <c r="EZZ335" s="27"/>
      <c r="FAA335" s="27"/>
      <c r="FAB335" s="27"/>
      <c r="FAC335" s="27"/>
      <c r="FAD335" s="27"/>
      <c r="FAE335" s="27"/>
      <c r="FAF335" s="27"/>
      <c r="FAG335" s="27"/>
      <c r="FAH335" s="27"/>
      <c r="FAI335" s="27"/>
      <c r="FAJ335" s="27"/>
      <c r="FAK335" s="27"/>
      <c r="FAL335" s="27"/>
      <c r="FAM335" s="27"/>
      <c r="FAN335" s="27"/>
      <c r="FAO335" s="27"/>
      <c r="FAP335" s="27"/>
      <c r="FAQ335" s="27"/>
      <c r="FAR335" s="27"/>
      <c r="FAS335" s="27"/>
      <c r="FAT335" s="27"/>
      <c r="FAU335" s="27"/>
      <c r="FAV335" s="27"/>
      <c r="FAW335" s="27"/>
      <c r="FAX335" s="27"/>
      <c r="FAY335" s="27"/>
      <c r="FAZ335" s="27"/>
      <c r="FBA335" s="27"/>
      <c r="FBB335" s="27"/>
      <c r="FBC335" s="27"/>
      <c r="FBD335" s="27"/>
      <c r="FBE335" s="27"/>
      <c r="FBF335" s="27"/>
      <c r="FBG335" s="27"/>
      <c r="FBH335" s="27"/>
      <c r="FBI335" s="27"/>
      <c r="FBJ335" s="27"/>
      <c r="FBK335" s="27"/>
      <c r="FBL335" s="27"/>
      <c r="FBM335" s="27"/>
      <c r="FBN335" s="27"/>
      <c r="FBO335" s="27"/>
      <c r="FBP335" s="27"/>
      <c r="FBQ335" s="27"/>
      <c r="FBR335" s="27"/>
      <c r="FBS335" s="27"/>
      <c r="FBT335" s="27"/>
      <c r="FBU335" s="27"/>
      <c r="FBV335" s="27"/>
      <c r="FBW335" s="27"/>
      <c r="FBX335" s="27"/>
      <c r="FBY335" s="27"/>
      <c r="FBZ335" s="27"/>
      <c r="FCA335" s="27"/>
      <c r="FCB335" s="27"/>
      <c r="FCC335" s="27"/>
      <c r="FCD335" s="27"/>
      <c r="FCE335" s="27"/>
      <c r="FCF335" s="27"/>
      <c r="FCG335" s="27"/>
      <c r="FCH335" s="27"/>
      <c r="FCI335" s="27"/>
      <c r="FCJ335" s="27"/>
      <c r="FCK335" s="27"/>
      <c r="FCL335" s="27"/>
      <c r="FCM335" s="27"/>
      <c r="FCN335" s="27"/>
      <c r="FCO335" s="27"/>
      <c r="FCP335" s="27"/>
      <c r="FCQ335" s="27"/>
      <c r="FCR335" s="27"/>
      <c r="FCS335" s="27"/>
      <c r="FCT335" s="27"/>
      <c r="FCU335" s="27"/>
      <c r="FCV335" s="27"/>
      <c r="FCW335" s="27"/>
      <c r="FCX335" s="27"/>
      <c r="FCY335" s="27"/>
      <c r="FCZ335" s="27"/>
      <c r="FDA335" s="27"/>
      <c r="FDB335" s="27"/>
      <c r="FDC335" s="27"/>
      <c r="FDD335" s="27"/>
      <c r="FDE335" s="27"/>
      <c r="FDF335" s="27"/>
      <c r="FDG335" s="27"/>
      <c r="FDH335" s="27"/>
      <c r="FDI335" s="27"/>
      <c r="FDJ335" s="27"/>
      <c r="FDK335" s="27"/>
      <c r="FDL335" s="27"/>
      <c r="FDM335" s="27"/>
      <c r="FDN335" s="27"/>
      <c r="FDO335" s="27"/>
      <c r="FDP335" s="27"/>
      <c r="FDQ335" s="27"/>
      <c r="FDR335" s="27"/>
      <c r="FDS335" s="27"/>
      <c r="FDT335" s="27"/>
      <c r="FDU335" s="27"/>
      <c r="FDV335" s="27"/>
      <c r="FDW335" s="27"/>
      <c r="FDX335" s="27"/>
      <c r="FDY335" s="27"/>
      <c r="FDZ335" s="27"/>
      <c r="FEA335" s="27"/>
      <c r="FEB335" s="27"/>
      <c r="FEC335" s="27"/>
      <c r="FED335" s="27"/>
      <c r="FEE335" s="27"/>
      <c r="FEF335" s="27"/>
      <c r="FEG335" s="27"/>
      <c r="FEH335" s="27"/>
      <c r="FEI335" s="27"/>
      <c r="FEJ335" s="27"/>
      <c r="FEK335" s="27"/>
      <c r="FEL335" s="27"/>
      <c r="FEM335" s="27"/>
      <c r="FEN335" s="27"/>
      <c r="FEO335" s="27"/>
      <c r="FEP335" s="27"/>
      <c r="FEQ335" s="27"/>
      <c r="FER335" s="27"/>
      <c r="FES335" s="27"/>
      <c r="FET335" s="27"/>
      <c r="FEU335" s="27"/>
      <c r="FEV335" s="27"/>
      <c r="FEW335" s="27"/>
      <c r="FEX335" s="27"/>
      <c r="FEY335" s="27"/>
      <c r="FEZ335" s="27"/>
      <c r="FFA335" s="27"/>
      <c r="FFB335" s="27"/>
      <c r="FFC335" s="27"/>
      <c r="FFD335" s="27"/>
      <c r="FFE335" s="27"/>
      <c r="FFF335" s="27"/>
      <c r="FFG335" s="27"/>
      <c r="FFH335" s="27"/>
      <c r="FFI335" s="27"/>
      <c r="FFJ335" s="27"/>
      <c r="FFK335" s="27"/>
      <c r="FFL335" s="27"/>
      <c r="FFM335" s="27"/>
      <c r="FFN335" s="27"/>
      <c r="FFO335" s="27"/>
      <c r="FFP335" s="27"/>
      <c r="FFQ335" s="27"/>
      <c r="FFR335" s="27"/>
      <c r="FFS335" s="27"/>
      <c r="FFT335" s="27"/>
      <c r="FFU335" s="27"/>
      <c r="FFV335" s="27"/>
      <c r="FFW335" s="27"/>
      <c r="FFX335" s="27"/>
      <c r="FFY335" s="27"/>
      <c r="FFZ335" s="27"/>
      <c r="FGA335" s="27"/>
      <c r="FGB335" s="27"/>
      <c r="FGC335" s="27"/>
      <c r="FGD335" s="27"/>
      <c r="FGE335" s="27"/>
      <c r="FGF335" s="27"/>
      <c r="FGG335" s="27"/>
      <c r="FGH335" s="27"/>
      <c r="FGI335" s="27"/>
      <c r="FGJ335" s="27"/>
      <c r="FGK335" s="27"/>
      <c r="FGL335" s="27"/>
      <c r="FGM335" s="27"/>
      <c r="FGN335" s="27"/>
      <c r="FGO335" s="27"/>
      <c r="FGP335" s="27"/>
      <c r="FGQ335" s="27"/>
      <c r="FGR335" s="27"/>
      <c r="FGS335" s="27"/>
      <c r="FGT335" s="27"/>
      <c r="FGU335" s="27"/>
      <c r="FGV335" s="27"/>
      <c r="FGW335" s="27"/>
      <c r="FGX335" s="27"/>
      <c r="FGY335" s="27"/>
      <c r="FGZ335" s="27"/>
      <c r="FHA335" s="27"/>
      <c r="FHB335" s="27"/>
      <c r="FHC335" s="27"/>
      <c r="FHD335" s="27"/>
      <c r="FHE335" s="27"/>
      <c r="FHF335" s="27"/>
      <c r="FHG335" s="27"/>
      <c r="FHH335" s="27"/>
      <c r="FHI335" s="27"/>
      <c r="FHJ335" s="27"/>
      <c r="FHK335" s="27"/>
      <c r="FHL335" s="27"/>
      <c r="FHM335" s="27"/>
      <c r="FHN335" s="27"/>
      <c r="FHO335" s="27"/>
      <c r="FHP335" s="27"/>
      <c r="FHQ335" s="27"/>
      <c r="FHR335" s="27"/>
      <c r="FHS335" s="27"/>
      <c r="FHT335" s="27"/>
      <c r="FHU335" s="27"/>
      <c r="FHV335" s="27"/>
      <c r="FHW335" s="27"/>
      <c r="FHX335" s="27"/>
      <c r="FHY335" s="27"/>
      <c r="FHZ335" s="27"/>
      <c r="FIA335" s="27"/>
      <c r="FIB335" s="27"/>
      <c r="FIC335" s="27"/>
      <c r="FID335" s="27"/>
      <c r="FIE335" s="27"/>
      <c r="FIF335" s="27"/>
      <c r="FIG335" s="27"/>
      <c r="FIH335" s="27"/>
      <c r="FII335" s="27"/>
      <c r="FIJ335" s="27"/>
      <c r="FIK335" s="27"/>
      <c r="FIL335" s="27"/>
      <c r="FIM335" s="27"/>
      <c r="FIN335" s="27"/>
      <c r="FIO335" s="27"/>
      <c r="FIP335" s="27"/>
      <c r="FIQ335" s="27"/>
      <c r="FIR335" s="27"/>
      <c r="FIS335" s="27"/>
      <c r="FIT335" s="27"/>
      <c r="FIU335" s="27"/>
      <c r="FIV335" s="27"/>
      <c r="FIW335" s="27"/>
      <c r="FIX335" s="27"/>
      <c r="FIY335" s="27"/>
      <c r="FIZ335" s="27"/>
      <c r="FJA335" s="27"/>
      <c r="FJB335" s="27"/>
      <c r="FJC335" s="27"/>
      <c r="FJD335" s="27"/>
      <c r="FJE335" s="27"/>
      <c r="FJF335" s="27"/>
      <c r="FJG335" s="27"/>
      <c r="FJH335" s="27"/>
      <c r="FJI335" s="27"/>
      <c r="FJJ335" s="27"/>
      <c r="FJK335" s="27"/>
      <c r="FJL335" s="27"/>
      <c r="FJM335" s="27"/>
      <c r="FJN335" s="27"/>
      <c r="FJO335" s="27"/>
      <c r="FJP335" s="27"/>
      <c r="FJQ335" s="27"/>
      <c r="FJR335" s="27"/>
      <c r="FJS335" s="27"/>
      <c r="FJT335" s="27"/>
      <c r="FJU335" s="27"/>
      <c r="FJV335" s="27"/>
      <c r="FJW335" s="27"/>
      <c r="FJX335" s="27"/>
      <c r="FJY335" s="27"/>
      <c r="FJZ335" s="27"/>
      <c r="FKA335" s="27"/>
      <c r="FKB335" s="27"/>
      <c r="FKC335" s="27"/>
      <c r="FKD335" s="27"/>
      <c r="FKE335" s="27"/>
      <c r="FKF335" s="27"/>
      <c r="FKG335" s="27"/>
      <c r="FKH335" s="27"/>
      <c r="FKI335" s="27"/>
      <c r="FKJ335" s="27"/>
      <c r="FKK335" s="27"/>
      <c r="FKL335" s="27"/>
      <c r="FKM335" s="27"/>
      <c r="FKN335" s="27"/>
      <c r="FKO335" s="27"/>
      <c r="FKP335" s="27"/>
      <c r="FKQ335" s="27"/>
      <c r="FKR335" s="27"/>
      <c r="FKS335" s="27"/>
      <c r="FKT335" s="27"/>
      <c r="FKU335" s="27"/>
      <c r="FKV335" s="27"/>
      <c r="FKW335" s="27"/>
      <c r="FKX335" s="27"/>
      <c r="FKY335" s="27"/>
      <c r="FKZ335" s="27"/>
      <c r="FLA335" s="27"/>
      <c r="FLB335" s="27"/>
      <c r="FLC335" s="27"/>
      <c r="FLD335" s="27"/>
      <c r="FLE335" s="27"/>
      <c r="FLF335" s="27"/>
      <c r="FLG335" s="27"/>
      <c r="FLH335" s="27"/>
      <c r="FLI335" s="27"/>
      <c r="FLJ335" s="27"/>
      <c r="FLK335" s="27"/>
      <c r="FLL335" s="27"/>
      <c r="FLM335" s="27"/>
      <c r="FLN335" s="27"/>
      <c r="FLO335" s="27"/>
      <c r="FLP335" s="27"/>
      <c r="FLQ335" s="27"/>
      <c r="FLR335" s="27"/>
      <c r="FLS335" s="27"/>
      <c r="FLT335" s="27"/>
      <c r="FLU335" s="27"/>
      <c r="FLV335" s="27"/>
      <c r="FLW335" s="27"/>
      <c r="FLX335" s="27"/>
      <c r="FLY335" s="27"/>
      <c r="FLZ335" s="27"/>
      <c r="FMA335" s="27"/>
      <c r="FMB335" s="27"/>
      <c r="FMC335" s="27"/>
      <c r="FMD335" s="27"/>
      <c r="FME335" s="27"/>
      <c r="FMF335" s="27"/>
      <c r="FMG335" s="27"/>
      <c r="FMH335" s="27"/>
      <c r="FMI335" s="27"/>
      <c r="FMJ335" s="27"/>
      <c r="FMK335" s="27"/>
      <c r="FML335" s="27"/>
      <c r="FMM335" s="27"/>
      <c r="FMN335" s="27"/>
      <c r="FMO335" s="27"/>
      <c r="FMP335" s="27"/>
      <c r="FMQ335" s="27"/>
      <c r="FMR335" s="27"/>
      <c r="FMS335" s="27"/>
      <c r="FMT335" s="27"/>
      <c r="FMU335" s="27"/>
      <c r="FMV335" s="27"/>
      <c r="FMW335" s="27"/>
      <c r="FMX335" s="27"/>
      <c r="FMY335" s="27"/>
      <c r="FMZ335" s="27"/>
      <c r="FNA335" s="27"/>
      <c r="FNB335" s="27"/>
      <c r="FNC335" s="27"/>
      <c r="FND335" s="27"/>
      <c r="FNE335" s="27"/>
      <c r="FNF335" s="27"/>
      <c r="FNG335" s="27"/>
      <c r="FNH335" s="27"/>
      <c r="FNI335" s="27"/>
      <c r="FNJ335" s="27"/>
      <c r="FNK335" s="27"/>
      <c r="FNL335" s="27"/>
      <c r="FNM335" s="27"/>
      <c r="FNN335" s="27"/>
      <c r="FNO335" s="27"/>
      <c r="FNP335" s="27"/>
      <c r="FNQ335" s="27"/>
      <c r="FNR335" s="27"/>
      <c r="FNS335" s="27"/>
      <c r="FNT335" s="27"/>
      <c r="FNU335" s="27"/>
      <c r="FNV335" s="27"/>
      <c r="FNW335" s="27"/>
      <c r="FNX335" s="27"/>
      <c r="FNY335" s="27"/>
      <c r="FNZ335" s="27"/>
      <c r="FOA335" s="27"/>
      <c r="FOB335" s="27"/>
      <c r="FOC335" s="27"/>
      <c r="FOD335" s="27"/>
      <c r="FOE335" s="27"/>
      <c r="FOF335" s="27"/>
      <c r="FOG335" s="27"/>
      <c r="FOH335" s="27"/>
      <c r="FOI335" s="27"/>
      <c r="FOJ335" s="27"/>
      <c r="FOK335" s="27"/>
      <c r="FOL335" s="27"/>
      <c r="FOM335" s="27"/>
      <c r="FON335" s="27"/>
      <c r="FOO335" s="27"/>
      <c r="FOP335" s="27"/>
      <c r="FOQ335" s="27"/>
      <c r="FOR335" s="27"/>
      <c r="FOS335" s="27"/>
      <c r="FOT335" s="27"/>
      <c r="FOU335" s="27"/>
      <c r="FOV335" s="27"/>
      <c r="FOW335" s="27"/>
      <c r="FOX335" s="27"/>
      <c r="FOY335" s="27"/>
      <c r="FOZ335" s="27"/>
      <c r="FPA335" s="27"/>
      <c r="FPB335" s="27"/>
      <c r="FPC335" s="27"/>
      <c r="FPD335" s="27"/>
      <c r="FPE335" s="27"/>
      <c r="FPF335" s="27"/>
      <c r="FPG335" s="27"/>
      <c r="FPH335" s="27"/>
      <c r="FPI335" s="27"/>
      <c r="FPJ335" s="27"/>
      <c r="FPK335" s="27"/>
      <c r="FPL335" s="27"/>
      <c r="FPM335" s="27"/>
      <c r="FPN335" s="27"/>
      <c r="FPO335" s="27"/>
      <c r="FPP335" s="27"/>
      <c r="FPQ335" s="27"/>
      <c r="FPR335" s="27"/>
      <c r="FPS335" s="27"/>
      <c r="FPT335" s="27"/>
      <c r="FPU335" s="27"/>
      <c r="FPV335" s="27"/>
      <c r="FPW335" s="27"/>
      <c r="FPX335" s="27"/>
      <c r="FPY335" s="27"/>
      <c r="FPZ335" s="27"/>
      <c r="FQA335" s="27"/>
      <c r="FQB335" s="27"/>
      <c r="FQC335" s="27"/>
      <c r="FQD335" s="27"/>
      <c r="FQE335" s="27"/>
      <c r="FQF335" s="27"/>
      <c r="FQG335" s="27"/>
      <c r="FQH335" s="27"/>
      <c r="FQI335" s="27"/>
      <c r="FQJ335" s="27"/>
      <c r="FQK335" s="27"/>
      <c r="FQL335" s="27"/>
      <c r="FQM335" s="27"/>
      <c r="FQN335" s="27"/>
      <c r="FQO335" s="27"/>
      <c r="FQP335" s="27"/>
      <c r="FQQ335" s="27"/>
      <c r="FQR335" s="27"/>
      <c r="FQS335" s="27"/>
      <c r="FQT335" s="27"/>
      <c r="FQU335" s="27"/>
      <c r="FQV335" s="27"/>
      <c r="FQW335" s="27"/>
      <c r="FQX335" s="27"/>
      <c r="FQY335" s="27"/>
      <c r="FQZ335" s="27"/>
      <c r="FRA335" s="27"/>
      <c r="FRB335" s="27"/>
      <c r="FRC335" s="27"/>
      <c r="FRD335" s="27"/>
      <c r="FRE335" s="27"/>
      <c r="FRF335" s="27"/>
      <c r="FRG335" s="27"/>
      <c r="FRH335" s="27"/>
      <c r="FRI335" s="27"/>
      <c r="FRJ335" s="27"/>
      <c r="FRK335" s="27"/>
      <c r="FRL335" s="27"/>
      <c r="FRM335" s="27"/>
      <c r="FRN335" s="27"/>
      <c r="FRO335" s="27"/>
      <c r="FRP335" s="27"/>
      <c r="FRQ335" s="27"/>
      <c r="FRR335" s="27"/>
      <c r="FRS335" s="27"/>
      <c r="FRT335" s="27"/>
      <c r="FRU335" s="27"/>
      <c r="FRV335" s="27"/>
      <c r="FRW335" s="27"/>
      <c r="FRX335" s="27"/>
      <c r="FRY335" s="27"/>
      <c r="FRZ335" s="27"/>
      <c r="FSA335" s="27"/>
      <c r="FSB335" s="27"/>
      <c r="FSC335" s="27"/>
      <c r="FSD335" s="27"/>
      <c r="FSE335" s="27"/>
      <c r="FSF335" s="27"/>
      <c r="FSG335" s="27"/>
      <c r="FSH335" s="27"/>
      <c r="FSI335" s="27"/>
      <c r="FSJ335" s="27"/>
      <c r="FSK335" s="27"/>
      <c r="FSL335" s="27"/>
      <c r="FSM335" s="27"/>
      <c r="FSN335" s="27"/>
      <c r="FSO335" s="27"/>
      <c r="FSP335" s="27"/>
      <c r="FSQ335" s="27"/>
      <c r="FSR335" s="27"/>
      <c r="FSS335" s="27"/>
      <c r="FST335" s="27"/>
      <c r="FSU335" s="27"/>
      <c r="FSV335" s="27"/>
      <c r="FSW335" s="27"/>
      <c r="FSX335" s="27"/>
      <c r="FSY335" s="27"/>
      <c r="FSZ335" s="27"/>
      <c r="FTA335" s="27"/>
      <c r="FTB335" s="27"/>
      <c r="FTC335" s="27"/>
      <c r="FTD335" s="27"/>
      <c r="FTE335" s="27"/>
      <c r="FTF335" s="27"/>
      <c r="FTG335" s="27"/>
      <c r="FTH335" s="27"/>
      <c r="FTI335" s="27"/>
      <c r="FTJ335" s="27"/>
      <c r="FTK335" s="27"/>
      <c r="FTL335" s="27"/>
      <c r="FTM335" s="27"/>
      <c r="FTN335" s="27"/>
      <c r="FTO335" s="27"/>
      <c r="FTP335" s="27"/>
      <c r="FTQ335" s="27"/>
      <c r="FTR335" s="27"/>
      <c r="FTS335" s="27"/>
      <c r="FTT335" s="27"/>
      <c r="FTU335" s="27"/>
      <c r="FTV335" s="27"/>
      <c r="FTW335" s="27"/>
      <c r="FTX335" s="27"/>
      <c r="FTY335" s="27"/>
      <c r="FTZ335" s="27"/>
      <c r="FUA335" s="27"/>
      <c r="FUB335" s="27"/>
      <c r="FUC335" s="27"/>
      <c r="FUD335" s="27"/>
      <c r="FUE335" s="27"/>
      <c r="FUF335" s="27"/>
      <c r="FUG335" s="27"/>
      <c r="FUH335" s="27"/>
      <c r="FUI335" s="27"/>
      <c r="FUJ335" s="27"/>
      <c r="FUK335" s="27"/>
      <c r="FUL335" s="27"/>
      <c r="FUM335" s="27"/>
      <c r="FUN335" s="27"/>
      <c r="FUO335" s="27"/>
      <c r="FUP335" s="27"/>
      <c r="FUQ335" s="27"/>
      <c r="FUR335" s="27"/>
      <c r="FUS335" s="27"/>
      <c r="FUT335" s="27"/>
      <c r="FUU335" s="27"/>
      <c r="FUV335" s="27"/>
      <c r="FUW335" s="27"/>
      <c r="FUX335" s="27"/>
      <c r="FUY335" s="27"/>
      <c r="FUZ335" s="27"/>
      <c r="FVA335" s="27"/>
      <c r="FVB335" s="27"/>
      <c r="FVC335" s="27"/>
      <c r="FVD335" s="27"/>
      <c r="FVE335" s="27"/>
      <c r="FVF335" s="27"/>
      <c r="FVG335" s="27"/>
      <c r="FVH335" s="27"/>
      <c r="FVI335" s="27"/>
      <c r="FVJ335" s="27"/>
      <c r="FVK335" s="27"/>
      <c r="FVL335" s="27"/>
      <c r="FVM335" s="27"/>
      <c r="FVN335" s="27"/>
      <c r="FVO335" s="27"/>
      <c r="FVP335" s="27"/>
      <c r="FVQ335" s="27"/>
      <c r="FVR335" s="27"/>
      <c r="FVS335" s="27"/>
      <c r="FVT335" s="27"/>
      <c r="FVU335" s="27"/>
      <c r="FVV335" s="27"/>
      <c r="FVW335" s="27"/>
      <c r="FVX335" s="27"/>
      <c r="FVY335" s="27"/>
      <c r="FVZ335" s="27"/>
      <c r="FWA335" s="27"/>
      <c r="FWB335" s="27"/>
      <c r="FWC335" s="27"/>
      <c r="FWD335" s="27"/>
      <c r="FWE335" s="27"/>
      <c r="FWF335" s="27"/>
      <c r="FWG335" s="27"/>
      <c r="FWH335" s="27"/>
      <c r="FWI335" s="27"/>
      <c r="FWJ335" s="27"/>
      <c r="FWK335" s="27"/>
      <c r="FWL335" s="27"/>
      <c r="FWM335" s="27"/>
      <c r="FWN335" s="27"/>
      <c r="FWO335" s="27"/>
      <c r="FWP335" s="27"/>
      <c r="FWQ335" s="27"/>
      <c r="FWR335" s="27"/>
      <c r="FWS335" s="27"/>
      <c r="FWT335" s="27"/>
      <c r="FWU335" s="27"/>
      <c r="FWV335" s="27"/>
      <c r="FWW335" s="27"/>
      <c r="FWX335" s="27"/>
      <c r="FWY335" s="27"/>
      <c r="FWZ335" s="27"/>
      <c r="FXA335" s="27"/>
      <c r="FXB335" s="27"/>
      <c r="FXC335" s="27"/>
      <c r="FXD335" s="27"/>
      <c r="FXE335" s="27"/>
      <c r="FXF335" s="27"/>
      <c r="FXG335" s="27"/>
      <c r="FXH335" s="27"/>
      <c r="FXI335" s="27"/>
      <c r="FXJ335" s="27"/>
      <c r="FXK335" s="27"/>
      <c r="FXL335" s="27"/>
      <c r="FXM335" s="27"/>
      <c r="FXN335" s="27"/>
      <c r="FXO335" s="27"/>
      <c r="FXP335" s="27"/>
      <c r="FXQ335" s="27"/>
      <c r="FXR335" s="27"/>
      <c r="FXS335" s="27"/>
      <c r="FXT335" s="27"/>
      <c r="FXU335" s="27"/>
      <c r="FXV335" s="27"/>
      <c r="FXW335" s="27"/>
      <c r="FXX335" s="27"/>
      <c r="FXY335" s="27"/>
      <c r="FXZ335" s="27"/>
      <c r="FYA335" s="27"/>
      <c r="FYB335" s="27"/>
      <c r="FYC335" s="27"/>
      <c r="FYD335" s="27"/>
      <c r="FYE335" s="27"/>
      <c r="FYF335" s="27"/>
      <c r="FYG335" s="27"/>
      <c r="FYH335" s="27"/>
      <c r="FYI335" s="27"/>
      <c r="FYJ335" s="27"/>
      <c r="FYK335" s="27"/>
      <c r="FYL335" s="27"/>
      <c r="FYM335" s="27"/>
      <c r="FYN335" s="27"/>
      <c r="FYO335" s="27"/>
      <c r="FYP335" s="27"/>
      <c r="FYQ335" s="27"/>
      <c r="FYR335" s="27"/>
      <c r="FYS335" s="27"/>
      <c r="FYT335" s="27"/>
      <c r="FYU335" s="27"/>
      <c r="FYV335" s="27"/>
      <c r="FYW335" s="27"/>
      <c r="FYX335" s="27"/>
      <c r="FYY335" s="27"/>
      <c r="FYZ335" s="27"/>
      <c r="FZA335" s="27"/>
      <c r="FZB335" s="27"/>
      <c r="FZC335" s="27"/>
      <c r="FZD335" s="27"/>
      <c r="FZE335" s="27"/>
      <c r="FZF335" s="27"/>
      <c r="FZG335" s="27"/>
      <c r="FZH335" s="27"/>
      <c r="FZI335" s="27"/>
      <c r="FZJ335" s="27"/>
      <c r="FZK335" s="27"/>
      <c r="FZL335" s="27"/>
      <c r="FZM335" s="27"/>
      <c r="FZN335" s="27"/>
      <c r="FZO335" s="27"/>
      <c r="FZP335" s="27"/>
      <c r="FZQ335" s="27"/>
      <c r="FZR335" s="27"/>
      <c r="FZS335" s="27"/>
      <c r="FZT335" s="27"/>
      <c r="FZU335" s="27"/>
      <c r="FZV335" s="27"/>
      <c r="FZW335" s="27"/>
      <c r="FZX335" s="27"/>
      <c r="FZY335" s="27"/>
      <c r="FZZ335" s="27"/>
      <c r="GAA335" s="27"/>
      <c r="GAB335" s="27"/>
      <c r="GAC335" s="27"/>
      <c r="GAD335" s="27"/>
      <c r="GAE335" s="27"/>
      <c r="GAF335" s="27"/>
      <c r="GAG335" s="27"/>
      <c r="GAH335" s="27"/>
      <c r="GAI335" s="27"/>
      <c r="GAJ335" s="27"/>
      <c r="GAK335" s="27"/>
      <c r="GAL335" s="27"/>
      <c r="GAM335" s="27"/>
      <c r="GAN335" s="27"/>
      <c r="GAO335" s="27"/>
      <c r="GAP335" s="27"/>
      <c r="GAQ335" s="27"/>
      <c r="GAR335" s="27"/>
      <c r="GAS335" s="27"/>
      <c r="GAT335" s="27"/>
      <c r="GAU335" s="27"/>
      <c r="GAV335" s="27"/>
      <c r="GAW335" s="27"/>
      <c r="GAX335" s="27"/>
      <c r="GAY335" s="27"/>
      <c r="GAZ335" s="27"/>
      <c r="GBA335" s="27"/>
      <c r="GBB335" s="27"/>
      <c r="GBC335" s="27"/>
      <c r="GBD335" s="27"/>
      <c r="GBE335" s="27"/>
      <c r="GBF335" s="27"/>
      <c r="GBG335" s="27"/>
      <c r="GBH335" s="27"/>
      <c r="GBI335" s="27"/>
      <c r="GBJ335" s="27"/>
      <c r="GBK335" s="27"/>
      <c r="GBL335" s="27"/>
      <c r="GBM335" s="27"/>
      <c r="GBN335" s="27"/>
      <c r="GBO335" s="27"/>
      <c r="GBP335" s="27"/>
      <c r="GBQ335" s="27"/>
      <c r="GBR335" s="27"/>
      <c r="GBS335" s="27"/>
      <c r="GBT335" s="27"/>
      <c r="GBU335" s="27"/>
      <c r="GBV335" s="27"/>
      <c r="GBW335" s="27"/>
      <c r="GBX335" s="27"/>
      <c r="GBY335" s="27"/>
      <c r="GBZ335" s="27"/>
      <c r="GCA335" s="27"/>
      <c r="GCB335" s="27"/>
      <c r="GCC335" s="27"/>
      <c r="GCD335" s="27"/>
      <c r="GCE335" s="27"/>
      <c r="GCF335" s="27"/>
      <c r="GCG335" s="27"/>
      <c r="GCH335" s="27"/>
      <c r="GCI335" s="27"/>
      <c r="GCJ335" s="27"/>
      <c r="GCK335" s="27"/>
      <c r="GCL335" s="27"/>
      <c r="GCM335" s="27"/>
      <c r="GCN335" s="27"/>
      <c r="GCO335" s="27"/>
      <c r="GCP335" s="27"/>
      <c r="GCQ335" s="27"/>
      <c r="GCR335" s="27"/>
      <c r="GCS335" s="27"/>
      <c r="GCT335" s="27"/>
      <c r="GCU335" s="27"/>
      <c r="GCV335" s="27"/>
      <c r="GCW335" s="27"/>
      <c r="GCX335" s="27"/>
      <c r="GCY335" s="27"/>
      <c r="GCZ335" s="27"/>
      <c r="GDA335" s="27"/>
      <c r="GDB335" s="27"/>
      <c r="GDC335" s="27"/>
      <c r="GDD335" s="27"/>
      <c r="GDE335" s="27"/>
      <c r="GDF335" s="27"/>
      <c r="GDG335" s="27"/>
      <c r="GDH335" s="27"/>
      <c r="GDI335" s="27"/>
      <c r="GDJ335" s="27"/>
      <c r="GDK335" s="27"/>
      <c r="GDL335" s="27"/>
      <c r="GDM335" s="27"/>
      <c r="GDN335" s="27"/>
      <c r="GDO335" s="27"/>
      <c r="GDP335" s="27"/>
      <c r="GDQ335" s="27"/>
      <c r="GDR335" s="27"/>
      <c r="GDS335" s="27"/>
      <c r="GDT335" s="27"/>
      <c r="GDU335" s="27"/>
      <c r="GDV335" s="27"/>
      <c r="GDW335" s="27"/>
      <c r="GDX335" s="27"/>
      <c r="GDY335" s="27"/>
      <c r="GDZ335" s="27"/>
      <c r="GEA335" s="27"/>
      <c r="GEB335" s="27"/>
      <c r="GEC335" s="27"/>
      <c r="GED335" s="27"/>
      <c r="GEE335" s="27"/>
      <c r="GEF335" s="27"/>
      <c r="GEG335" s="27"/>
      <c r="GEH335" s="27"/>
      <c r="GEI335" s="27"/>
      <c r="GEJ335" s="27"/>
      <c r="GEK335" s="27"/>
      <c r="GEL335" s="27"/>
      <c r="GEM335" s="27"/>
      <c r="GEN335" s="27"/>
      <c r="GEO335" s="27"/>
      <c r="GEP335" s="27"/>
      <c r="GEQ335" s="27"/>
      <c r="GER335" s="27"/>
      <c r="GES335" s="27"/>
      <c r="GET335" s="27"/>
      <c r="GEU335" s="27"/>
      <c r="GEV335" s="27"/>
      <c r="GEW335" s="27"/>
      <c r="GEX335" s="27"/>
      <c r="GEY335" s="27"/>
      <c r="GEZ335" s="27"/>
      <c r="GFA335" s="27"/>
      <c r="GFB335" s="27"/>
      <c r="GFC335" s="27"/>
      <c r="GFD335" s="27"/>
      <c r="GFE335" s="27"/>
      <c r="GFF335" s="27"/>
      <c r="GFG335" s="27"/>
      <c r="GFH335" s="27"/>
      <c r="GFI335" s="27"/>
      <c r="GFJ335" s="27"/>
      <c r="GFK335" s="27"/>
      <c r="GFL335" s="27"/>
      <c r="GFM335" s="27"/>
      <c r="GFN335" s="27"/>
      <c r="GFO335" s="27"/>
      <c r="GFP335" s="27"/>
      <c r="GFQ335" s="27"/>
      <c r="GFR335" s="27"/>
      <c r="GFS335" s="27"/>
      <c r="GFT335" s="27"/>
      <c r="GFU335" s="27"/>
      <c r="GFV335" s="27"/>
      <c r="GFW335" s="27"/>
      <c r="GFX335" s="27"/>
      <c r="GFY335" s="27"/>
      <c r="GFZ335" s="27"/>
      <c r="GGA335" s="27"/>
      <c r="GGB335" s="27"/>
      <c r="GGC335" s="27"/>
      <c r="GGD335" s="27"/>
      <c r="GGE335" s="27"/>
      <c r="GGF335" s="27"/>
      <c r="GGG335" s="27"/>
      <c r="GGH335" s="27"/>
      <c r="GGI335" s="27"/>
      <c r="GGJ335" s="27"/>
      <c r="GGK335" s="27"/>
      <c r="GGL335" s="27"/>
      <c r="GGM335" s="27"/>
      <c r="GGN335" s="27"/>
      <c r="GGO335" s="27"/>
      <c r="GGP335" s="27"/>
      <c r="GGQ335" s="27"/>
      <c r="GGR335" s="27"/>
      <c r="GGS335" s="27"/>
      <c r="GGT335" s="27"/>
      <c r="GGU335" s="27"/>
      <c r="GGV335" s="27"/>
      <c r="GGW335" s="27"/>
      <c r="GGX335" s="27"/>
      <c r="GGY335" s="27"/>
      <c r="GGZ335" s="27"/>
      <c r="GHA335" s="27"/>
      <c r="GHB335" s="27"/>
      <c r="GHC335" s="27"/>
      <c r="GHD335" s="27"/>
      <c r="GHE335" s="27"/>
      <c r="GHF335" s="27"/>
      <c r="GHG335" s="27"/>
      <c r="GHH335" s="27"/>
      <c r="GHI335" s="27"/>
      <c r="GHJ335" s="27"/>
      <c r="GHK335" s="27"/>
      <c r="GHL335" s="27"/>
      <c r="GHM335" s="27"/>
      <c r="GHN335" s="27"/>
      <c r="GHO335" s="27"/>
      <c r="GHP335" s="27"/>
      <c r="GHQ335" s="27"/>
      <c r="GHR335" s="27"/>
      <c r="GHS335" s="27"/>
      <c r="GHT335" s="27"/>
      <c r="GHU335" s="27"/>
      <c r="GHV335" s="27"/>
      <c r="GHW335" s="27"/>
      <c r="GHX335" s="27"/>
      <c r="GHY335" s="27"/>
      <c r="GHZ335" s="27"/>
      <c r="GIA335" s="27"/>
      <c r="GIB335" s="27"/>
      <c r="GIC335" s="27"/>
      <c r="GID335" s="27"/>
      <c r="GIE335" s="27"/>
      <c r="GIF335" s="27"/>
      <c r="GIG335" s="27"/>
      <c r="GIH335" s="27"/>
      <c r="GII335" s="27"/>
      <c r="GIJ335" s="27"/>
      <c r="GIK335" s="27"/>
      <c r="GIL335" s="27"/>
      <c r="GIM335" s="27"/>
      <c r="GIN335" s="27"/>
      <c r="GIO335" s="27"/>
      <c r="GIP335" s="27"/>
      <c r="GIQ335" s="27"/>
      <c r="GIR335" s="27"/>
      <c r="GIS335" s="27"/>
      <c r="GIT335" s="27"/>
      <c r="GIU335" s="27"/>
      <c r="GIV335" s="27"/>
      <c r="GIW335" s="27"/>
      <c r="GIX335" s="27"/>
      <c r="GIY335" s="27"/>
      <c r="GIZ335" s="27"/>
      <c r="GJA335" s="27"/>
      <c r="GJB335" s="27"/>
      <c r="GJC335" s="27"/>
      <c r="GJD335" s="27"/>
      <c r="GJE335" s="27"/>
      <c r="GJF335" s="27"/>
      <c r="GJG335" s="27"/>
      <c r="GJH335" s="27"/>
      <c r="GJI335" s="27"/>
      <c r="GJJ335" s="27"/>
      <c r="GJK335" s="27"/>
      <c r="GJL335" s="27"/>
      <c r="GJM335" s="27"/>
      <c r="GJN335" s="27"/>
      <c r="GJO335" s="27"/>
      <c r="GJP335" s="27"/>
      <c r="GJQ335" s="27"/>
      <c r="GJR335" s="27"/>
      <c r="GJS335" s="27"/>
      <c r="GJT335" s="27"/>
      <c r="GJU335" s="27"/>
      <c r="GJV335" s="27"/>
      <c r="GJW335" s="27"/>
      <c r="GJX335" s="27"/>
      <c r="GJY335" s="27"/>
      <c r="GJZ335" s="27"/>
      <c r="GKA335" s="27"/>
      <c r="GKB335" s="27"/>
      <c r="GKC335" s="27"/>
      <c r="GKD335" s="27"/>
      <c r="GKE335" s="27"/>
      <c r="GKF335" s="27"/>
      <c r="GKG335" s="27"/>
      <c r="GKH335" s="27"/>
      <c r="GKI335" s="27"/>
      <c r="GKJ335" s="27"/>
      <c r="GKK335" s="27"/>
      <c r="GKL335" s="27"/>
      <c r="GKM335" s="27"/>
      <c r="GKN335" s="27"/>
      <c r="GKO335" s="27"/>
      <c r="GKP335" s="27"/>
      <c r="GKQ335" s="27"/>
      <c r="GKR335" s="27"/>
      <c r="GKS335" s="27"/>
      <c r="GKT335" s="27"/>
      <c r="GKU335" s="27"/>
      <c r="GKV335" s="27"/>
      <c r="GKW335" s="27"/>
      <c r="GKX335" s="27"/>
      <c r="GKY335" s="27"/>
      <c r="GKZ335" s="27"/>
      <c r="GLA335" s="27"/>
      <c r="GLB335" s="27"/>
      <c r="GLC335" s="27"/>
      <c r="GLD335" s="27"/>
      <c r="GLE335" s="27"/>
      <c r="GLF335" s="27"/>
      <c r="GLG335" s="27"/>
      <c r="GLH335" s="27"/>
      <c r="GLI335" s="27"/>
      <c r="GLJ335" s="27"/>
      <c r="GLK335" s="27"/>
      <c r="GLL335" s="27"/>
      <c r="GLM335" s="27"/>
      <c r="GLN335" s="27"/>
      <c r="GLO335" s="27"/>
      <c r="GLP335" s="27"/>
      <c r="GLQ335" s="27"/>
      <c r="GLR335" s="27"/>
      <c r="GLS335" s="27"/>
      <c r="GLT335" s="27"/>
      <c r="GLU335" s="27"/>
      <c r="GLV335" s="27"/>
      <c r="GLW335" s="27"/>
      <c r="GLX335" s="27"/>
      <c r="GLY335" s="27"/>
      <c r="GLZ335" s="27"/>
      <c r="GMA335" s="27"/>
      <c r="GMB335" s="27"/>
      <c r="GMC335" s="27"/>
      <c r="GMD335" s="27"/>
      <c r="GME335" s="27"/>
      <c r="GMF335" s="27"/>
      <c r="GMG335" s="27"/>
      <c r="GMH335" s="27"/>
      <c r="GMI335" s="27"/>
      <c r="GMJ335" s="27"/>
      <c r="GMK335" s="27"/>
      <c r="GML335" s="27"/>
      <c r="GMM335" s="27"/>
      <c r="GMN335" s="27"/>
      <c r="GMO335" s="27"/>
      <c r="GMP335" s="27"/>
      <c r="GMQ335" s="27"/>
      <c r="GMR335" s="27"/>
      <c r="GMS335" s="27"/>
      <c r="GMT335" s="27"/>
      <c r="GMU335" s="27"/>
      <c r="GMV335" s="27"/>
      <c r="GMW335" s="27"/>
      <c r="GMX335" s="27"/>
      <c r="GMY335" s="27"/>
      <c r="GMZ335" s="27"/>
      <c r="GNA335" s="27"/>
      <c r="GNB335" s="27"/>
      <c r="GNC335" s="27"/>
      <c r="GND335" s="27"/>
      <c r="GNE335" s="27"/>
      <c r="GNF335" s="27"/>
      <c r="GNG335" s="27"/>
      <c r="GNH335" s="27"/>
      <c r="GNI335" s="27"/>
      <c r="GNJ335" s="27"/>
      <c r="GNK335" s="27"/>
      <c r="GNL335" s="27"/>
      <c r="GNM335" s="27"/>
      <c r="GNN335" s="27"/>
      <c r="GNO335" s="27"/>
      <c r="GNP335" s="27"/>
      <c r="GNQ335" s="27"/>
      <c r="GNR335" s="27"/>
      <c r="GNS335" s="27"/>
      <c r="GNT335" s="27"/>
      <c r="GNU335" s="27"/>
      <c r="GNV335" s="27"/>
      <c r="GNW335" s="27"/>
      <c r="GNX335" s="27"/>
      <c r="GNY335" s="27"/>
      <c r="GNZ335" s="27"/>
      <c r="GOA335" s="27"/>
      <c r="GOB335" s="27"/>
      <c r="GOC335" s="27"/>
      <c r="GOD335" s="27"/>
      <c r="GOE335" s="27"/>
      <c r="GOF335" s="27"/>
      <c r="GOG335" s="27"/>
      <c r="GOH335" s="27"/>
      <c r="GOI335" s="27"/>
      <c r="GOJ335" s="27"/>
      <c r="GOK335" s="27"/>
      <c r="GOL335" s="27"/>
      <c r="GOM335" s="27"/>
      <c r="GON335" s="27"/>
      <c r="GOO335" s="27"/>
      <c r="GOP335" s="27"/>
      <c r="GOQ335" s="27"/>
      <c r="GOR335" s="27"/>
      <c r="GOS335" s="27"/>
      <c r="GOT335" s="27"/>
      <c r="GOU335" s="27"/>
      <c r="GOV335" s="27"/>
      <c r="GOW335" s="27"/>
      <c r="GOX335" s="27"/>
      <c r="GOY335" s="27"/>
      <c r="GOZ335" s="27"/>
      <c r="GPA335" s="27"/>
      <c r="GPB335" s="27"/>
      <c r="GPC335" s="27"/>
      <c r="GPD335" s="27"/>
      <c r="GPE335" s="27"/>
      <c r="GPF335" s="27"/>
      <c r="GPG335" s="27"/>
      <c r="GPH335" s="27"/>
      <c r="GPI335" s="27"/>
      <c r="GPJ335" s="27"/>
      <c r="GPK335" s="27"/>
      <c r="GPL335" s="27"/>
      <c r="GPM335" s="27"/>
      <c r="GPN335" s="27"/>
      <c r="GPO335" s="27"/>
      <c r="GPP335" s="27"/>
      <c r="GPQ335" s="27"/>
      <c r="GPR335" s="27"/>
      <c r="GPS335" s="27"/>
      <c r="GPT335" s="27"/>
      <c r="GPU335" s="27"/>
      <c r="GPV335" s="27"/>
      <c r="GPW335" s="27"/>
      <c r="GPX335" s="27"/>
      <c r="GPY335" s="27"/>
      <c r="GPZ335" s="27"/>
      <c r="GQA335" s="27"/>
      <c r="GQB335" s="27"/>
      <c r="GQC335" s="27"/>
      <c r="GQD335" s="27"/>
      <c r="GQE335" s="27"/>
      <c r="GQF335" s="27"/>
      <c r="GQG335" s="27"/>
      <c r="GQH335" s="27"/>
      <c r="GQI335" s="27"/>
      <c r="GQJ335" s="27"/>
      <c r="GQK335" s="27"/>
      <c r="GQL335" s="27"/>
      <c r="GQM335" s="27"/>
      <c r="GQN335" s="27"/>
      <c r="GQO335" s="27"/>
      <c r="GQP335" s="27"/>
      <c r="GQQ335" s="27"/>
      <c r="GQR335" s="27"/>
      <c r="GQS335" s="27"/>
      <c r="GQT335" s="27"/>
      <c r="GQU335" s="27"/>
      <c r="GQV335" s="27"/>
      <c r="GQW335" s="27"/>
      <c r="GQX335" s="27"/>
      <c r="GQY335" s="27"/>
      <c r="GQZ335" s="27"/>
      <c r="GRA335" s="27"/>
      <c r="GRB335" s="27"/>
      <c r="GRC335" s="27"/>
      <c r="GRD335" s="27"/>
      <c r="GRE335" s="27"/>
      <c r="GRF335" s="27"/>
      <c r="GRG335" s="27"/>
      <c r="GRH335" s="27"/>
      <c r="GRI335" s="27"/>
      <c r="GRJ335" s="27"/>
      <c r="GRK335" s="27"/>
      <c r="GRL335" s="27"/>
      <c r="GRM335" s="27"/>
      <c r="GRN335" s="27"/>
      <c r="GRO335" s="27"/>
      <c r="GRP335" s="27"/>
      <c r="GRQ335" s="27"/>
      <c r="GRR335" s="27"/>
      <c r="GRS335" s="27"/>
      <c r="GRT335" s="27"/>
      <c r="GRU335" s="27"/>
      <c r="GRV335" s="27"/>
      <c r="GRW335" s="27"/>
      <c r="GRX335" s="27"/>
      <c r="GRY335" s="27"/>
      <c r="GRZ335" s="27"/>
      <c r="GSA335" s="27"/>
      <c r="GSB335" s="27"/>
      <c r="GSC335" s="27"/>
      <c r="GSD335" s="27"/>
      <c r="GSE335" s="27"/>
      <c r="GSF335" s="27"/>
      <c r="GSG335" s="27"/>
      <c r="GSH335" s="27"/>
      <c r="GSI335" s="27"/>
      <c r="GSJ335" s="27"/>
      <c r="GSK335" s="27"/>
      <c r="GSL335" s="27"/>
      <c r="GSM335" s="27"/>
      <c r="GSN335" s="27"/>
      <c r="GSO335" s="27"/>
      <c r="GSP335" s="27"/>
      <c r="GSQ335" s="27"/>
      <c r="GSR335" s="27"/>
      <c r="GSS335" s="27"/>
      <c r="GST335" s="27"/>
      <c r="GSU335" s="27"/>
      <c r="GSV335" s="27"/>
      <c r="GSW335" s="27"/>
      <c r="GSX335" s="27"/>
      <c r="GSY335" s="27"/>
      <c r="GSZ335" s="27"/>
      <c r="GTA335" s="27"/>
      <c r="GTB335" s="27"/>
      <c r="GTC335" s="27"/>
      <c r="GTD335" s="27"/>
      <c r="GTE335" s="27"/>
      <c r="GTF335" s="27"/>
      <c r="GTG335" s="27"/>
      <c r="GTH335" s="27"/>
      <c r="GTI335" s="27"/>
      <c r="GTJ335" s="27"/>
      <c r="GTK335" s="27"/>
      <c r="GTL335" s="27"/>
      <c r="GTM335" s="27"/>
      <c r="GTN335" s="27"/>
      <c r="GTO335" s="27"/>
      <c r="GTP335" s="27"/>
      <c r="GTQ335" s="27"/>
      <c r="GTR335" s="27"/>
      <c r="GTS335" s="27"/>
      <c r="GTT335" s="27"/>
      <c r="GTU335" s="27"/>
      <c r="GTV335" s="27"/>
      <c r="GTW335" s="27"/>
      <c r="GTX335" s="27"/>
      <c r="GTY335" s="27"/>
      <c r="GTZ335" s="27"/>
      <c r="GUA335" s="27"/>
      <c r="GUB335" s="27"/>
      <c r="GUC335" s="27"/>
      <c r="GUD335" s="27"/>
      <c r="GUE335" s="27"/>
      <c r="GUF335" s="27"/>
      <c r="GUG335" s="27"/>
      <c r="GUH335" s="27"/>
      <c r="GUI335" s="27"/>
      <c r="GUJ335" s="27"/>
      <c r="GUK335" s="27"/>
      <c r="GUL335" s="27"/>
      <c r="GUM335" s="27"/>
      <c r="GUN335" s="27"/>
      <c r="GUO335" s="27"/>
      <c r="GUP335" s="27"/>
      <c r="GUQ335" s="27"/>
      <c r="GUR335" s="27"/>
      <c r="GUS335" s="27"/>
      <c r="GUT335" s="27"/>
      <c r="GUU335" s="27"/>
      <c r="GUV335" s="27"/>
      <c r="GUW335" s="27"/>
      <c r="GUX335" s="27"/>
      <c r="GUY335" s="27"/>
      <c r="GUZ335" s="27"/>
      <c r="GVA335" s="27"/>
      <c r="GVB335" s="27"/>
      <c r="GVC335" s="27"/>
      <c r="GVD335" s="27"/>
      <c r="GVE335" s="27"/>
      <c r="GVF335" s="27"/>
      <c r="GVG335" s="27"/>
      <c r="GVH335" s="27"/>
      <c r="GVI335" s="27"/>
      <c r="GVJ335" s="27"/>
      <c r="GVK335" s="27"/>
      <c r="GVL335" s="27"/>
      <c r="GVM335" s="27"/>
      <c r="GVN335" s="27"/>
      <c r="GVO335" s="27"/>
      <c r="GVP335" s="27"/>
      <c r="GVQ335" s="27"/>
      <c r="GVR335" s="27"/>
      <c r="GVS335" s="27"/>
      <c r="GVT335" s="27"/>
      <c r="GVU335" s="27"/>
      <c r="GVV335" s="27"/>
      <c r="GVW335" s="27"/>
      <c r="GVX335" s="27"/>
      <c r="GVY335" s="27"/>
      <c r="GVZ335" s="27"/>
      <c r="GWA335" s="27"/>
      <c r="GWB335" s="27"/>
      <c r="GWC335" s="27"/>
      <c r="GWD335" s="27"/>
      <c r="GWE335" s="27"/>
      <c r="GWF335" s="27"/>
      <c r="GWG335" s="27"/>
      <c r="GWH335" s="27"/>
      <c r="GWI335" s="27"/>
      <c r="GWJ335" s="27"/>
      <c r="GWK335" s="27"/>
      <c r="GWL335" s="27"/>
      <c r="GWM335" s="27"/>
      <c r="GWN335" s="27"/>
      <c r="GWO335" s="27"/>
      <c r="GWP335" s="27"/>
      <c r="GWQ335" s="27"/>
      <c r="GWR335" s="27"/>
      <c r="GWS335" s="27"/>
      <c r="GWT335" s="27"/>
      <c r="GWU335" s="27"/>
      <c r="GWV335" s="27"/>
      <c r="GWW335" s="27"/>
      <c r="GWX335" s="27"/>
      <c r="GWY335" s="27"/>
      <c r="GWZ335" s="27"/>
      <c r="GXA335" s="27"/>
      <c r="GXB335" s="27"/>
      <c r="GXC335" s="27"/>
      <c r="GXD335" s="27"/>
      <c r="GXE335" s="27"/>
      <c r="GXF335" s="27"/>
      <c r="GXG335" s="27"/>
      <c r="GXH335" s="27"/>
      <c r="GXI335" s="27"/>
      <c r="GXJ335" s="27"/>
      <c r="GXK335" s="27"/>
      <c r="GXL335" s="27"/>
      <c r="GXM335" s="27"/>
      <c r="GXN335" s="27"/>
      <c r="GXO335" s="27"/>
      <c r="GXP335" s="27"/>
      <c r="GXQ335" s="27"/>
      <c r="GXR335" s="27"/>
      <c r="GXS335" s="27"/>
      <c r="GXT335" s="27"/>
      <c r="GXU335" s="27"/>
      <c r="GXV335" s="27"/>
      <c r="GXW335" s="27"/>
      <c r="GXX335" s="27"/>
      <c r="GXY335" s="27"/>
      <c r="GXZ335" s="27"/>
      <c r="GYA335" s="27"/>
      <c r="GYB335" s="27"/>
      <c r="GYC335" s="27"/>
      <c r="GYD335" s="27"/>
      <c r="GYE335" s="27"/>
      <c r="GYF335" s="27"/>
      <c r="GYG335" s="27"/>
      <c r="GYH335" s="27"/>
      <c r="GYI335" s="27"/>
      <c r="GYJ335" s="27"/>
      <c r="GYK335" s="27"/>
      <c r="GYL335" s="27"/>
      <c r="GYM335" s="27"/>
      <c r="GYN335" s="27"/>
      <c r="GYO335" s="27"/>
      <c r="GYP335" s="27"/>
      <c r="GYQ335" s="27"/>
      <c r="GYR335" s="27"/>
      <c r="GYS335" s="27"/>
      <c r="GYT335" s="27"/>
      <c r="GYU335" s="27"/>
      <c r="GYV335" s="27"/>
      <c r="GYW335" s="27"/>
      <c r="GYX335" s="27"/>
      <c r="GYY335" s="27"/>
      <c r="GYZ335" s="27"/>
      <c r="GZA335" s="27"/>
      <c r="GZB335" s="27"/>
      <c r="GZC335" s="27"/>
      <c r="GZD335" s="27"/>
      <c r="GZE335" s="27"/>
      <c r="GZF335" s="27"/>
      <c r="GZG335" s="27"/>
      <c r="GZH335" s="27"/>
      <c r="GZI335" s="27"/>
      <c r="GZJ335" s="27"/>
      <c r="GZK335" s="27"/>
      <c r="GZL335" s="27"/>
      <c r="GZM335" s="27"/>
      <c r="GZN335" s="27"/>
      <c r="GZO335" s="27"/>
      <c r="GZP335" s="27"/>
      <c r="GZQ335" s="27"/>
      <c r="GZR335" s="27"/>
      <c r="GZS335" s="27"/>
      <c r="GZT335" s="27"/>
      <c r="GZU335" s="27"/>
      <c r="GZV335" s="27"/>
      <c r="GZW335" s="27"/>
      <c r="GZX335" s="27"/>
      <c r="GZY335" s="27"/>
      <c r="GZZ335" s="27"/>
      <c r="HAA335" s="27"/>
      <c r="HAB335" s="27"/>
      <c r="HAC335" s="27"/>
      <c r="HAD335" s="27"/>
      <c r="HAE335" s="27"/>
      <c r="HAF335" s="27"/>
      <c r="HAG335" s="27"/>
      <c r="HAH335" s="27"/>
      <c r="HAI335" s="27"/>
      <c r="HAJ335" s="27"/>
      <c r="HAK335" s="27"/>
      <c r="HAL335" s="27"/>
      <c r="HAM335" s="27"/>
      <c r="HAN335" s="27"/>
      <c r="HAO335" s="27"/>
      <c r="HAP335" s="27"/>
      <c r="HAQ335" s="27"/>
      <c r="HAR335" s="27"/>
      <c r="HAS335" s="27"/>
      <c r="HAT335" s="27"/>
      <c r="HAU335" s="27"/>
      <c r="HAV335" s="27"/>
      <c r="HAW335" s="27"/>
      <c r="HAX335" s="27"/>
      <c r="HAY335" s="27"/>
      <c r="HAZ335" s="27"/>
      <c r="HBA335" s="27"/>
      <c r="HBB335" s="27"/>
      <c r="HBC335" s="27"/>
      <c r="HBD335" s="27"/>
      <c r="HBE335" s="27"/>
      <c r="HBF335" s="27"/>
      <c r="HBG335" s="27"/>
      <c r="HBH335" s="27"/>
      <c r="HBI335" s="27"/>
      <c r="HBJ335" s="27"/>
      <c r="HBK335" s="27"/>
      <c r="HBL335" s="27"/>
      <c r="HBM335" s="27"/>
      <c r="HBN335" s="27"/>
      <c r="HBO335" s="27"/>
      <c r="HBP335" s="27"/>
      <c r="HBQ335" s="27"/>
      <c r="HBR335" s="27"/>
      <c r="HBS335" s="27"/>
      <c r="HBT335" s="27"/>
      <c r="HBU335" s="27"/>
      <c r="HBV335" s="27"/>
      <c r="HBW335" s="27"/>
      <c r="HBX335" s="27"/>
      <c r="HBY335" s="27"/>
      <c r="HBZ335" s="27"/>
      <c r="HCA335" s="27"/>
      <c r="HCB335" s="27"/>
      <c r="HCC335" s="27"/>
      <c r="HCD335" s="27"/>
      <c r="HCE335" s="27"/>
      <c r="HCF335" s="27"/>
      <c r="HCG335" s="27"/>
      <c r="HCH335" s="27"/>
      <c r="HCI335" s="27"/>
      <c r="HCJ335" s="27"/>
      <c r="HCK335" s="27"/>
      <c r="HCL335" s="27"/>
      <c r="HCM335" s="27"/>
      <c r="HCN335" s="27"/>
      <c r="HCO335" s="27"/>
      <c r="HCP335" s="27"/>
      <c r="HCQ335" s="27"/>
      <c r="HCR335" s="27"/>
      <c r="HCS335" s="27"/>
      <c r="HCT335" s="27"/>
      <c r="HCU335" s="27"/>
      <c r="HCV335" s="27"/>
      <c r="HCW335" s="27"/>
      <c r="HCX335" s="27"/>
      <c r="HCY335" s="27"/>
      <c r="HCZ335" s="27"/>
      <c r="HDA335" s="27"/>
      <c r="HDB335" s="27"/>
      <c r="HDC335" s="27"/>
      <c r="HDD335" s="27"/>
      <c r="HDE335" s="27"/>
      <c r="HDF335" s="27"/>
      <c r="HDG335" s="27"/>
      <c r="HDH335" s="27"/>
      <c r="HDI335" s="27"/>
      <c r="HDJ335" s="27"/>
      <c r="HDK335" s="27"/>
      <c r="HDL335" s="27"/>
      <c r="HDM335" s="27"/>
      <c r="HDN335" s="27"/>
      <c r="HDO335" s="27"/>
      <c r="HDP335" s="27"/>
      <c r="HDQ335" s="27"/>
      <c r="HDR335" s="27"/>
      <c r="HDS335" s="27"/>
      <c r="HDT335" s="27"/>
      <c r="HDU335" s="27"/>
      <c r="HDV335" s="27"/>
      <c r="HDW335" s="27"/>
      <c r="HDX335" s="27"/>
      <c r="HDY335" s="27"/>
      <c r="HDZ335" s="27"/>
      <c r="HEA335" s="27"/>
      <c r="HEB335" s="27"/>
      <c r="HEC335" s="27"/>
      <c r="HED335" s="27"/>
      <c r="HEE335" s="27"/>
      <c r="HEF335" s="27"/>
      <c r="HEG335" s="27"/>
      <c r="HEH335" s="27"/>
      <c r="HEI335" s="27"/>
      <c r="HEJ335" s="27"/>
      <c r="HEK335" s="27"/>
      <c r="HEL335" s="27"/>
      <c r="HEM335" s="27"/>
      <c r="HEN335" s="27"/>
      <c r="HEO335" s="27"/>
      <c r="HEP335" s="27"/>
      <c r="HEQ335" s="27"/>
      <c r="HER335" s="27"/>
      <c r="HES335" s="27"/>
      <c r="HET335" s="27"/>
      <c r="HEU335" s="27"/>
      <c r="HEV335" s="27"/>
      <c r="HEW335" s="27"/>
      <c r="HEX335" s="27"/>
      <c r="HEY335" s="27"/>
      <c r="HEZ335" s="27"/>
      <c r="HFA335" s="27"/>
      <c r="HFB335" s="27"/>
      <c r="HFC335" s="27"/>
      <c r="HFD335" s="27"/>
      <c r="HFE335" s="27"/>
      <c r="HFF335" s="27"/>
      <c r="HFG335" s="27"/>
      <c r="HFH335" s="27"/>
      <c r="HFI335" s="27"/>
      <c r="HFJ335" s="27"/>
      <c r="HFK335" s="27"/>
      <c r="HFL335" s="27"/>
      <c r="HFM335" s="27"/>
      <c r="HFN335" s="27"/>
      <c r="HFO335" s="27"/>
      <c r="HFP335" s="27"/>
      <c r="HFQ335" s="27"/>
      <c r="HFR335" s="27"/>
      <c r="HFS335" s="27"/>
      <c r="HFT335" s="27"/>
      <c r="HFU335" s="27"/>
      <c r="HFV335" s="27"/>
      <c r="HFW335" s="27"/>
      <c r="HFX335" s="27"/>
      <c r="HFY335" s="27"/>
      <c r="HFZ335" s="27"/>
      <c r="HGA335" s="27"/>
      <c r="HGB335" s="27"/>
      <c r="HGC335" s="27"/>
      <c r="HGD335" s="27"/>
      <c r="HGE335" s="27"/>
      <c r="HGF335" s="27"/>
      <c r="HGG335" s="27"/>
      <c r="HGH335" s="27"/>
      <c r="HGI335" s="27"/>
      <c r="HGJ335" s="27"/>
      <c r="HGK335" s="27"/>
      <c r="HGL335" s="27"/>
      <c r="HGM335" s="27"/>
      <c r="HGN335" s="27"/>
      <c r="HGO335" s="27"/>
      <c r="HGP335" s="27"/>
      <c r="HGQ335" s="27"/>
      <c r="HGR335" s="27"/>
      <c r="HGS335" s="27"/>
      <c r="HGT335" s="27"/>
      <c r="HGU335" s="27"/>
      <c r="HGV335" s="27"/>
      <c r="HGW335" s="27"/>
      <c r="HGX335" s="27"/>
      <c r="HGY335" s="27"/>
      <c r="HGZ335" s="27"/>
      <c r="HHA335" s="27"/>
      <c r="HHB335" s="27"/>
      <c r="HHC335" s="27"/>
      <c r="HHD335" s="27"/>
      <c r="HHE335" s="27"/>
      <c r="HHF335" s="27"/>
      <c r="HHG335" s="27"/>
      <c r="HHH335" s="27"/>
      <c r="HHI335" s="27"/>
      <c r="HHJ335" s="27"/>
      <c r="HHK335" s="27"/>
      <c r="HHL335" s="27"/>
      <c r="HHM335" s="27"/>
      <c r="HHN335" s="27"/>
      <c r="HHO335" s="27"/>
      <c r="HHP335" s="27"/>
      <c r="HHQ335" s="27"/>
      <c r="HHR335" s="27"/>
      <c r="HHS335" s="27"/>
      <c r="HHT335" s="27"/>
      <c r="HHU335" s="27"/>
      <c r="HHV335" s="27"/>
      <c r="HHW335" s="27"/>
      <c r="HHX335" s="27"/>
      <c r="HHY335" s="27"/>
      <c r="HHZ335" s="27"/>
      <c r="HIA335" s="27"/>
      <c r="HIB335" s="27"/>
      <c r="HIC335" s="27"/>
      <c r="HID335" s="27"/>
      <c r="HIE335" s="27"/>
      <c r="HIF335" s="27"/>
      <c r="HIG335" s="27"/>
      <c r="HIH335" s="27"/>
      <c r="HII335" s="27"/>
      <c r="HIJ335" s="27"/>
      <c r="HIK335" s="27"/>
      <c r="HIL335" s="27"/>
      <c r="HIM335" s="27"/>
      <c r="HIN335" s="27"/>
      <c r="HIO335" s="27"/>
      <c r="HIP335" s="27"/>
      <c r="HIQ335" s="27"/>
      <c r="HIR335" s="27"/>
      <c r="HIS335" s="27"/>
      <c r="HIT335" s="27"/>
      <c r="HIU335" s="27"/>
      <c r="HIV335" s="27"/>
      <c r="HIW335" s="27"/>
      <c r="HIX335" s="27"/>
      <c r="HIY335" s="27"/>
      <c r="HIZ335" s="27"/>
      <c r="HJA335" s="27"/>
      <c r="HJB335" s="27"/>
      <c r="HJC335" s="27"/>
      <c r="HJD335" s="27"/>
      <c r="HJE335" s="27"/>
      <c r="HJF335" s="27"/>
      <c r="HJG335" s="27"/>
      <c r="HJH335" s="27"/>
      <c r="HJI335" s="27"/>
      <c r="HJJ335" s="27"/>
      <c r="HJK335" s="27"/>
      <c r="HJL335" s="27"/>
      <c r="HJM335" s="27"/>
      <c r="HJN335" s="27"/>
      <c r="HJO335" s="27"/>
      <c r="HJP335" s="27"/>
      <c r="HJQ335" s="27"/>
      <c r="HJR335" s="27"/>
      <c r="HJS335" s="27"/>
      <c r="HJT335" s="27"/>
      <c r="HJU335" s="27"/>
      <c r="HJV335" s="27"/>
      <c r="HJW335" s="27"/>
      <c r="HJX335" s="27"/>
      <c r="HJY335" s="27"/>
      <c r="HJZ335" s="27"/>
      <c r="HKA335" s="27"/>
      <c r="HKB335" s="27"/>
      <c r="HKC335" s="27"/>
      <c r="HKD335" s="27"/>
      <c r="HKE335" s="27"/>
      <c r="HKF335" s="27"/>
      <c r="HKG335" s="27"/>
      <c r="HKH335" s="27"/>
      <c r="HKI335" s="27"/>
      <c r="HKJ335" s="27"/>
      <c r="HKK335" s="27"/>
      <c r="HKL335" s="27"/>
      <c r="HKM335" s="27"/>
      <c r="HKN335" s="27"/>
      <c r="HKO335" s="27"/>
      <c r="HKP335" s="27"/>
      <c r="HKQ335" s="27"/>
      <c r="HKR335" s="27"/>
      <c r="HKS335" s="27"/>
      <c r="HKT335" s="27"/>
      <c r="HKU335" s="27"/>
      <c r="HKV335" s="27"/>
      <c r="HKW335" s="27"/>
      <c r="HKX335" s="27"/>
      <c r="HKY335" s="27"/>
      <c r="HKZ335" s="27"/>
      <c r="HLA335" s="27"/>
      <c r="HLB335" s="27"/>
      <c r="HLC335" s="27"/>
      <c r="HLD335" s="27"/>
      <c r="HLE335" s="27"/>
      <c r="HLF335" s="27"/>
      <c r="HLG335" s="27"/>
      <c r="HLH335" s="27"/>
      <c r="HLI335" s="27"/>
      <c r="HLJ335" s="27"/>
      <c r="HLK335" s="27"/>
      <c r="HLL335" s="27"/>
      <c r="HLM335" s="27"/>
      <c r="HLN335" s="27"/>
      <c r="HLO335" s="27"/>
      <c r="HLP335" s="27"/>
      <c r="HLQ335" s="27"/>
      <c r="HLR335" s="27"/>
      <c r="HLS335" s="27"/>
      <c r="HLT335" s="27"/>
      <c r="HLU335" s="27"/>
      <c r="HLV335" s="27"/>
      <c r="HLW335" s="27"/>
      <c r="HLX335" s="27"/>
      <c r="HLY335" s="27"/>
      <c r="HLZ335" s="27"/>
      <c r="HMA335" s="27"/>
      <c r="HMB335" s="27"/>
      <c r="HMC335" s="27"/>
      <c r="HMD335" s="27"/>
      <c r="HME335" s="27"/>
      <c r="HMF335" s="27"/>
      <c r="HMG335" s="27"/>
      <c r="HMH335" s="27"/>
      <c r="HMI335" s="27"/>
      <c r="HMJ335" s="27"/>
      <c r="HMK335" s="27"/>
      <c r="HML335" s="27"/>
      <c r="HMM335" s="27"/>
      <c r="HMN335" s="27"/>
      <c r="HMO335" s="27"/>
      <c r="HMP335" s="27"/>
      <c r="HMQ335" s="27"/>
      <c r="HMR335" s="27"/>
      <c r="HMS335" s="27"/>
      <c r="HMT335" s="27"/>
      <c r="HMU335" s="27"/>
      <c r="HMV335" s="27"/>
      <c r="HMW335" s="27"/>
      <c r="HMX335" s="27"/>
      <c r="HMY335" s="27"/>
      <c r="HMZ335" s="27"/>
      <c r="HNA335" s="27"/>
      <c r="HNB335" s="27"/>
      <c r="HNC335" s="27"/>
      <c r="HND335" s="27"/>
      <c r="HNE335" s="27"/>
      <c r="HNF335" s="27"/>
      <c r="HNG335" s="27"/>
      <c r="HNH335" s="27"/>
      <c r="HNI335" s="27"/>
      <c r="HNJ335" s="27"/>
      <c r="HNK335" s="27"/>
      <c r="HNL335" s="27"/>
      <c r="HNM335" s="27"/>
      <c r="HNN335" s="27"/>
      <c r="HNO335" s="27"/>
      <c r="HNP335" s="27"/>
      <c r="HNQ335" s="27"/>
      <c r="HNR335" s="27"/>
      <c r="HNS335" s="27"/>
      <c r="HNT335" s="27"/>
      <c r="HNU335" s="27"/>
      <c r="HNV335" s="27"/>
      <c r="HNW335" s="27"/>
      <c r="HNX335" s="27"/>
      <c r="HNY335" s="27"/>
      <c r="HNZ335" s="27"/>
      <c r="HOA335" s="27"/>
      <c r="HOB335" s="27"/>
      <c r="HOC335" s="27"/>
      <c r="HOD335" s="27"/>
      <c r="HOE335" s="27"/>
      <c r="HOF335" s="27"/>
      <c r="HOG335" s="27"/>
      <c r="HOH335" s="27"/>
      <c r="HOI335" s="27"/>
      <c r="HOJ335" s="27"/>
      <c r="HOK335" s="27"/>
      <c r="HOL335" s="27"/>
      <c r="HOM335" s="27"/>
      <c r="HON335" s="27"/>
      <c r="HOO335" s="27"/>
      <c r="HOP335" s="27"/>
      <c r="HOQ335" s="27"/>
      <c r="HOR335" s="27"/>
      <c r="HOS335" s="27"/>
      <c r="HOT335" s="27"/>
      <c r="HOU335" s="27"/>
      <c r="HOV335" s="27"/>
      <c r="HOW335" s="27"/>
      <c r="HOX335" s="27"/>
      <c r="HOY335" s="27"/>
      <c r="HOZ335" s="27"/>
      <c r="HPA335" s="27"/>
      <c r="HPB335" s="27"/>
      <c r="HPC335" s="27"/>
      <c r="HPD335" s="27"/>
      <c r="HPE335" s="27"/>
      <c r="HPF335" s="27"/>
      <c r="HPG335" s="27"/>
      <c r="HPH335" s="27"/>
      <c r="HPI335" s="27"/>
      <c r="HPJ335" s="27"/>
      <c r="HPK335" s="27"/>
      <c r="HPL335" s="27"/>
      <c r="HPM335" s="27"/>
      <c r="HPN335" s="27"/>
      <c r="HPO335" s="27"/>
      <c r="HPP335" s="27"/>
      <c r="HPQ335" s="27"/>
      <c r="HPR335" s="27"/>
      <c r="HPS335" s="27"/>
      <c r="HPT335" s="27"/>
      <c r="HPU335" s="27"/>
      <c r="HPV335" s="27"/>
      <c r="HPW335" s="27"/>
      <c r="HPX335" s="27"/>
      <c r="HPY335" s="27"/>
      <c r="HPZ335" s="27"/>
      <c r="HQA335" s="27"/>
      <c r="HQB335" s="27"/>
      <c r="HQC335" s="27"/>
      <c r="HQD335" s="27"/>
      <c r="HQE335" s="27"/>
      <c r="HQF335" s="27"/>
      <c r="HQG335" s="27"/>
      <c r="HQH335" s="27"/>
      <c r="HQI335" s="27"/>
      <c r="HQJ335" s="27"/>
      <c r="HQK335" s="27"/>
      <c r="HQL335" s="27"/>
      <c r="HQM335" s="27"/>
      <c r="HQN335" s="27"/>
      <c r="HQO335" s="27"/>
      <c r="HQP335" s="27"/>
      <c r="HQQ335" s="27"/>
      <c r="HQR335" s="27"/>
      <c r="HQS335" s="27"/>
      <c r="HQT335" s="27"/>
      <c r="HQU335" s="27"/>
      <c r="HQV335" s="27"/>
      <c r="HQW335" s="27"/>
      <c r="HQX335" s="27"/>
      <c r="HQY335" s="27"/>
      <c r="HQZ335" s="27"/>
      <c r="HRA335" s="27"/>
      <c r="HRB335" s="27"/>
      <c r="HRC335" s="27"/>
      <c r="HRD335" s="27"/>
      <c r="HRE335" s="27"/>
      <c r="HRF335" s="27"/>
      <c r="HRG335" s="27"/>
      <c r="HRH335" s="27"/>
      <c r="HRI335" s="27"/>
      <c r="HRJ335" s="27"/>
      <c r="HRK335" s="27"/>
      <c r="HRL335" s="27"/>
      <c r="HRM335" s="27"/>
      <c r="HRN335" s="27"/>
      <c r="HRO335" s="27"/>
      <c r="HRP335" s="27"/>
      <c r="HRQ335" s="27"/>
      <c r="HRR335" s="27"/>
      <c r="HRS335" s="27"/>
      <c r="HRT335" s="27"/>
      <c r="HRU335" s="27"/>
      <c r="HRV335" s="27"/>
      <c r="HRW335" s="27"/>
      <c r="HRX335" s="27"/>
      <c r="HRY335" s="27"/>
      <c r="HRZ335" s="27"/>
      <c r="HSA335" s="27"/>
      <c r="HSB335" s="27"/>
      <c r="HSC335" s="27"/>
      <c r="HSD335" s="27"/>
      <c r="HSE335" s="27"/>
      <c r="HSF335" s="27"/>
      <c r="HSG335" s="27"/>
      <c r="HSH335" s="27"/>
      <c r="HSI335" s="27"/>
      <c r="HSJ335" s="27"/>
      <c r="HSK335" s="27"/>
      <c r="HSL335" s="27"/>
      <c r="HSM335" s="27"/>
      <c r="HSN335" s="27"/>
      <c r="HSO335" s="27"/>
      <c r="HSP335" s="27"/>
      <c r="HSQ335" s="27"/>
      <c r="HSR335" s="27"/>
      <c r="HSS335" s="27"/>
      <c r="HST335" s="27"/>
      <c r="HSU335" s="27"/>
      <c r="HSV335" s="27"/>
      <c r="HSW335" s="27"/>
      <c r="HSX335" s="27"/>
      <c r="HSY335" s="27"/>
      <c r="HSZ335" s="27"/>
      <c r="HTA335" s="27"/>
      <c r="HTB335" s="27"/>
      <c r="HTC335" s="27"/>
      <c r="HTD335" s="27"/>
      <c r="HTE335" s="27"/>
      <c r="HTF335" s="27"/>
      <c r="HTG335" s="27"/>
      <c r="HTH335" s="27"/>
      <c r="HTI335" s="27"/>
      <c r="HTJ335" s="27"/>
      <c r="HTK335" s="27"/>
      <c r="HTL335" s="27"/>
      <c r="HTM335" s="27"/>
      <c r="HTN335" s="27"/>
      <c r="HTO335" s="27"/>
      <c r="HTP335" s="27"/>
      <c r="HTQ335" s="27"/>
      <c r="HTR335" s="27"/>
      <c r="HTS335" s="27"/>
      <c r="HTT335" s="27"/>
      <c r="HTU335" s="27"/>
      <c r="HTV335" s="27"/>
      <c r="HTW335" s="27"/>
      <c r="HTX335" s="27"/>
      <c r="HTY335" s="27"/>
      <c r="HTZ335" s="27"/>
      <c r="HUA335" s="27"/>
      <c r="HUB335" s="27"/>
      <c r="HUC335" s="27"/>
      <c r="HUD335" s="27"/>
      <c r="HUE335" s="27"/>
      <c r="HUF335" s="27"/>
      <c r="HUG335" s="27"/>
      <c r="HUH335" s="27"/>
      <c r="HUI335" s="27"/>
      <c r="HUJ335" s="27"/>
      <c r="HUK335" s="27"/>
      <c r="HUL335" s="27"/>
      <c r="HUM335" s="27"/>
      <c r="HUN335" s="27"/>
      <c r="HUO335" s="27"/>
      <c r="HUP335" s="27"/>
      <c r="HUQ335" s="27"/>
      <c r="HUR335" s="27"/>
      <c r="HUS335" s="27"/>
      <c r="HUT335" s="27"/>
      <c r="HUU335" s="27"/>
      <c r="HUV335" s="27"/>
      <c r="HUW335" s="27"/>
      <c r="HUX335" s="27"/>
      <c r="HUY335" s="27"/>
      <c r="HUZ335" s="27"/>
      <c r="HVA335" s="27"/>
      <c r="HVB335" s="27"/>
      <c r="HVC335" s="27"/>
      <c r="HVD335" s="27"/>
      <c r="HVE335" s="27"/>
      <c r="HVF335" s="27"/>
      <c r="HVG335" s="27"/>
      <c r="HVH335" s="27"/>
      <c r="HVI335" s="27"/>
      <c r="HVJ335" s="27"/>
      <c r="HVK335" s="27"/>
      <c r="HVL335" s="27"/>
      <c r="HVM335" s="27"/>
      <c r="HVN335" s="27"/>
      <c r="HVO335" s="27"/>
      <c r="HVP335" s="27"/>
      <c r="HVQ335" s="27"/>
      <c r="HVR335" s="27"/>
      <c r="HVS335" s="27"/>
      <c r="HVT335" s="27"/>
      <c r="HVU335" s="27"/>
      <c r="HVV335" s="27"/>
      <c r="HVW335" s="27"/>
      <c r="HVX335" s="27"/>
      <c r="HVY335" s="27"/>
      <c r="HVZ335" s="27"/>
      <c r="HWA335" s="27"/>
      <c r="HWB335" s="27"/>
      <c r="HWC335" s="27"/>
      <c r="HWD335" s="27"/>
      <c r="HWE335" s="27"/>
      <c r="HWF335" s="27"/>
      <c r="HWG335" s="27"/>
      <c r="HWH335" s="27"/>
      <c r="HWI335" s="27"/>
      <c r="HWJ335" s="27"/>
      <c r="HWK335" s="27"/>
      <c r="HWL335" s="27"/>
      <c r="HWM335" s="27"/>
      <c r="HWN335" s="27"/>
      <c r="HWO335" s="27"/>
      <c r="HWP335" s="27"/>
      <c r="HWQ335" s="27"/>
      <c r="HWR335" s="27"/>
      <c r="HWS335" s="27"/>
      <c r="HWT335" s="27"/>
      <c r="HWU335" s="27"/>
      <c r="HWV335" s="27"/>
      <c r="HWW335" s="27"/>
      <c r="HWX335" s="27"/>
      <c r="HWY335" s="27"/>
      <c r="HWZ335" s="27"/>
      <c r="HXA335" s="27"/>
      <c r="HXB335" s="27"/>
      <c r="HXC335" s="27"/>
      <c r="HXD335" s="27"/>
      <c r="HXE335" s="27"/>
      <c r="HXF335" s="27"/>
      <c r="HXG335" s="27"/>
      <c r="HXH335" s="27"/>
      <c r="HXI335" s="27"/>
      <c r="HXJ335" s="27"/>
      <c r="HXK335" s="27"/>
      <c r="HXL335" s="27"/>
      <c r="HXM335" s="27"/>
      <c r="HXN335" s="27"/>
      <c r="HXO335" s="27"/>
      <c r="HXP335" s="27"/>
      <c r="HXQ335" s="27"/>
      <c r="HXR335" s="27"/>
      <c r="HXS335" s="27"/>
      <c r="HXT335" s="27"/>
      <c r="HXU335" s="27"/>
      <c r="HXV335" s="27"/>
      <c r="HXW335" s="27"/>
      <c r="HXX335" s="27"/>
      <c r="HXY335" s="27"/>
      <c r="HXZ335" s="27"/>
      <c r="HYA335" s="27"/>
      <c r="HYB335" s="27"/>
      <c r="HYC335" s="27"/>
      <c r="HYD335" s="27"/>
      <c r="HYE335" s="27"/>
      <c r="HYF335" s="27"/>
      <c r="HYG335" s="27"/>
      <c r="HYH335" s="27"/>
      <c r="HYI335" s="27"/>
      <c r="HYJ335" s="27"/>
      <c r="HYK335" s="27"/>
      <c r="HYL335" s="27"/>
      <c r="HYM335" s="27"/>
      <c r="HYN335" s="27"/>
      <c r="HYO335" s="27"/>
      <c r="HYP335" s="27"/>
      <c r="HYQ335" s="27"/>
      <c r="HYR335" s="27"/>
      <c r="HYS335" s="27"/>
      <c r="HYT335" s="27"/>
      <c r="HYU335" s="27"/>
      <c r="HYV335" s="27"/>
      <c r="HYW335" s="27"/>
      <c r="HYX335" s="27"/>
      <c r="HYY335" s="27"/>
      <c r="HYZ335" s="27"/>
      <c r="HZA335" s="27"/>
      <c r="HZB335" s="27"/>
      <c r="HZC335" s="27"/>
      <c r="HZD335" s="27"/>
      <c r="HZE335" s="27"/>
      <c r="HZF335" s="27"/>
      <c r="HZG335" s="27"/>
      <c r="HZH335" s="27"/>
      <c r="HZI335" s="27"/>
      <c r="HZJ335" s="27"/>
      <c r="HZK335" s="27"/>
      <c r="HZL335" s="27"/>
      <c r="HZM335" s="27"/>
      <c r="HZN335" s="27"/>
      <c r="HZO335" s="27"/>
      <c r="HZP335" s="27"/>
      <c r="HZQ335" s="27"/>
      <c r="HZR335" s="27"/>
      <c r="HZS335" s="27"/>
      <c r="HZT335" s="27"/>
      <c r="HZU335" s="27"/>
      <c r="HZV335" s="27"/>
      <c r="HZW335" s="27"/>
      <c r="HZX335" s="27"/>
      <c r="HZY335" s="27"/>
      <c r="HZZ335" s="27"/>
      <c r="IAA335" s="27"/>
      <c r="IAB335" s="27"/>
      <c r="IAC335" s="27"/>
      <c r="IAD335" s="27"/>
      <c r="IAE335" s="27"/>
      <c r="IAF335" s="27"/>
      <c r="IAG335" s="27"/>
      <c r="IAH335" s="27"/>
      <c r="IAI335" s="27"/>
      <c r="IAJ335" s="27"/>
      <c r="IAK335" s="27"/>
      <c r="IAL335" s="27"/>
      <c r="IAM335" s="27"/>
      <c r="IAN335" s="27"/>
      <c r="IAO335" s="27"/>
      <c r="IAP335" s="27"/>
      <c r="IAQ335" s="27"/>
      <c r="IAR335" s="27"/>
      <c r="IAS335" s="27"/>
      <c r="IAT335" s="27"/>
      <c r="IAU335" s="27"/>
      <c r="IAV335" s="27"/>
      <c r="IAW335" s="27"/>
      <c r="IAX335" s="27"/>
      <c r="IAY335" s="27"/>
      <c r="IAZ335" s="27"/>
      <c r="IBA335" s="27"/>
      <c r="IBB335" s="27"/>
      <c r="IBC335" s="27"/>
      <c r="IBD335" s="27"/>
      <c r="IBE335" s="27"/>
      <c r="IBF335" s="27"/>
      <c r="IBG335" s="27"/>
      <c r="IBH335" s="27"/>
      <c r="IBI335" s="27"/>
      <c r="IBJ335" s="27"/>
      <c r="IBK335" s="27"/>
      <c r="IBL335" s="27"/>
      <c r="IBM335" s="27"/>
      <c r="IBN335" s="27"/>
      <c r="IBO335" s="27"/>
      <c r="IBP335" s="27"/>
      <c r="IBQ335" s="27"/>
      <c r="IBR335" s="27"/>
      <c r="IBS335" s="27"/>
      <c r="IBT335" s="27"/>
      <c r="IBU335" s="27"/>
      <c r="IBV335" s="27"/>
      <c r="IBW335" s="27"/>
      <c r="IBX335" s="27"/>
      <c r="IBY335" s="27"/>
      <c r="IBZ335" s="27"/>
      <c r="ICA335" s="27"/>
      <c r="ICB335" s="27"/>
      <c r="ICC335" s="27"/>
      <c r="ICD335" s="27"/>
      <c r="ICE335" s="27"/>
      <c r="ICF335" s="27"/>
      <c r="ICG335" s="27"/>
      <c r="ICH335" s="27"/>
      <c r="ICI335" s="27"/>
      <c r="ICJ335" s="27"/>
      <c r="ICK335" s="27"/>
      <c r="ICL335" s="27"/>
      <c r="ICM335" s="27"/>
      <c r="ICN335" s="27"/>
      <c r="ICO335" s="27"/>
      <c r="ICP335" s="27"/>
      <c r="ICQ335" s="27"/>
      <c r="ICR335" s="27"/>
      <c r="ICS335" s="27"/>
      <c r="ICT335" s="27"/>
      <c r="ICU335" s="27"/>
      <c r="ICV335" s="27"/>
      <c r="ICW335" s="27"/>
      <c r="ICX335" s="27"/>
      <c r="ICY335" s="27"/>
      <c r="ICZ335" s="27"/>
      <c r="IDA335" s="27"/>
      <c r="IDB335" s="27"/>
      <c r="IDC335" s="27"/>
      <c r="IDD335" s="27"/>
      <c r="IDE335" s="27"/>
      <c r="IDF335" s="27"/>
      <c r="IDG335" s="27"/>
      <c r="IDH335" s="27"/>
      <c r="IDI335" s="27"/>
      <c r="IDJ335" s="27"/>
      <c r="IDK335" s="27"/>
      <c r="IDL335" s="27"/>
      <c r="IDM335" s="27"/>
      <c r="IDN335" s="27"/>
      <c r="IDO335" s="27"/>
      <c r="IDP335" s="27"/>
      <c r="IDQ335" s="27"/>
      <c r="IDR335" s="27"/>
      <c r="IDS335" s="27"/>
      <c r="IDT335" s="27"/>
      <c r="IDU335" s="27"/>
      <c r="IDV335" s="27"/>
      <c r="IDW335" s="27"/>
      <c r="IDX335" s="27"/>
      <c r="IDY335" s="27"/>
      <c r="IDZ335" s="27"/>
      <c r="IEA335" s="27"/>
      <c r="IEB335" s="27"/>
      <c r="IEC335" s="27"/>
      <c r="IED335" s="27"/>
      <c r="IEE335" s="27"/>
      <c r="IEF335" s="27"/>
      <c r="IEG335" s="27"/>
      <c r="IEH335" s="27"/>
      <c r="IEI335" s="27"/>
      <c r="IEJ335" s="27"/>
      <c r="IEK335" s="27"/>
      <c r="IEL335" s="27"/>
      <c r="IEM335" s="27"/>
      <c r="IEN335" s="27"/>
      <c r="IEO335" s="27"/>
      <c r="IEP335" s="27"/>
      <c r="IEQ335" s="27"/>
      <c r="IER335" s="27"/>
      <c r="IES335" s="27"/>
      <c r="IET335" s="27"/>
      <c r="IEU335" s="27"/>
      <c r="IEV335" s="27"/>
      <c r="IEW335" s="27"/>
      <c r="IEX335" s="27"/>
      <c r="IEY335" s="27"/>
      <c r="IEZ335" s="27"/>
      <c r="IFA335" s="27"/>
      <c r="IFB335" s="27"/>
      <c r="IFC335" s="27"/>
      <c r="IFD335" s="27"/>
      <c r="IFE335" s="27"/>
      <c r="IFF335" s="27"/>
      <c r="IFG335" s="27"/>
      <c r="IFH335" s="27"/>
      <c r="IFI335" s="27"/>
      <c r="IFJ335" s="27"/>
      <c r="IFK335" s="27"/>
      <c r="IFL335" s="27"/>
      <c r="IFM335" s="27"/>
      <c r="IFN335" s="27"/>
      <c r="IFO335" s="27"/>
      <c r="IFP335" s="27"/>
      <c r="IFQ335" s="27"/>
      <c r="IFR335" s="27"/>
      <c r="IFS335" s="27"/>
      <c r="IFT335" s="27"/>
      <c r="IFU335" s="27"/>
      <c r="IFV335" s="27"/>
      <c r="IFW335" s="27"/>
      <c r="IFX335" s="27"/>
      <c r="IFY335" s="27"/>
      <c r="IFZ335" s="27"/>
      <c r="IGA335" s="27"/>
      <c r="IGB335" s="27"/>
      <c r="IGC335" s="27"/>
      <c r="IGD335" s="27"/>
      <c r="IGE335" s="27"/>
      <c r="IGF335" s="27"/>
      <c r="IGG335" s="27"/>
      <c r="IGH335" s="27"/>
      <c r="IGI335" s="27"/>
      <c r="IGJ335" s="27"/>
      <c r="IGK335" s="27"/>
      <c r="IGL335" s="27"/>
      <c r="IGM335" s="27"/>
      <c r="IGN335" s="27"/>
      <c r="IGO335" s="27"/>
      <c r="IGP335" s="27"/>
      <c r="IGQ335" s="27"/>
      <c r="IGR335" s="27"/>
      <c r="IGS335" s="27"/>
      <c r="IGT335" s="27"/>
      <c r="IGU335" s="27"/>
      <c r="IGV335" s="27"/>
      <c r="IGW335" s="27"/>
      <c r="IGX335" s="27"/>
      <c r="IGY335" s="27"/>
      <c r="IGZ335" s="27"/>
      <c r="IHA335" s="27"/>
      <c r="IHB335" s="27"/>
      <c r="IHC335" s="27"/>
      <c r="IHD335" s="27"/>
      <c r="IHE335" s="27"/>
      <c r="IHF335" s="27"/>
      <c r="IHG335" s="27"/>
      <c r="IHH335" s="27"/>
      <c r="IHI335" s="27"/>
      <c r="IHJ335" s="27"/>
      <c r="IHK335" s="27"/>
      <c r="IHL335" s="27"/>
      <c r="IHM335" s="27"/>
      <c r="IHN335" s="27"/>
      <c r="IHO335" s="27"/>
      <c r="IHP335" s="27"/>
      <c r="IHQ335" s="27"/>
      <c r="IHR335" s="27"/>
      <c r="IHS335" s="27"/>
      <c r="IHT335" s="27"/>
      <c r="IHU335" s="27"/>
      <c r="IHV335" s="27"/>
      <c r="IHW335" s="27"/>
      <c r="IHX335" s="27"/>
      <c r="IHY335" s="27"/>
      <c r="IHZ335" s="27"/>
      <c r="IIA335" s="27"/>
      <c r="IIB335" s="27"/>
      <c r="IIC335" s="27"/>
      <c r="IID335" s="27"/>
      <c r="IIE335" s="27"/>
      <c r="IIF335" s="27"/>
      <c r="IIG335" s="27"/>
      <c r="IIH335" s="27"/>
      <c r="III335" s="27"/>
      <c r="IIJ335" s="27"/>
      <c r="IIK335" s="27"/>
      <c r="IIL335" s="27"/>
      <c r="IIM335" s="27"/>
      <c r="IIN335" s="27"/>
      <c r="IIO335" s="27"/>
      <c r="IIP335" s="27"/>
      <c r="IIQ335" s="27"/>
      <c r="IIR335" s="27"/>
      <c r="IIS335" s="27"/>
      <c r="IIT335" s="27"/>
      <c r="IIU335" s="27"/>
      <c r="IIV335" s="27"/>
      <c r="IIW335" s="27"/>
      <c r="IIX335" s="27"/>
      <c r="IIY335" s="27"/>
      <c r="IIZ335" s="27"/>
      <c r="IJA335" s="27"/>
      <c r="IJB335" s="27"/>
      <c r="IJC335" s="27"/>
      <c r="IJD335" s="27"/>
      <c r="IJE335" s="27"/>
      <c r="IJF335" s="27"/>
      <c r="IJG335" s="27"/>
      <c r="IJH335" s="27"/>
      <c r="IJI335" s="27"/>
      <c r="IJJ335" s="27"/>
      <c r="IJK335" s="27"/>
      <c r="IJL335" s="27"/>
      <c r="IJM335" s="27"/>
      <c r="IJN335" s="27"/>
      <c r="IJO335" s="27"/>
      <c r="IJP335" s="27"/>
      <c r="IJQ335" s="27"/>
      <c r="IJR335" s="27"/>
      <c r="IJS335" s="27"/>
      <c r="IJT335" s="27"/>
      <c r="IJU335" s="27"/>
      <c r="IJV335" s="27"/>
      <c r="IJW335" s="27"/>
      <c r="IJX335" s="27"/>
      <c r="IJY335" s="27"/>
      <c r="IJZ335" s="27"/>
      <c r="IKA335" s="27"/>
      <c r="IKB335" s="27"/>
      <c r="IKC335" s="27"/>
      <c r="IKD335" s="27"/>
      <c r="IKE335" s="27"/>
      <c r="IKF335" s="27"/>
      <c r="IKG335" s="27"/>
      <c r="IKH335" s="27"/>
      <c r="IKI335" s="27"/>
      <c r="IKJ335" s="27"/>
      <c r="IKK335" s="27"/>
      <c r="IKL335" s="27"/>
      <c r="IKM335" s="27"/>
      <c r="IKN335" s="27"/>
      <c r="IKO335" s="27"/>
      <c r="IKP335" s="27"/>
      <c r="IKQ335" s="27"/>
      <c r="IKR335" s="27"/>
      <c r="IKS335" s="27"/>
      <c r="IKT335" s="27"/>
      <c r="IKU335" s="27"/>
      <c r="IKV335" s="27"/>
      <c r="IKW335" s="27"/>
      <c r="IKX335" s="27"/>
      <c r="IKY335" s="27"/>
      <c r="IKZ335" s="27"/>
      <c r="ILA335" s="27"/>
      <c r="ILB335" s="27"/>
      <c r="ILC335" s="27"/>
      <c r="ILD335" s="27"/>
      <c r="ILE335" s="27"/>
      <c r="ILF335" s="27"/>
      <c r="ILG335" s="27"/>
      <c r="ILH335" s="27"/>
      <c r="ILI335" s="27"/>
      <c r="ILJ335" s="27"/>
      <c r="ILK335" s="27"/>
      <c r="ILL335" s="27"/>
      <c r="ILM335" s="27"/>
      <c r="ILN335" s="27"/>
      <c r="ILO335" s="27"/>
      <c r="ILP335" s="27"/>
      <c r="ILQ335" s="27"/>
      <c r="ILR335" s="27"/>
      <c r="ILS335" s="27"/>
      <c r="ILT335" s="27"/>
      <c r="ILU335" s="27"/>
      <c r="ILV335" s="27"/>
      <c r="ILW335" s="27"/>
      <c r="ILX335" s="27"/>
      <c r="ILY335" s="27"/>
      <c r="ILZ335" s="27"/>
      <c r="IMA335" s="27"/>
      <c r="IMB335" s="27"/>
      <c r="IMC335" s="27"/>
      <c r="IMD335" s="27"/>
      <c r="IME335" s="27"/>
      <c r="IMF335" s="27"/>
      <c r="IMG335" s="27"/>
      <c r="IMH335" s="27"/>
      <c r="IMI335" s="27"/>
      <c r="IMJ335" s="27"/>
      <c r="IMK335" s="27"/>
      <c r="IML335" s="27"/>
      <c r="IMM335" s="27"/>
      <c r="IMN335" s="27"/>
      <c r="IMO335" s="27"/>
      <c r="IMP335" s="27"/>
      <c r="IMQ335" s="27"/>
      <c r="IMR335" s="27"/>
      <c r="IMS335" s="27"/>
      <c r="IMT335" s="27"/>
      <c r="IMU335" s="27"/>
      <c r="IMV335" s="27"/>
      <c r="IMW335" s="27"/>
      <c r="IMX335" s="27"/>
      <c r="IMY335" s="27"/>
      <c r="IMZ335" s="27"/>
      <c r="INA335" s="27"/>
      <c r="INB335" s="27"/>
      <c r="INC335" s="27"/>
      <c r="IND335" s="27"/>
      <c r="INE335" s="27"/>
      <c r="INF335" s="27"/>
      <c r="ING335" s="27"/>
      <c r="INH335" s="27"/>
      <c r="INI335" s="27"/>
      <c r="INJ335" s="27"/>
      <c r="INK335" s="27"/>
      <c r="INL335" s="27"/>
      <c r="INM335" s="27"/>
      <c r="INN335" s="27"/>
      <c r="INO335" s="27"/>
      <c r="INP335" s="27"/>
      <c r="INQ335" s="27"/>
      <c r="INR335" s="27"/>
      <c r="INS335" s="27"/>
      <c r="INT335" s="27"/>
      <c r="INU335" s="27"/>
      <c r="INV335" s="27"/>
      <c r="INW335" s="27"/>
      <c r="INX335" s="27"/>
      <c r="INY335" s="27"/>
      <c r="INZ335" s="27"/>
      <c r="IOA335" s="27"/>
      <c r="IOB335" s="27"/>
      <c r="IOC335" s="27"/>
      <c r="IOD335" s="27"/>
      <c r="IOE335" s="27"/>
      <c r="IOF335" s="27"/>
      <c r="IOG335" s="27"/>
      <c r="IOH335" s="27"/>
      <c r="IOI335" s="27"/>
      <c r="IOJ335" s="27"/>
      <c r="IOK335" s="27"/>
      <c r="IOL335" s="27"/>
      <c r="IOM335" s="27"/>
      <c r="ION335" s="27"/>
      <c r="IOO335" s="27"/>
      <c r="IOP335" s="27"/>
      <c r="IOQ335" s="27"/>
      <c r="IOR335" s="27"/>
      <c r="IOS335" s="27"/>
      <c r="IOT335" s="27"/>
      <c r="IOU335" s="27"/>
      <c r="IOV335" s="27"/>
      <c r="IOW335" s="27"/>
      <c r="IOX335" s="27"/>
      <c r="IOY335" s="27"/>
      <c r="IOZ335" s="27"/>
      <c r="IPA335" s="27"/>
      <c r="IPB335" s="27"/>
      <c r="IPC335" s="27"/>
      <c r="IPD335" s="27"/>
      <c r="IPE335" s="27"/>
      <c r="IPF335" s="27"/>
      <c r="IPG335" s="27"/>
      <c r="IPH335" s="27"/>
      <c r="IPI335" s="27"/>
      <c r="IPJ335" s="27"/>
      <c r="IPK335" s="27"/>
      <c r="IPL335" s="27"/>
      <c r="IPM335" s="27"/>
      <c r="IPN335" s="27"/>
      <c r="IPO335" s="27"/>
      <c r="IPP335" s="27"/>
      <c r="IPQ335" s="27"/>
      <c r="IPR335" s="27"/>
      <c r="IPS335" s="27"/>
      <c r="IPT335" s="27"/>
      <c r="IPU335" s="27"/>
      <c r="IPV335" s="27"/>
      <c r="IPW335" s="27"/>
      <c r="IPX335" s="27"/>
      <c r="IPY335" s="27"/>
      <c r="IPZ335" s="27"/>
      <c r="IQA335" s="27"/>
      <c r="IQB335" s="27"/>
      <c r="IQC335" s="27"/>
      <c r="IQD335" s="27"/>
      <c r="IQE335" s="27"/>
      <c r="IQF335" s="27"/>
      <c r="IQG335" s="27"/>
      <c r="IQH335" s="27"/>
      <c r="IQI335" s="27"/>
      <c r="IQJ335" s="27"/>
      <c r="IQK335" s="27"/>
      <c r="IQL335" s="27"/>
      <c r="IQM335" s="27"/>
      <c r="IQN335" s="27"/>
      <c r="IQO335" s="27"/>
      <c r="IQP335" s="27"/>
      <c r="IQQ335" s="27"/>
      <c r="IQR335" s="27"/>
      <c r="IQS335" s="27"/>
      <c r="IQT335" s="27"/>
      <c r="IQU335" s="27"/>
      <c r="IQV335" s="27"/>
      <c r="IQW335" s="27"/>
      <c r="IQX335" s="27"/>
      <c r="IQY335" s="27"/>
      <c r="IQZ335" s="27"/>
      <c r="IRA335" s="27"/>
      <c r="IRB335" s="27"/>
      <c r="IRC335" s="27"/>
      <c r="IRD335" s="27"/>
      <c r="IRE335" s="27"/>
      <c r="IRF335" s="27"/>
      <c r="IRG335" s="27"/>
      <c r="IRH335" s="27"/>
      <c r="IRI335" s="27"/>
      <c r="IRJ335" s="27"/>
      <c r="IRK335" s="27"/>
      <c r="IRL335" s="27"/>
      <c r="IRM335" s="27"/>
      <c r="IRN335" s="27"/>
      <c r="IRO335" s="27"/>
      <c r="IRP335" s="27"/>
      <c r="IRQ335" s="27"/>
      <c r="IRR335" s="27"/>
      <c r="IRS335" s="27"/>
      <c r="IRT335" s="27"/>
      <c r="IRU335" s="27"/>
      <c r="IRV335" s="27"/>
      <c r="IRW335" s="27"/>
      <c r="IRX335" s="27"/>
      <c r="IRY335" s="27"/>
      <c r="IRZ335" s="27"/>
      <c r="ISA335" s="27"/>
      <c r="ISB335" s="27"/>
      <c r="ISC335" s="27"/>
      <c r="ISD335" s="27"/>
      <c r="ISE335" s="27"/>
      <c r="ISF335" s="27"/>
      <c r="ISG335" s="27"/>
      <c r="ISH335" s="27"/>
      <c r="ISI335" s="27"/>
      <c r="ISJ335" s="27"/>
      <c r="ISK335" s="27"/>
      <c r="ISL335" s="27"/>
      <c r="ISM335" s="27"/>
      <c r="ISN335" s="27"/>
      <c r="ISO335" s="27"/>
      <c r="ISP335" s="27"/>
      <c r="ISQ335" s="27"/>
      <c r="ISR335" s="27"/>
      <c r="ISS335" s="27"/>
      <c r="IST335" s="27"/>
      <c r="ISU335" s="27"/>
      <c r="ISV335" s="27"/>
      <c r="ISW335" s="27"/>
      <c r="ISX335" s="27"/>
      <c r="ISY335" s="27"/>
      <c r="ISZ335" s="27"/>
      <c r="ITA335" s="27"/>
      <c r="ITB335" s="27"/>
      <c r="ITC335" s="27"/>
      <c r="ITD335" s="27"/>
      <c r="ITE335" s="27"/>
      <c r="ITF335" s="27"/>
      <c r="ITG335" s="27"/>
      <c r="ITH335" s="27"/>
      <c r="ITI335" s="27"/>
      <c r="ITJ335" s="27"/>
      <c r="ITK335" s="27"/>
      <c r="ITL335" s="27"/>
      <c r="ITM335" s="27"/>
      <c r="ITN335" s="27"/>
      <c r="ITO335" s="27"/>
      <c r="ITP335" s="27"/>
      <c r="ITQ335" s="27"/>
      <c r="ITR335" s="27"/>
      <c r="ITS335" s="27"/>
      <c r="ITT335" s="27"/>
      <c r="ITU335" s="27"/>
      <c r="ITV335" s="27"/>
      <c r="ITW335" s="27"/>
      <c r="ITX335" s="27"/>
      <c r="ITY335" s="27"/>
      <c r="ITZ335" s="27"/>
      <c r="IUA335" s="27"/>
      <c r="IUB335" s="27"/>
      <c r="IUC335" s="27"/>
      <c r="IUD335" s="27"/>
      <c r="IUE335" s="27"/>
      <c r="IUF335" s="27"/>
      <c r="IUG335" s="27"/>
      <c r="IUH335" s="27"/>
      <c r="IUI335" s="27"/>
      <c r="IUJ335" s="27"/>
      <c r="IUK335" s="27"/>
      <c r="IUL335" s="27"/>
      <c r="IUM335" s="27"/>
      <c r="IUN335" s="27"/>
      <c r="IUO335" s="27"/>
      <c r="IUP335" s="27"/>
      <c r="IUQ335" s="27"/>
      <c r="IUR335" s="27"/>
      <c r="IUS335" s="27"/>
      <c r="IUT335" s="27"/>
      <c r="IUU335" s="27"/>
      <c r="IUV335" s="27"/>
      <c r="IUW335" s="27"/>
      <c r="IUX335" s="27"/>
      <c r="IUY335" s="27"/>
      <c r="IUZ335" s="27"/>
      <c r="IVA335" s="27"/>
      <c r="IVB335" s="27"/>
      <c r="IVC335" s="27"/>
      <c r="IVD335" s="27"/>
      <c r="IVE335" s="27"/>
      <c r="IVF335" s="27"/>
      <c r="IVG335" s="27"/>
      <c r="IVH335" s="27"/>
      <c r="IVI335" s="27"/>
      <c r="IVJ335" s="27"/>
      <c r="IVK335" s="27"/>
      <c r="IVL335" s="27"/>
      <c r="IVM335" s="27"/>
      <c r="IVN335" s="27"/>
      <c r="IVO335" s="27"/>
      <c r="IVP335" s="27"/>
      <c r="IVQ335" s="27"/>
      <c r="IVR335" s="27"/>
      <c r="IVS335" s="27"/>
      <c r="IVT335" s="27"/>
      <c r="IVU335" s="27"/>
      <c r="IVV335" s="27"/>
      <c r="IVW335" s="27"/>
      <c r="IVX335" s="27"/>
      <c r="IVY335" s="27"/>
      <c r="IVZ335" s="27"/>
      <c r="IWA335" s="27"/>
      <c r="IWB335" s="27"/>
      <c r="IWC335" s="27"/>
      <c r="IWD335" s="27"/>
      <c r="IWE335" s="27"/>
      <c r="IWF335" s="27"/>
      <c r="IWG335" s="27"/>
      <c r="IWH335" s="27"/>
      <c r="IWI335" s="27"/>
      <c r="IWJ335" s="27"/>
      <c r="IWK335" s="27"/>
      <c r="IWL335" s="27"/>
      <c r="IWM335" s="27"/>
      <c r="IWN335" s="27"/>
      <c r="IWO335" s="27"/>
      <c r="IWP335" s="27"/>
      <c r="IWQ335" s="27"/>
      <c r="IWR335" s="27"/>
      <c r="IWS335" s="27"/>
      <c r="IWT335" s="27"/>
      <c r="IWU335" s="27"/>
      <c r="IWV335" s="27"/>
      <c r="IWW335" s="27"/>
      <c r="IWX335" s="27"/>
      <c r="IWY335" s="27"/>
      <c r="IWZ335" s="27"/>
      <c r="IXA335" s="27"/>
      <c r="IXB335" s="27"/>
      <c r="IXC335" s="27"/>
      <c r="IXD335" s="27"/>
      <c r="IXE335" s="27"/>
      <c r="IXF335" s="27"/>
      <c r="IXG335" s="27"/>
      <c r="IXH335" s="27"/>
      <c r="IXI335" s="27"/>
      <c r="IXJ335" s="27"/>
      <c r="IXK335" s="27"/>
      <c r="IXL335" s="27"/>
      <c r="IXM335" s="27"/>
      <c r="IXN335" s="27"/>
      <c r="IXO335" s="27"/>
      <c r="IXP335" s="27"/>
      <c r="IXQ335" s="27"/>
      <c r="IXR335" s="27"/>
      <c r="IXS335" s="27"/>
      <c r="IXT335" s="27"/>
      <c r="IXU335" s="27"/>
      <c r="IXV335" s="27"/>
      <c r="IXW335" s="27"/>
      <c r="IXX335" s="27"/>
      <c r="IXY335" s="27"/>
      <c r="IXZ335" s="27"/>
      <c r="IYA335" s="27"/>
      <c r="IYB335" s="27"/>
      <c r="IYC335" s="27"/>
      <c r="IYD335" s="27"/>
      <c r="IYE335" s="27"/>
      <c r="IYF335" s="27"/>
      <c r="IYG335" s="27"/>
      <c r="IYH335" s="27"/>
      <c r="IYI335" s="27"/>
      <c r="IYJ335" s="27"/>
      <c r="IYK335" s="27"/>
      <c r="IYL335" s="27"/>
      <c r="IYM335" s="27"/>
      <c r="IYN335" s="27"/>
      <c r="IYO335" s="27"/>
      <c r="IYP335" s="27"/>
      <c r="IYQ335" s="27"/>
      <c r="IYR335" s="27"/>
      <c r="IYS335" s="27"/>
      <c r="IYT335" s="27"/>
      <c r="IYU335" s="27"/>
      <c r="IYV335" s="27"/>
      <c r="IYW335" s="27"/>
      <c r="IYX335" s="27"/>
      <c r="IYY335" s="27"/>
      <c r="IYZ335" s="27"/>
      <c r="IZA335" s="27"/>
      <c r="IZB335" s="27"/>
      <c r="IZC335" s="27"/>
      <c r="IZD335" s="27"/>
      <c r="IZE335" s="27"/>
      <c r="IZF335" s="27"/>
      <c r="IZG335" s="27"/>
      <c r="IZH335" s="27"/>
      <c r="IZI335" s="27"/>
      <c r="IZJ335" s="27"/>
      <c r="IZK335" s="27"/>
      <c r="IZL335" s="27"/>
      <c r="IZM335" s="27"/>
      <c r="IZN335" s="27"/>
      <c r="IZO335" s="27"/>
      <c r="IZP335" s="27"/>
      <c r="IZQ335" s="27"/>
      <c r="IZR335" s="27"/>
      <c r="IZS335" s="27"/>
      <c r="IZT335" s="27"/>
      <c r="IZU335" s="27"/>
      <c r="IZV335" s="27"/>
      <c r="IZW335" s="27"/>
      <c r="IZX335" s="27"/>
      <c r="IZY335" s="27"/>
      <c r="IZZ335" s="27"/>
      <c r="JAA335" s="27"/>
      <c r="JAB335" s="27"/>
      <c r="JAC335" s="27"/>
      <c r="JAD335" s="27"/>
      <c r="JAE335" s="27"/>
      <c r="JAF335" s="27"/>
      <c r="JAG335" s="27"/>
      <c r="JAH335" s="27"/>
      <c r="JAI335" s="27"/>
      <c r="JAJ335" s="27"/>
      <c r="JAK335" s="27"/>
      <c r="JAL335" s="27"/>
      <c r="JAM335" s="27"/>
      <c r="JAN335" s="27"/>
      <c r="JAO335" s="27"/>
      <c r="JAP335" s="27"/>
      <c r="JAQ335" s="27"/>
      <c r="JAR335" s="27"/>
      <c r="JAS335" s="27"/>
      <c r="JAT335" s="27"/>
      <c r="JAU335" s="27"/>
      <c r="JAV335" s="27"/>
      <c r="JAW335" s="27"/>
      <c r="JAX335" s="27"/>
      <c r="JAY335" s="27"/>
      <c r="JAZ335" s="27"/>
      <c r="JBA335" s="27"/>
      <c r="JBB335" s="27"/>
      <c r="JBC335" s="27"/>
      <c r="JBD335" s="27"/>
      <c r="JBE335" s="27"/>
      <c r="JBF335" s="27"/>
      <c r="JBG335" s="27"/>
      <c r="JBH335" s="27"/>
      <c r="JBI335" s="27"/>
      <c r="JBJ335" s="27"/>
      <c r="JBK335" s="27"/>
      <c r="JBL335" s="27"/>
      <c r="JBM335" s="27"/>
      <c r="JBN335" s="27"/>
      <c r="JBO335" s="27"/>
      <c r="JBP335" s="27"/>
      <c r="JBQ335" s="27"/>
      <c r="JBR335" s="27"/>
      <c r="JBS335" s="27"/>
      <c r="JBT335" s="27"/>
      <c r="JBU335" s="27"/>
      <c r="JBV335" s="27"/>
      <c r="JBW335" s="27"/>
      <c r="JBX335" s="27"/>
      <c r="JBY335" s="27"/>
      <c r="JBZ335" s="27"/>
      <c r="JCA335" s="27"/>
      <c r="JCB335" s="27"/>
      <c r="JCC335" s="27"/>
      <c r="JCD335" s="27"/>
      <c r="JCE335" s="27"/>
      <c r="JCF335" s="27"/>
      <c r="JCG335" s="27"/>
      <c r="JCH335" s="27"/>
      <c r="JCI335" s="27"/>
      <c r="JCJ335" s="27"/>
      <c r="JCK335" s="27"/>
      <c r="JCL335" s="27"/>
      <c r="JCM335" s="27"/>
      <c r="JCN335" s="27"/>
      <c r="JCO335" s="27"/>
      <c r="JCP335" s="27"/>
      <c r="JCQ335" s="27"/>
      <c r="JCR335" s="27"/>
      <c r="JCS335" s="27"/>
      <c r="JCT335" s="27"/>
      <c r="JCU335" s="27"/>
      <c r="JCV335" s="27"/>
      <c r="JCW335" s="27"/>
      <c r="JCX335" s="27"/>
      <c r="JCY335" s="27"/>
      <c r="JCZ335" s="27"/>
      <c r="JDA335" s="27"/>
      <c r="JDB335" s="27"/>
      <c r="JDC335" s="27"/>
      <c r="JDD335" s="27"/>
      <c r="JDE335" s="27"/>
      <c r="JDF335" s="27"/>
      <c r="JDG335" s="27"/>
      <c r="JDH335" s="27"/>
      <c r="JDI335" s="27"/>
      <c r="JDJ335" s="27"/>
      <c r="JDK335" s="27"/>
      <c r="JDL335" s="27"/>
      <c r="JDM335" s="27"/>
      <c r="JDN335" s="27"/>
      <c r="JDO335" s="27"/>
      <c r="JDP335" s="27"/>
      <c r="JDQ335" s="27"/>
      <c r="JDR335" s="27"/>
      <c r="JDS335" s="27"/>
      <c r="JDT335" s="27"/>
      <c r="JDU335" s="27"/>
      <c r="JDV335" s="27"/>
      <c r="JDW335" s="27"/>
      <c r="JDX335" s="27"/>
      <c r="JDY335" s="27"/>
      <c r="JDZ335" s="27"/>
      <c r="JEA335" s="27"/>
      <c r="JEB335" s="27"/>
      <c r="JEC335" s="27"/>
      <c r="JED335" s="27"/>
      <c r="JEE335" s="27"/>
      <c r="JEF335" s="27"/>
      <c r="JEG335" s="27"/>
      <c r="JEH335" s="27"/>
      <c r="JEI335" s="27"/>
      <c r="JEJ335" s="27"/>
      <c r="JEK335" s="27"/>
      <c r="JEL335" s="27"/>
      <c r="JEM335" s="27"/>
      <c r="JEN335" s="27"/>
      <c r="JEO335" s="27"/>
      <c r="JEP335" s="27"/>
      <c r="JEQ335" s="27"/>
      <c r="JER335" s="27"/>
      <c r="JES335" s="27"/>
      <c r="JET335" s="27"/>
      <c r="JEU335" s="27"/>
      <c r="JEV335" s="27"/>
      <c r="JEW335" s="27"/>
      <c r="JEX335" s="27"/>
      <c r="JEY335" s="27"/>
      <c r="JEZ335" s="27"/>
      <c r="JFA335" s="27"/>
      <c r="JFB335" s="27"/>
      <c r="JFC335" s="27"/>
      <c r="JFD335" s="27"/>
      <c r="JFE335" s="27"/>
      <c r="JFF335" s="27"/>
      <c r="JFG335" s="27"/>
      <c r="JFH335" s="27"/>
      <c r="JFI335" s="27"/>
      <c r="JFJ335" s="27"/>
      <c r="JFK335" s="27"/>
      <c r="JFL335" s="27"/>
      <c r="JFM335" s="27"/>
      <c r="JFN335" s="27"/>
      <c r="JFO335" s="27"/>
      <c r="JFP335" s="27"/>
      <c r="JFQ335" s="27"/>
      <c r="JFR335" s="27"/>
      <c r="JFS335" s="27"/>
      <c r="JFT335" s="27"/>
      <c r="JFU335" s="27"/>
      <c r="JFV335" s="27"/>
      <c r="JFW335" s="27"/>
      <c r="JFX335" s="27"/>
      <c r="JFY335" s="27"/>
      <c r="JFZ335" s="27"/>
      <c r="JGA335" s="27"/>
      <c r="JGB335" s="27"/>
      <c r="JGC335" s="27"/>
      <c r="JGD335" s="27"/>
      <c r="JGE335" s="27"/>
      <c r="JGF335" s="27"/>
      <c r="JGG335" s="27"/>
      <c r="JGH335" s="27"/>
      <c r="JGI335" s="27"/>
      <c r="JGJ335" s="27"/>
      <c r="JGK335" s="27"/>
      <c r="JGL335" s="27"/>
      <c r="JGM335" s="27"/>
      <c r="JGN335" s="27"/>
      <c r="JGO335" s="27"/>
      <c r="JGP335" s="27"/>
      <c r="JGQ335" s="27"/>
      <c r="JGR335" s="27"/>
      <c r="JGS335" s="27"/>
      <c r="JGT335" s="27"/>
      <c r="JGU335" s="27"/>
      <c r="JGV335" s="27"/>
      <c r="JGW335" s="27"/>
      <c r="JGX335" s="27"/>
      <c r="JGY335" s="27"/>
      <c r="JGZ335" s="27"/>
      <c r="JHA335" s="27"/>
      <c r="JHB335" s="27"/>
      <c r="JHC335" s="27"/>
      <c r="JHD335" s="27"/>
      <c r="JHE335" s="27"/>
      <c r="JHF335" s="27"/>
      <c r="JHG335" s="27"/>
      <c r="JHH335" s="27"/>
      <c r="JHI335" s="27"/>
      <c r="JHJ335" s="27"/>
      <c r="JHK335" s="27"/>
      <c r="JHL335" s="27"/>
      <c r="JHM335" s="27"/>
      <c r="JHN335" s="27"/>
      <c r="JHO335" s="27"/>
      <c r="JHP335" s="27"/>
      <c r="JHQ335" s="27"/>
      <c r="JHR335" s="27"/>
      <c r="JHS335" s="27"/>
      <c r="JHT335" s="27"/>
      <c r="JHU335" s="27"/>
      <c r="JHV335" s="27"/>
      <c r="JHW335" s="27"/>
      <c r="JHX335" s="27"/>
      <c r="JHY335" s="27"/>
      <c r="JHZ335" s="27"/>
      <c r="JIA335" s="27"/>
      <c r="JIB335" s="27"/>
      <c r="JIC335" s="27"/>
      <c r="JID335" s="27"/>
      <c r="JIE335" s="27"/>
      <c r="JIF335" s="27"/>
      <c r="JIG335" s="27"/>
      <c r="JIH335" s="27"/>
      <c r="JII335" s="27"/>
      <c r="JIJ335" s="27"/>
      <c r="JIK335" s="27"/>
      <c r="JIL335" s="27"/>
      <c r="JIM335" s="27"/>
      <c r="JIN335" s="27"/>
      <c r="JIO335" s="27"/>
      <c r="JIP335" s="27"/>
      <c r="JIQ335" s="27"/>
      <c r="JIR335" s="27"/>
      <c r="JIS335" s="27"/>
      <c r="JIT335" s="27"/>
      <c r="JIU335" s="27"/>
      <c r="JIV335" s="27"/>
      <c r="JIW335" s="27"/>
      <c r="JIX335" s="27"/>
      <c r="JIY335" s="27"/>
      <c r="JIZ335" s="27"/>
      <c r="JJA335" s="27"/>
      <c r="JJB335" s="27"/>
      <c r="JJC335" s="27"/>
      <c r="JJD335" s="27"/>
      <c r="JJE335" s="27"/>
      <c r="JJF335" s="27"/>
      <c r="JJG335" s="27"/>
      <c r="JJH335" s="27"/>
      <c r="JJI335" s="27"/>
      <c r="JJJ335" s="27"/>
      <c r="JJK335" s="27"/>
      <c r="JJL335" s="27"/>
      <c r="JJM335" s="27"/>
      <c r="JJN335" s="27"/>
      <c r="JJO335" s="27"/>
      <c r="JJP335" s="27"/>
      <c r="JJQ335" s="27"/>
      <c r="JJR335" s="27"/>
      <c r="JJS335" s="27"/>
      <c r="JJT335" s="27"/>
      <c r="JJU335" s="27"/>
      <c r="JJV335" s="27"/>
      <c r="JJW335" s="27"/>
      <c r="JJX335" s="27"/>
      <c r="JJY335" s="27"/>
      <c r="JJZ335" s="27"/>
      <c r="JKA335" s="27"/>
      <c r="JKB335" s="27"/>
      <c r="JKC335" s="27"/>
      <c r="JKD335" s="27"/>
      <c r="JKE335" s="27"/>
      <c r="JKF335" s="27"/>
      <c r="JKG335" s="27"/>
      <c r="JKH335" s="27"/>
      <c r="JKI335" s="27"/>
      <c r="JKJ335" s="27"/>
      <c r="JKK335" s="27"/>
      <c r="JKL335" s="27"/>
      <c r="JKM335" s="27"/>
      <c r="JKN335" s="27"/>
      <c r="JKO335" s="27"/>
      <c r="JKP335" s="27"/>
      <c r="JKQ335" s="27"/>
      <c r="JKR335" s="27"/>
      <c r="JKS335" s="27"/>
      <c r="JKT335" s="27"/>
      <c r="JKU335" s="27"/>
      <c r="JKV335" s="27"/>
      <c r="JKW335" s="27"/>
      <c r="JKX335" s="27"/>
      <c r="JKY335" s="27"/>
      <c r="JKZ335" s="27"/>
      <c r="JLA335" s="27"/>
      <c r="JLB335" s="27"/>
      <c r="JLC335" s="27"/>
      <c r="JLD335" s="27"/>
      <c r="JLE335" s="27"/>
      <c r="JLF335" s="27"/>
      <c r="JLG335" s="27"/>
      <c r="JLH335" s="27"/>
      <c r="JLI335" s="27"/>
      <c r="JLJ335" s="27"/>
      <c r="JLK335" s="27"/>
      <c r="JLL335" s="27"/>
      <c r="JLM335" s="27"/>
      <c r="JLN335" s="27"/>
      <c r="JLO335" s="27"/>
      <c r="JLP335" s="27"/>
      <c r="JLQ335" s="27"/>
      <c r="JLR335" s="27"/>
      <c r="JLS335" s="27"/>
      <c r="JLT335" s="27"/>
      <c r="JLU335" s="27"/>
      <c r="JLV335" s="27"/>
      <c r="JLW335" s="27"/>
      <c r="JLX335" s="27"/>
      <c r="JLY335" s="27"/>
      <c r="JLZ335" s="27"/>
      <c r="JMA335" s="27"/>
      <c r="JMB335" s="27"/>
      <c r="JMC335" s="27"/>
      <c r="JMD335" s="27"/>
      <c r="JME335" s="27"/>
      <c r="JMF335" s="27"/>
      <c r="JMG335" s="27"/>
      <c r="JMH335" s="27"/>
      <c r="JMI335" s="27"/>
      <c r="JMJ335" s="27"/>
      <c r="JMK335" s="27"/>
      <c r="JML335" s="27"/>
      <c r="JMM335" s="27"/>
      <c r="JMN335" s="27"/>
      <c r="JMO335" s="27"/>
      <c r="JMP335" s="27"/>
      <c r="JMQ335" s="27"/>
      <c r="JMR335" s="27"/>
      <c r="JMS335" s="27"/>
      <c r="JMT335" s="27"/>
      <c r="JMU335" s="27"/>
      <c r="JMV335" s="27"/>
      <c r="JMW335" s="27"/>
      <c r="JMX335" s="27"/>
      <c r="JMY335" s="27"/>
      <c r="JMZ335" s="27"/>
      <c r="JNA335" s="27"/>
      <c r="JNB335" s="27"/>
      <c r="JNC335" s="27"/>
      <c r="JND335" s="27"/>
      <c r="JNE335" s="27"/>
      <c r="JNF335" s="27"/>
      <c r="JNG335" s="27"/>
      <c r="JNH335" s="27"/>
      <c r="JNI335" s="27"/>
      <c r="JNJ335" s="27"/>
      <c r="JNK335" s="27"/>
      <c r="JNL335" s="27"/>
      <c r="JNM335" s="27"/>
      <c r="JNN335" s="27"/>
      <c r="JNO335" s="27"/>
      <c r="JNP335" s="27"/>
      <c r="JNQ335" s="27"/>
      <c r="JNR335" s="27"/>
      <c r="JNS335" s="27"/>
      <c r="JNT335" s="27"/>
      <c r="JNU335" s="27"/>
      <c r="JNV335" s="27"/>
      <c r="JNW335" s="27"/>
      <c r="JNX335" s="27"/>
      <c r="JNY335" s="27"/>
      <c r="JNZ335" s="27"/>
      <c r="JOA335" s="27"/>
      <c r="JOB335" s="27"/>
      <c r="JOC335" s="27"/>
      <c r="JOD335" s="27"/>
      <c r="JOE335" s="27"/>
      <c r="JOF335" s="27"/>
      <c r="JOG335" s="27"/>
      <c r="JOH335" s="27"/>
      <c r="JOI335" s="27"/>
      <c r="JOJ335" s="27"/>
      <c r="JOK335" s="27"/>
      <c r="JOL335" s="27"/>
      <c r="JOM335" s="27"/>
      <c r="JON335" s="27"/>
      <c r="JOO335" s="27"/>
      <c r="JOP335" s="27"/>
      <c r="JOQ335" s="27"/>
      <c r="JOR335" s="27"/>
      <c r="JOS335" s="27"/>
      <c r="JOT335" s="27"/>
      <c r="JOU335" s="27"/>
      <c r="JOV335" s="27"/>
      <c r="JOW335" s="27"/>
      <c r="JOX335" s="27"/>
      <c r="JOY335" s="27"/>
      <c r="JOZ335" s="27"/>
      <c r="JPA335" s="27"/>
      <c r="JPB335" s="27"/>
      <c r="JPC335" s="27"/>
      <c r="JPD335" s="27"/>
      <c r="JPE335" s="27"/>
      <c r="JPF335" s="27"/>
      <c r="JPG335" s="27"/>
      <c r="JPH335" s="27"/>
      <c r="JPI335" s="27"/>
      <c r="JPJ335" s="27"/>
      <c r="JPK335" s="27"/>
      <c r="JPL335" s="27"/>
      <c r="JPM335" s="27"/>
      <c r="JPN335" s="27"/>
      <c r="JPO335" s="27"/>
      <c r="JPP335" s="27"/>
      <c r="JPQ335" s="27"/>
      <c r="JPR335" s="27"/>
      <c r="JPS335" s="27"/>
      <c r="JPT335" s="27"/>
      <c r="JPU335" s="27"/>
      <c r="JPV335" s="27"/>
      <c r="JPW335" s="27"/>
      <c r="JPX335" s="27"/>
      <c r="JPY335" s="27"/>
      <c r="JPZ335" s="27"/>
      <c r="JQA335" s="27"/>
      <c r="JQB335" s="27"/>
      <c r="JQC335" s="27"/>
      <c r="JQD335" s="27"/>
      <c r="JQE335" s="27"/>
      <c r="JQF335" s="27"/>
      <c r="JQG335" s="27"/>
      <c r="JQH335" s="27"/>
      <c r="JQI335" s="27"/>
      <c r="JQJ335" s="27"/>
      <c r="JQK335" s="27"/>
      <c r="JQL335" s="27"/>
      <c r="JQM335" s="27"/>
      <c r="JQN335" s="27"/>
      <c r="JQO335" s="27"/>
      <c r="JQP335" s="27"/>
      <c r="JQQ335" s="27"/>
      <c r="JQR335" s="27"/>
      <c r="JQS335" s="27"/>
      <c r="JQT335" s="27"/>
      <c r="JQU335" s="27"/>
      <c r="JQV335" s="27"/>
      <c r="JQW335" s="27"/>
      <c r="JQX335" s="27"/>
      <c r="JQY335" s="27"/>
      <c r="JQZ335" s="27"/>
      <c r="JRA335" s="27"/>
      <c r="JRB335" s="27"/>
      <c r="JRC335" s="27"/>
      <c r="JRD335" s="27"/>
      <c r="JRE335" s="27"/>
      <c r="JRF335" s="27"/>
      <c r="JRG335" s="27"/>
      <c r="JRH335" s="27"/>
      <c r="JRI335" s="27"/>
      <c r="JRJ335" s="27"/>
      <c r="JRK335" s="27"/>
      <c r="JRL335" s="27"/>
      <c r="JRM335" s="27"/>
      <c r="JRN335" s="27"/>
      <c r="JRO335" s="27"/>
      <c r="JRP335" s="27"/>
      <c r="JRQ335" s="27"/>
      <c r="JRR335" s="27"/>
      <c r="JRS335" s="27"/>
      <c r="JRT335" s="27"/>
      <c r="JRU335" s="27"/>
      <c r="JRV335" s="27"/>
      <c r="JRW335" s="27"/>
      <c r="JRX335" s="27"/>
      <c r="JRY335" s="27"/>
      <c r="JRZ335" s="27"/>
      <c r="JSA335" s="27"/>
      <c r="JSB335" s="27"/>
      <c r="JSC335" s="27"/>
      <c r="JSD335" s="27"/>
      <c r="JSE335" s="27"/>
      <c r="JSF335" s="27"/>
      <c r="JSG335" s="27"/>
      <c r="JSH335" s="27"/>
      <c r="JSI335" s="27"/>
      <c r="JSJ335" s="27"/>
      <c r="JSK335" s="27"/>
      <c r="JSL335" s="27"/>
      <c r="JSM335" s="27"/>
      <c r="JSN335" s="27"/>
      <c r="JSO335" s="27"/>
      <c r="JSP335" s="27"/>
      <c r="JSQ335" s="27"/>
      <c r="JSR335" s="27"/>
      <c r="JSS335" s="27"/>
      <c r="JST335" s="27"/>
      <c r="JSU335" s="27"/>
      <c r="JSV335" s="27"/>
      <c r="JSW335" s="27"/>
      <c r="JSX335" s="27"/>
      <c r="JSY335" s="27"/>
      <c r="JSZ335" s="27"/>
      <c r="JTA335" s="27"/>
      <c r="JTB335" s="27"/>
      <c r="JTC335" s="27"/>
      <c r="JTD335" s="27"/>
      <c r="JTE335" s="27"/>
      <c r="JTF335" s="27"/>
      <c r="JTG335" s="27"/>
      <c r="JTH335" s="27"/>
      <c r="JTI335" s="27"/>
      <c r="JTJ335" s="27"/>
      <c r="JTK335" s="27"/>
      <c r="JTL335" s="27"/>
      <c r="JTM335" s="27"/>
      <c r="JTN335" s="27"/>
      <c r="JTO335" s="27"/>
      <c r="JTP335" s="27"/>
      <c r="JTQ335" s="27"/>
      <c r="JTR335" s="27"/>
      <c r="JTS335" s="27"/>
      <c r="JTT335" s="27"/>
      <c r="JTU335" s="27"/>
      <c r="JTV335" s="27"/>
      <c r="JTW335" s="27"/>
      <c r="JTX335" s="27"/>
      <c r="JTY335" s="27"/>
      <c r="JTZ335" s="27"/>
      <c r="JUA335" s="27"/>
      <c r="JUB335" s="27"/>
      <c r="JUC335" s="27"/>
      <c r="JUD335" s="27"/>
      <c r="JUE335" s="27"/>
      <c r="JUF335" s="27"/>
      <c r="JUG335" s="27"/>
      <c r="JUH335" s="27"/>
      <c r="JUI335" s="27"/>
      <c r="JUJ335" s="27"/>
      <c r="JUK335" s="27"/>
      <c r="JUL335" s="27"/>
      <c r="JUM335" s="27"/>
      <c r="JUN335" s="27"/>
      <c r="JUO335" s="27"/>
      <c r="JUP335" s="27"/>
      <c r="JUQ335" s="27"/>
      <c r="JUR335" s="27"/>
      <c r="JUS335" s="27"/>
      <c r="JUT335" s="27"/>
      <c r="JUU335" s="27"/>
      <c r="JUV335" s="27"/>
      <c r="JUW335" s="27"/>
      <c r="JUX335" s="27"/>
      <c r="JUY335" s="27"/>
      <c r="JUZ335" s="27"/>
      <c r="JVA335" s="27"/>
      <c r="JVB335" s="27"/>
      <c r="JVC335" s="27"/>
      <c r="JVD335" s="27"/>
      <c r="JVE335" s="27"/>
      <c r="JVF335" s="27"/>
      <c r="JVG335" s="27"/>
      <c r="JVH335" s="27"/>
      <c r="JVI335" s="27"/>
      <c r="JVJ335" s="27"/>
      <c r="JVK335" s="27"/>
      <c r="JVL335" s="27"/>
      <c r="JVM335" s="27"/>
      <c r="JVN335" s="27"/>
      <c r="JVO335" s="27"/>
      <c r="JVP335" s="27"/>
      <c r="JVQ335" s="27"/>
      <c r="JVR335" s="27"/>
      <c r="JVS335" s="27"/>
      <c r="JVT335" s="27"/>
      <c r="JVU335" s="27"/>
      <c r="JVV335" s="27"/>
      <c r="JVW335" s="27"/>
      <c r="JVX335" s="27"/>
      <c r="JVY335" s="27"/>
      <c r="JVZ335" s="27"/>
      <c r="JWA335" s="27"/>
      <c r="JWB335" s="27"/>
      <c r="JWC335" s="27"/>
      <c r="JWD335" s="27"/>
      <c r="JWE335" s="27"/>
      <c r="JWF335" s="27"/>
      <c r="JWG335" s="27"/>
      <c r="JWH335" s="27"/>
      <c r="JWI335" s="27"/>
      <c r="JWJ335" s="27"/>
      <c r="JWK335" s="27"/>
      <c r="JWL335" s="27"/>
      <c r="JWM335" s="27"/>
      <c r="JWN335" s="27"/>
      <c r="JWO335" s="27"/>
      <c r="JWP335" s="27"/>
      <c r="JWQ335" s="27"/>
      <c r="JWR335" s="27"/>
      <c r="JWS335" s="27"/>
      <c r="JWT335" s="27"/>
      <c r="JWU335" s="27"/>
      <c r="JWV335" s="27"/>
      <c r="JWW335" s="27"/>
      <c r="JWX335" s="27"/>
      <c r="JWY335" s="27"/>
      <c r="JWZ335" s="27"/>
      <c r="JXA335" s="27"/>
      <c r="JXB335" s="27"/>
      <c r="JXC335" s="27"/>
      <c r="JXD335" s="27"/>
      <c r="JXE335" s="27"/>
      <c r="JXF335" s="27"/>
      <c r="JXG335" s="27"/>
      <c r="JXH335" s="27"/>
      <c r="JXI335" s="27"/>
      <c r="JXJ335" s="27"/>
      <c r="JXK335" s="27"/>
      <c r="JXL335" s="27"/>
      <c r="JXM335" s="27"/>
      <c r="JXN335" s="27"/>
      <c r="JXO335" s="27"/>
      <c r="JXP335" s="27"/>
      <c r="JXQ335" s="27"/>
      <c r="JXR335" s="27"/>
      <c r="JXS335" s="27"/>
      <c r="JXT335" s="27"/>
      <c r="JXU335" s="27"/>
      <c r="JXV335" s="27"/>
      <c r="JXW335" s="27"/>
      <c r="JXX335" s="27"/>
      <c r="JXY335" s="27"/>
      <c r="JXZ335" s="27"/>
      <c r="JYA335" s="27"/>
      <c r="JYB335" s="27"/>
      <c r="JYC335" s="27"/>
      <c r="JYD335" s="27"/>
      <c r="JYE335" s="27"/>
      <c r="JYF335" s="27"/>
      <c r="JYG335" s="27"/>
      <c r="JYH335" s="27"/>
      <c r="JYI335" s="27"/>
      <c r="JYJ335" s="27"/>
      <c r="JYK335" s="27"/>
      <c r="JYL335" s="27"/>
      <c r="JYM335" s="27"/>
      <c r="JYN335" s="27"/>
      <c r="JYO335" s="27"/>
      <c r="JYP335" s="27"/>
      <c r="JYQ335" s="27"/>
      <c r="JYR335" s="27"/>
      <c r="JYS335" s="27"/>
      <c r="JYT335" s="27"/>
      <c r="JYU335" s="27"/>
      <c r="JYV335" s="27"/>
      <c r="JYW335" s="27"/>
      <c r="JYX335" s="27"/>
      <c r="JYY335" s="27"/>
      <c r="JYZ335" s="27"/>
      <c r="JZA335" s="27"/>
      <c r="JZB335" s="27"/>
      <c r="JZC335" s="27"/>
      <c r="JZD335" s="27"/>
      <c r="JZE335" s="27"/>
      <c r="JZF335" s="27"/>
      <c r="JZG335" s="27"/>
      <c r="JZH335" s="27"/>
      <c r="JZI335" s="27"/>
      <c r="JZJ335" s="27"/>
      <c r="JZK335" s="27"/>
      <c r="JZL335" s="27"/>
      <c r="JZM335" s="27"/>
      <c r="JZN335" s="27"/>
      <c r="JZO335" s="27"/>
      <c r="JZP335" s="27"/>
      <c r="JZQ335" s="27"/>
      <c r="JZR335" s="27"/>
      <c r="JZS335" s="27"/>
      <c r="JZT335" s="27"/>
      <c r="JZU335" s="27"/>
      <c r="JZV335" s="27"/>
      <c r="JZW335" s="27"/>
      <c r="JZX335" s="27"/>
      <c r="JZY335" s="27"/>
      <c r="JZZ335" s="27"/>
      <c r="KAA335" s="27"/>
      <c r="KAB335" s="27"/>
      <c r="KAC335" s="27"/>
      <c r="KAD335" s="27"/>
      <c r="KAE335" s="27"/>
      <c r="KAF335" s="27"/>
      <c r="KAG335" s="27"/>
      <c r="KAH335" s="27"/>
      <c r="KAI335" s="27"/>
      <c r="KAJ335" s="27"/>
      <c r="KAK335" s="27"/>
      <c r="KAL335" s="27"/>
      <c r="KAM335" s="27"/>
      <c r="KAN335" s="27"/>
      <c r="KAO335" s="27"/>
      <c r="KAP335" s="27"/>
      <c r="KAQ335" s="27"/>
      <c r="KAR335" s="27"/>
      <c r="KAS335" s="27"/>
      <c r="KAT335" s="27"/>
      <c r="KAU335" s="27"/>
      <c r="KAV335" s="27"/>
      <c r="KAW335" s="27"/>
      <c r="KAX335" s="27"/>
      <c r="KAY335" s="27"/>
      <c r="KAZ335" s="27"/>
      <c r="KBA335" s="27"/>
      <c r="KBB335" s="27"/>
      <c r="KBC335" s="27"/>
      <c r="KBD335" s="27"/>
      <c r="KBE335" s="27"/>
      <c r="KBF335" s="27"/>
      <c r="KBG335" s="27"/>
      <c r="KBH335" s="27"/>
      <c r="KBI335" s="27"/>
      <c r="KBJ335" s="27"/>
      <c r="KBK335" s="27"/>
      <c r="KBL335" s="27"/>
      <c r="KBM335" s="27"/>
      <c r="KBN335" s="27"/>
      <c r="KBO335" s="27"/>
      <c r="KBP335" s="27"/>
      <c r="KBQ335" s="27"/>
      <c r="KBR335" s="27"/>
      <c r="KBS335" s="27"/>
      <c r="KBT335" s="27"/>
      <c r="KBU335" s="27"/>
      <c r="KBV335" s="27"/>
      <c r="KBW335" s="27"/>
      <c r="KBX335" s="27"/>
      <c r="KBY335" s="27"/>
      <c r="KBZ335" s="27"/>
      <c r="KCA335" s="27"/>
      <c r="KCB335" s="27"/>
      <c r="KCC335" s="27"/>
      <c r="KCD335" s="27"/>
      <c r="KCE335" s="27"/>
      <c r="KCF335" s="27"/>
      <c r="KCG335" s="27"/>
      <c r="KCH335" s="27"/>
      <c r="KCI335" s="27"/>
      <c r="KCJ335" s="27"/>
      <c r="KCK335" s="27"/>
      <c r="KCL335" s="27"/>
      <c r="KCM335" s="27"/>
      <c r="KCN335" s="27"/>
      <c r="KCO335" s="27"/>
      <c r="KCP335" s="27"/>
      <c r="KCQ335" s="27"/>
      <c r="KCR335" s="27"/>
      <c r="KCS335" s="27"/>
      <c r="KCT335" s="27"/>
      <c r="KCU335" s="27"/>
      <c r="KCV335" s="27"/>
      <c r="KCW335" s="27"/>
      <c r="KCX335" s="27"/>
      <c r="KCY335" s="27"/>
      <c r="KCZ335" s="27"/>
      <c r="KDA335" s="27"/>
      <c r="KDB335" s="27"/>
      <c r="KDC335" s="27"/>
      <c r="KDD335" s="27"/>
      <c r="KDE335" s="27"/>
      <c r="KDF335" s="27"/>
      <c r="KDG335" s="27"/>
      <c r="KDH335" s="27"/>
      <c r="KDI335" s="27"/>
      <c r="KDJ335" s="27"/>
      <c r="KDK335" s="27"/>
      <c r="KDL335" s="27"/>
      <c r="KDM335" s="27"/>
      <c r="KDN335" s="27"/>
      <c r="KDO335" s="27"/>
      <c r="KDP335" s="27"/>
      <c r="KDQ335" s="27"/>
      <c r="KDR335" s="27"/>
      <c r="KDS335" s="27"/>
      <c r="KDT335" s="27"/>
      <c r="KDU335" s="27"/>
      <c r="KDV335" s="27"/>
      <c r="KDW335" s="27"/>
      <c r="KDX335" s="27"/>
      <c r="KDY335" s="27"/>
      <c r="KDZ335" s="27"/>
      <c r="KEA335" s="27"/>
      <c r="KEB335" s="27"/>
      <c r="KEC335" s="27"/>
      <c r="KED335" s="27"/>
      <c r="KEE335" s="27"/>
      <c r="KEF335" s="27"/>
      <c r="KEG335" s="27"/>
      <c r="KEH335" s="27"/>
      <c r="KEI335" s="27"/>
      <c r="KEJ335" s="27"/>
      <c r="KEK335" s="27"/>
      <c r="KEL335" s="27"/>
      <c r="KEM335" s="27"/>
      <c r="KEN335" s="27"/>
      <c r="KEO335" s="27"/>
      <c r="KEP335" s="27"/>
      <c r="KEQ335" s="27"/>
      <c r="KER335" s="27"/>
      <c r="KES335" s="27"/>
      <c r="KET335" s="27"/>
      <c r="KEU335" s="27"/>
      <c r="KEV335" s="27"/>
      <c r="KEW335" s="27"/>
      <c r="KEX335" s="27"/>
      <c r="KEY335" s="27"/>
      <c r="KEZ335" s="27"/>
      <c r="KFA335" s="27"/>
      <c r="KFB335" s="27"/>
      <c r="KFC335" s="27"/>
      <c r="KFD335" s="27"/>
      <c r="KFE335" s="27"/>
      <c r="KFF335" s="27"/>
      <c r="KFG335" s="27"/>
      <c r="KFH335" s="27"/>
      <c r="KFI335" s="27"/>
      <c r="KFJ335" s="27"/>
      <c r="KFK335" s="27"/>
      <c r="KFL335" s="27"/>
      <c r="KFM335" s="27"/>
      <c r="KFN335" s="27"/>
      <c r="KFO335" s="27"/>
      <c r="KFP335" s="27"/>
      <c r="KFQ335" s="27"/>
      <c r="KFR335" s="27"/>
      <c r="KFS335" s="27"/>
      <c r="KFT335" s="27"/>
      <c r="KFU335" s="27"/>
      <c r="KFV335" s="27"/>
      <c r="KFW335" s="27"/>
      <c r="KFX335" s="27"/>
      <c r="KFY335" s="27"/>
      <c r="KFZ335" s="27"/>
      <c r="KGA335" s="27"/>
      <c r="KGB335" s="27"/>
      <c r="KGC335" s="27"/>
      <c r="KGD335" s="27"/>
      <c r="KGE335" s="27"/>
      <c r="KGF335" s="27"/>
      <c r="KGG335" s="27"/>
      <c r="KGH335" s="27"/>
      <c r="KGI335" s="27"/>
      <c r="KGJ335" s="27"/>
      <c r="KGK335" s="27"/>
      <c r="KGL335" s="27"/>
      <c r="KGM335" s="27"/>
      <c r="KGN335" s="27"/>
      <c r="KGO335" s="27"/>
      <c r="KGP335" s="27"/>
      <c r="KGQ335" s="27"/>
      <c r="KGR335" s="27"/>
      <c r="KGS335" s="27"/>
      <c r="KGT335" s="27"/>
      <c r="KGU335" s="27"/>
      <c r="KGV335" s="27"/>
      <c r="KGW335" s="27"/>
      <c r="KGX335" s="27"/>
      <c r="KGY335" s="27"/>
      <c r="KGZ335" s="27"/>
      <c r="KHA335" s="27"/>
      <c r="KHB335" s="27"/>
      <c r="KHC335" s="27"/>
      <c r="KHD335" s="27"/>
      <c r="KHE335" s="27"/>
      <c r="KHF335" s="27"/>
      <c r="KHG335" s="27"/>
      <c r="KHH335" s="27"/>
      <c r="KHI335" s="27"/>
      <c r="KHJ335" s="27"/>
      <c r="KHK335" s="27"/>
      <c r="KHL335" s="27"/>
      <c r="KHM335" s="27"/>
      <c r="KHN335" s="27"/>
      <c r="KHO335" s="27"/>
      <c r="KHP335" s="27"/>
      <c r="KHQ335" s="27"/>
      <c r="KHR335" s="27"/>
      <c r="KHS335" s="27"/>
      <c r="KHT335" s="27"/>
      <c r="KHU335" s="27"/>
      <c r="KHV335" s="27"/>
      <c r="KHW335" s="27"/>
      <c r="KHX335" s="27"/>
      <c r="KHY335" s="27"/>
      <c r="KHZ335" s="27"/>
      <c r="KIA335" s="27"/>
      <c r="KIB335" s="27"/>
      <c r="KIC335" s="27"/>
      <c r="KID335" s="27"/>
      <c r="KIE335" s="27"/>
      <c r="KIF335" s="27"/>
      <c r="KIG335" s="27"/>
      <c r="KIH335" s="27"/>
      <c r="KII335" s="27"/>
      <c r="KIJ335" s="27"/>
      <c r="KIK335" s="27"/>
      <c r="KIL335" s="27"/>
      <c r="KIM335" s="27"/>
      <c r="KIN335" s="27"/>
      <c r="KIO335" s="27"/>
      <c r="KIP335" s="27"/>
      <c r="KIQ335" s="27"/>
      <c r="KIR335" s="27"/>
      <c r="KIS335" s="27"/>
      <c r="KIT335" s="27"/>
      <c r="KIU335" s="27"/>
      <c r="KIV335" s="27"/>
      <c r="KIW335" s="27"/>
      <c r="KIX335" s="27"/>
      <c r="KIY335" s="27"/>
      <c r="KIZ335" s="27"/>
      <c r="KJA335" s="27"/>
      <c r="KJB335" s="27"/>
      <c r="KJC335" s="27"/>
      <c r="KJD335" s="27"/>
      <c r="KJE335" s="27"/>
      <c r="KJF335" s="27"/>
      <c r="KJG335" s="27"/>
      <c r="KJH335" s="27"/>
      <c r="KJI335" s="27"/>
      <c r="KJJ335" s="27"/>
      <c r="KJK335" s="27"/>
      <c r="KJL335" s="27"/>
      <c r="KJM335" s="27"/>
      <c r="KJN335" s="27"/>
      <c r="KJO335" s="27"/>
      <c r="KJP335" s="27"/>
      <c r="KJQ335" s="27"/>
      <c r="KJR335" s="27"/>
      <c r="KJS335" s="27"/>
      <c r="KJT335" s="27"/>
      <c r="KJU335" s="27"/>
      <c r="KJV335" s="27"/>
      <c r="KJW335" s="27"/>
      <c r="KJX335" s="27"/>
      <c r="KJY335" s="27"/>
      <c r="KJZ335" s="27"/>
      <c r="KKA335" s="27"/>
      <c r="KKB335" s="27"/>
      <c r="KKC335" s="27"/>
      <c r="KKD335" s="27"/>
      <c r="KKE335" s="27"/>
      <c r="KKF335" s="27"/>
      <c r="KKG335" s="27"/>
      <c r="KKH335" s="27"/>
      <c r="KKI335" s="27"/>
      <c r="KKJ335" s="27"/>
      <c r="KKK335" s="27"/>
      <c r="KKL335" s="27"/>
      <c r="KKM335" s="27"/>
      <c r="KKN335" s="27"/>
      <c r="KKO335" s="27"/>
      <c r="KKP335" s="27"/>
      <c r="KKQ335" s="27"/>
      <c r="KKR335" s="27"/>
      <c r="KKS335" s="27"/>
      <c r="KKT335" s="27"/>
      <c r="KKU335" s="27"/>
      <c r="KKV335" s="27"/>
      <c r="KKW335" s="27"/>
      <c r="KKX335" s="27"/>
      <c r="KKY335" s="27"/>
      <c r="KKZ335" s="27"/>
      <c r="KLA335" s="27"/>
      <c r="KLB335" s="27"/>
      <c r="KLC335" s="27"/>
      <c r="KLD335" s="27"/>
      <c r="KLE335" s="27"/>
      <c r="KLF335" s="27"/>
      <c r="KLG335" s="27"/>
      <c r="KLH335" s="27"/>
      <c r="KLI335" s="27"/>
      <c r="KLJ335" s="27"/>
      <c r="KLK335" s="27"/>
      <c r="KLL335" s="27"/>
      <c r="KLM335" s="27"/>
      <c r="KLN335" s="27"/>
      <c r="KLO335" s="27"/>
      <c r="KLP335" s="27"/>
      <c r="KLQ335" s="27"/>
      <c r="KLR335" s="27"/>
      <c r="KLS335" s="27"/>
      <c r="KLT335" s="27"/>
      <c r="KLU335" s="27"/>
      <c r="KLV335" s="27"/>
      <c r="KLW335" s="27"/>
      <c r="KLX335" s="27"/>
      <c r="KLY335" s="27"/>
      <c r="KLZ335" s="27"/>
      <c r="KMA335" s="27"/>
      <c r="KMB335" s="27"/>
      <c r="KMC335" s="27"/>
      <c r="KMD335" s="27"/>
      <c r="KME335" s="27"/>
      <c r="KMF335" s="27"/>
      <c r="KMG335" s="27"/>
      <c r="KMH335" s="27"/>
      <c r="KMI335" s="27"/>
      <c r="KMJ335" s="27"/>
      <c r="KMK335" s="27"/>
      <c r="KML335" s="27"/>
      <c r="KMM335" s="27"/>
      <c r="KMN335" s="27"/>
      <c r="KMO335" s="27"/>
      <c r="KMP335" s="27"/>
      <c r="KMQ335" s="27"/>
      <c r="KMR335" s="27"/>
      <c r="KMS335" s="27"/>
      <c r="KMT335" s="27"/>
      <c r="KMU335" s="27"/>
      <c r="KMV335" s="27"/>
      <c r="KMW335" s="27"/>
      <c r="KMX335" s="27"/>
      <c r="KMY335" s="27"/>
      <c r="KMZ335" s="27"/>
      <c r="KNA335" s="27"/>
      <c r="KNB335" s="27"/>
      <c r="KNC335" s="27"/>
      <c r="KND335" s="27"/>
      <c r="KNE335" s="27"/>
      <c r="KNF335" s="27"/>
      <c r="KNG335" s="27"/>
      <c r="KNH335" s="27"/>
      <c r="KNI335" s="27"/>
      <c r="KNJ335" s="27"/>
      <c r="KNK335" s="27"/>
      <c r="KNL335" s="27"/>
      <c r="KNM335" s="27"/>
      <c r="KNN335" s="27"/>
      <c r="KNO335" s="27"/>
      <c r="KNP335" s="27"/>
      <c r="KNQ335" s="27"/>
      <c r="KNR335" s="27"/>
      <c r="KNS335" s="27"/>
      <c r="KNT335" s="27"/>
      <c r="KNU335" s="27"/>
      <c r="KNV335" s="27"/>
      <c r="KNW335" s="27"/>
      <c r="KNX335" s="27"/>
      <c r="KNY335" s="27"/>
      <c r="KNZ335" s="27"/>
      <c r="KOA335" s="27"/>
      <c r="KOB335" s="27"/>
      <c r="KOC335" s="27"/>
      <c r="KOD335" s="27"/>
      <c r="KOE335" s="27"/>
      <c r="KOF335" s="27"/>
      <c r="KOG335" s="27"/>
      <c r="KOH335" s="27"/>
      <c r="KOI335" s="27"/>
      <c r="KOJ335" s="27"/>
      <c r="KOK335" s="27"/>
      <c r="KOL335" s="27"/>
      <c r="KOM335" s="27"/>
      <c r="KON335" s="27"/>
      <c r="KOO335" s="27"/>
      <c r="KOP335" s="27"/>
      <c r="KOQ335" s="27"/>
      <c r="KOR335" s="27"/>
      <c r="KOS335" s="27"/>
      <c r="KOT335" s="27"/>
      <c r="KOU335" s="27"/>
      <c r="KOV335" s="27"/>
      <c r="KOW335" s="27"/>
      <c r="KOX335" s="27"/>
      <c r="KOY335" s="27"/>
      <c r="KOZ335" s="27"/>
      <c r="KPA335" s="27"/>
      <c r="KPB335" s="27"/>
      <c r="KPC335" s="27"/>
      <c r="KPD335" s="27"/>
      <c r="KPE335" s="27"/>
      <c r="KPF335" s="27"/>
      <c r="KPG335" s="27"/>
      <c r="KPH335" s="27"/>
      <c r="KPI335" s="27"/>
      <c r="KPJ335" s="27"/>
      <c r="KPK335" s="27"/>
      <c r="KPL335" s="27"/>
      <c r="KPM335" s="27"/>
      <c r="KPN335" s="27"/>
      <c r="KPO335" s="27"/>
      <c r="KPP335" s="27"/>
      <c r="KPQ335" s="27"/>
      <c r="KPR335" s="27"/>
      <c r="KPS335" s="27"/>
      <c r="KPT335" s="27"/>
      <c r="KPU335" s="27"/>
      <c r="KPV335" s="27"/>
      <c r="KPW335" s="27"/>
      <c r="KPX335" s="27"/>
      <c r="KPY335" s="27"/>
      <c r="KPZ335" s="27"/>
      <c r="KQA335" s="27"/>
      <c r="KQB335" s="27"/>
      <c r="KQC335" s="27"/>
      <c r="KQD335" s="27"/>
      <c r="KQE335" s="27"/>
      <c r="KQF335" s="27"/>
      <c r="KQG335" s="27"/>
      <c r="KQH335" s="27"/>
      <c r="KQI335" s="27"/>
      <c r="KQJ335" s="27"/>
      <c r="KQK335" s="27"/>
      <c r="KQL335" s="27"/>
      <c r="KQM335" s="27"/>
      <c r="KQN335" s="27"/>
      <c r="KQO335" s="27"/>
      <c r="KQP335" s="27"/>
      <c r="KQQ335" s="27"/>
      <c r="KQR335" s="27"/>
      <c r="KQS335" s="27"/>
      <c r="KQT335" s="27"/>
      <c r="KQU335" s="27"/>
      <c r="KQV335" s="27"/>
      <c r="KQW335" s="27"/>
      <c r="KQX335" s="27"/>
      <c r="KQY335" s="27"/>
      <c r="KQZ335" s="27"/>
      <c r="KRA335" s="27"/>
      <c r="KRB335" s="27"/>
      <c r="KRC335" s="27"/>
      <c r="KRD335" s="27"/>
      <c r="KRE335" s="27"/>
      <c r="KRF335" s="27"/>
      <c r="KRG335" s="27"/>
      <c r="KRH335" s="27"/>
      <c r="KRI335" s="27"/>
      <c r="KRJ335" s="27"/>
      <c r="KRK335" s="27"/>
      <c r="KRL335" s="27"/>
      <c r="KRM335" s="27"/>
      <c r="KRN335" s="27"/>
      <c r="KRO335" s="27"/>
      <c r="KRP335" s="27"/>
      <c r="KRQ335" s="27"/>
      <c r="KRR335" s="27"/>
      <c r="KRS335" s="27"/>
      <c r="KRT335" s="27"/>
      <c r="KRU335" s="27"/>
      <c r="KRV335" s="27"/>
      <c r="KRW335" s="27"/>
      <c r="KRX335" s="27"/>
      <c r="KRY335" s="27"/>
      <c r="KRZ335" s="27"/>
      <c r="KSA335" s="27"/>
      <c r="KSB335" s="27"/>
      <c r="KSC335" s="27"/>
      <c r="KSD335" s="27"/>
      <c r="KSE335" s="27"/>
      <c r="KSF335" s="27"/>
      <c r="KSG335" s="27"/>
      <c r="KSH335" s="27"/>
      <c r="KSI335" s="27"/>
      <c r="KSJ335" s="27"/>
      <c r="KSK335" s="27"/>
      <c r="KSL335" s="27"/>
      <c r="KSM335" s="27"/>
      <c r="KSN335" s="27"/>
      <c r="KSO335" s="27"/>
      <c r="KSP335" s="27"/>
      <c r="KSQ335" s="27"/>
      <c r="KSR335" s="27"/>
      <c r="KSS335" s="27"/>
      <c r="KST335" s="27"/>
      <c r="KSU335" s="27"/>
      <c r="KSV335" s="27"/>
      <c r="KSW335" s="27"/>
      <c r="KSX335" s="27"/>
      <c r="KSY335" s="27"/>
      <c r="KSZ335" s="27"/>
      <c r="KTA335" s="27"/>
      <c r="KTB335" s="27"/>
      <c r="KTC335" s="27"/>
      <c r="KTD335" s="27"/>
      <c r="KTE335" s="27"/>
      <c r="KTF335" s="27"/>
      <c r="KTG335" s="27"/>
      <c r="KTH335" s="27"/>
      <c r="KTI335" s="27"/>
      <c r="KTJ335" s="27"/>
      <c r="KTK335" s="27"/>
      <c r="KTL335" s="27"/>
      <c r="KTM335" s="27"/>
      <c r="KTN335" s="27"/>
      <c r="KTO335" s="27"/>
      <c r="KTP335" s="27"/>
      <c r="KTQ335" s="27"/>
      <c r="KTR335" s="27"/>
      <c r="KTS335" s="27"/>
      <c r="KTT335" s="27"/>
      <c r="KTU335" s="27"/>
      <c r="KTV335" s="27"/>
      <c r="KTW335" s="27"/>
      <c r="KTX335" s="27"/>
      <c r="KTY335" s="27"/>
      <c r="KTZ335" s="27"/>
      <c r="KUA335" s="27"/>
      <c r="KUB335" s="27"/>
      <c r="KUC335" s="27"/>
      <c r="KUD335" s="27"/>
      <c r="KUE335" s="27"/>
      <c r="KUF335" s="27"/>
      <c r="KUG335" s="27"/>
      <c r="KUH335" s="27"/>
      <c r="KUI335" s="27"/>
      <c r="KUJ335" s="27"/>
      <c r="KUK335" s="27"/>
      <c r="KUL335" s="27"/>
      <c r="KUM335" s="27"/>
      <c r="KUN335" s="27"/>
      <c r="KUO335" s="27"/>
      <c r="KUP335" s="27"/>
      <c r="KUQ335" s="27"/>
      <c r="KUR335" s="27"/>
      <c r="KUS335" s="27"/>
      <c r="KUT335" s="27"/>
      <c r="KUU335" s="27"/>
      <c r="KUV335" s="27"/>
      <c r="KUW335" s="27"/>
      <c r="KUX335" s="27"/>
      <c r="KUY335" s="27"/>
      <c r="KUZ335" s="27"/>
      <c r="KVA335" s="27"/>
      <c r="KVB335" s="27"/>
      <c r="KVC335" s="27"/>
      <c r="KVD335" s="27"/>
      <c r="KVE335" s="27"/>
      <c r="KVF335" s="27"/>
      <c r="KVG335" s="27"/>
      <c r="KVH335" s="27"/>
      <c r="KVI335" s="27"/>
      <c r="KVJ335" s="27"/>
      <c r="KVK335" s="27"/>
      <c r="KVL335" s="27"/>
      <c r="KVM335" s="27"/>
      <c r="KVN335" s="27"/>
      <c r="KVO335" s="27"/>
      <c r="KVP335" s="27"/>
      <c r="KVQ335" s="27"/>
      <c r="KVR335" s="27"/>
      <c r="KVS335" s="27"/>
      <c r="KVT335" s="27"/>
      <c r="KVU335" s="27"/>
      <c r="KVV335" s="27"/>
      <c r="KVW335" s="27"/>
      <c r="KVX335" s="27"/>
      <c r="KVY335" s="27"/>
      <c r="KVZ335" s="27"/>
      <c r="KWA335" s="27"/>
      <c r="KWB335" s="27"/>
      <c r="KWC335" s="27"/>
      <c r="KWD335" s="27"/>
      <c r="KWE335" s="27"/>
      <c r="KWF335" s="27"/>
      <c r="KWG335" s="27"/>
      <c r="KWH335" s="27"/>
      <c r="KWI335" s="27"/>
      <c r="KWJ335" s="27"/>
      <c r="KWK335" s="27"/>
      <c r="KWL335" s="27"/>
      <c r="KWM335" s="27"/>
      <c r="KWN335" s="27"/>
      <c r="KWO335" s="27"/>
      <c r="KWP335" s="27"/>
      <c r="KWQ335" s="27"/>
      <c r="KWR335" s="27"/>
      <c r="KWS335" s="27"/>
      <c r="KWT335" s="27"/>
      <c r="KWU335" s="27"/>
      <c r="KWV335" s="27"/>
      <c r="KWW335" s="27"/>
      <c r="KWX335" s="27"/>
      <c r="KWY335" s="27"/>
      <c r="KWZ335" s="27"/>
      <c r="KXA335" s="27"/>
      <c r="KXB335" s="27"/>
      <c r="KXC335" s="27"/>
      <c r="KXD335" s="27"/>
      <c r="KXE335" s="27"/>
      <c r="KXF335" s="27"/>
      <c r="KXG335" s="27"/>
      <c r="KXH335" s="27"/>
      <c r="KXI335" s="27"/>
      <c r="KXJ335" s="27"/>
      <c r="KXK335" s="27"/>
      <c r="KXL335" s="27"/>
      <c r="KXM335" s="27"/>
      <c r="KXN335" s="27"/>
      <c r="KXO335" s="27"/>
      <c r="KXP335" s="27"/>
      <c r="KXQ335" s="27"/>
      <c r="KXR335" s="27"/>
      <c r="KXS335" s="27"/>
      <c r="KXT335" s="27"/>
      <c r="KXU335" s="27"/>
      <c r="KXV335" s="27"/>
      <c r="KXW335" s="27"/>
      <c r="KXX335" s="27"/>
      <c r="KXY335" s="27"/>
      <c r="KXZ335" s="27"/>
      <c r="KYA335" s="27"/>
      <c r="KYB335" s="27"/>
      <c r="KYC335" s="27"/>
      <c r="KYD335" s="27"/>
      <c r="KYE335" s="27"/>
      <c r="KYF335" s="27"/>
      <c r="KYG335" s="27"/>
      <c r="KYH335" s="27"/>
      <c r="KYI335" s="27"/>
      <c r="KYJ335" s="27"/>
      <c r="KYK335" s="27"/>
      <c r="KYL335" s="27"/>
      <c r="KYM335" s="27"/>
      <c r="KYN335" s="27"/>
      <c r="KYO335" s="27"/>
      <c r="KYP335" s="27"/>
      <c r="KYQ335" s="27"/>
      <c r="KYR335" s="27"/>
      <c r="KYS335" s="27"/>
      <c r="KYT335" s="27"/>
      <c r="KYU335" s="27"/>
      <c r="KYV335" s="27"/>
      <c r="KYW335" s="27"/>
      <c r="KYX335" s="27"/>
      <c r="KYY335" s="27"/>
      <c r="KYZ335" s="27"/>
      <c r="KZA335" s="27"/>
      <c r="KZB335" s="27"/>
      <c r="KZC335" s="27"/>
      <c r="KZD335" s="27"/>
      <c r="KZE335" s="27"/>
      <c r="KZF335" s="27"/>
      <c r="KZG335" s="27"/>
      <c r="KZH335" s="27"/>
      <c r="KZI335" s="27"/>
      <c r="KZJ335" s="27"/>
      <c r="KZK335" s="27"/>
      <c r="KZL335" s="27"/>
      <c r="KZM335" s="27"/>
      <c r="KZN335" s="27"/>
      <c r="KZO335" s="27"/>
      <c r="KZP335" s="27"/>
      <c r="KZQ335" s="27"/>
      <c r="KZR335" s="27"/>
      <c r="KZS335" s="27"/>
      <c r="KZT335" s="27"/>
      <c r="KZU335" s="27"/>
      <c r="KZV335" s="27"/>
      <c r="KZW335" s="27"/>
      <c r="KZX335" s="27"/>
      <c r="KZY335" s="27"/>
      <c r="KZZ335" s="27"/>
      <c r="LAA335" s="27"/>
      <c r="LAB335" s="27"/>
      <c r="LAC335" s="27"/>
      <c r="LAD335" s="27"/>
      <c r="LAE335" s="27"/>
      <c r="LAF335" s="27"/>
      <c r="LAG335" s="27"/>
      <c r="LAH335" s="27"/>
      <c r="LAI335" s="27"/>
      <c r="LAJ335" s="27"/>
      <c r="LAK335" s="27"/>
      <c r="LAL335" s="27"/>
      <c r="LAM335" s="27"/>
      <c r="LAN335" s="27"/>
      <c r="LAO335" s="27"/>
      <c r="LAP335" s="27"/>
      <c r="LAQ335" s="27"/>
      <c r="LAR335" s="27"/>
      <c r="LAS335" s="27"/>
      <c r="LAT335" s="27"/>
      <c r="LAU335" s="27"/>
      <c r="LAV335" s="27"/>
      <c r="LAW335" s="27"/>
      <c r="LAX335" s="27"/>
      <c r="LAY335" s="27"/>
      <c r="LAZ335" s="27"/>
      <c r="LBA335" s="27"/>
      <c r="LBB335" s="27"/>
      <c r="LBC335" s="27"/>
      <c r="LBD335" s="27"/>
      <c r="LBE335" s="27"/>
      <c r="LBF335" s="27"/>
      <c r="LBG335" s="27"/>
      <c r="LBH335" s="27"/>
      <c r="LBI335" s="27"/>
      <c r="LBJ335" s="27"/>
      <c r="LBK335" s="27"/>
      <c r="LBL335" s="27"/>
      <c r="LBM335" s="27"/>
      <c r="LBN335" s="27"/>
      <c r="LBO335" s="27"/>
      <c r="LBP335" s="27"/>
      <c r="LBQ335" s="27"/>
      <c r="LBR335" s="27"/>
      <c r="LBS335" s="27"/>
      <c r="LBT335" s="27"/>
      <c r="LBU335" s="27"/>
      <c r="LBV335" s="27"/>
      <c r="LBW335" s="27"/>
      <c r="LBX335" s="27"/>
      <c r="LBY335" s="27"/>
      <c r="LBZ335" s="27"/>
      <c r="LCA335" s="27"/>
      <c r="LCB335" s="27"/>
      <c r="LCC335" s="27"/>
      <c r="LCD335" s="27"/>
      <c r="LCE335" s="27"/>
      <c r="LCF335" s="27"/>
      <c r="LCG335" s="27"/>
      <c r="LCH335" s="27"/>
      <c r="LCI335" s="27"/>
      <c r="LCJ335" s="27"/>
      <c r="LCK335" s="27"/>
      <c r="LCL335" s="27"/>
      <c r="LCM335" s="27"/>
      <c r="LCN335" s="27"/>
      <c r="LCO335" s="27"/>
      <c r="LCP335" s="27"/>
      <c r="LCQ335" s="27"/>
      <c r="LCR335" s="27"/>
      <c r="LCS335" s="27"/>
      <c r="LCT335" s="27"/>
      <c r="LCU335" s="27"/>
      <c r="LCV335" s="27"/>
      <c r="LCW335" s="27"/>
      <c r="LCX335" s="27"/>
      <c r="LCY335" s="27"/>
      <c r="LCZ335" s="27"/>
      <c r="LDA335" s="27"/>
      <c r="LDB335" s="27"/>
      <c r="LDC335" s="27"/>
      <c r="LDD335" s="27"/>
      <c r="LDE335" s="27"/>
      <c r="LDF335" s="27"/>
      <c r="LDG335" s="27"/>
      <c r="LDH335" s="27"/>
      <c r="LDI335" s="27"/>
      <c r="LDJ335" s="27"/>
      <c r="LDK335" s="27"/>
      <c r="LDL335" s="27"/>
      <c r="LDM335" s="27"/>
      <c r="LDN335" s="27"/>
      <c r="LDO335" s="27"/>
      <c r="LDP335" s="27"/>
      <c r="LDQ335" s="27"/>
      <c r="LDR335" s="27"/>
      <c r="LDS335" s="27"/>
      <c r="LDT335" s="27"/>
      <c r="LDU335" s="27"/>
      <c r="LDV335" s="27"/>
      <c r="LDW335" s="27"/>
      <c r="LDX335" s="27"/>
      <c r="LDY335" s="27"/>
      <c r="LDZ335" s="27"/>
      <c r="LEA335" s="27"/>
      <c r="LEB335" s="27"/>
      <c r="LEC335" s="27"/>
      <c r="LED335" s="27"/>
      <c r="LEE335" s="27"/>
      <c r="LEF335" s="27"/>
      <c r="LEG335" s="27"/>
      <c r="LEH335" s="27"/>
      <c r="LEI335" s="27"/>
      <c r="LEJ335" s="27"/>
      <c r="LEK335" s="27"/>
      <c r="LEL335" s="27"/>
      <c r="LEM335" s="27"/>
      <c r="LEN335" s="27"/>
      <c r="LEO335" s="27"/>
      <c r="LEP335" s="27"/>
      <c r="LEQ335" s="27"/>
      <c r="LER335" s="27"/>
      <c r="LES335" s="27"/>
      <c r="LET335" s="27"/>
      <c r="LEU335" s="27"/>
      <c r="LEV335" s="27"/>
      <c r="LEW335" s="27"/>
      <c r="LEX335" s="27"/>
      <c r="LEY335" s="27"/>
      <c r="LEZ335" s="27"/>
      <c r="LFA335" s="27"/>
      <c r="LFB335" s="27"/>
      <c r="LFC335" s="27"/>
      <c r="LFD335" s="27"/>
      <c r="LFE335" s="27"/>
      <c r="LFF335" s="27"/>
      <c r="LFG335" s="27"/>
      <c r="LFH335" s="27"/>
      <c r="LFI335" s="27"/>
      <c r="LFJ335" s="27"/>
      <c r="LFK335" s="27"/>
      <c r="LFL335" s="27"/>
      <c r="LFM335" s="27"/>
      <c r="LFN335" s="27"/>
      <c r="LFO335" s="27"/>
      <c r="LFP335" s="27"/>
      <c r="LFQ335" s="27"/>
      <c r="LFR335" s="27"/>
      <c r="LFS335" s="27"/>
      <c r="LFT335" s="27"/>
      <c r="LFU335" s="27"/>
      <c r="LFV335" s="27"/>
      <c r="LFW335" s="27"/>
      <c r="LFX335" s="27"/>
      <c r="LFY335" s="27"/>
      <c r="LFZ335" s="27"/>
      <c r="LGA335" s="27"/>
      <c r="LGB335" s="27"/>
      <c r="LGC335" s="27"/>
      <c r="LGD335" s="27"/>
      <c r="LGE335" s="27"/>
      <c r="LGF335" s="27"/>
      <c r="LGG335" s="27"/>
      <c r="LGH335" s="27"/>
      <c r="LGI335" s="27"/>
      <c r="LGJ335" s="27"/>
      <c r="LGK335" s="27"/>
      <c r="LGL335" s="27"/>
      <c r="LGM335" s="27"/>
      <c r="LGN335" s="27"/>
      <c r="LGO335" s="27"/>
      <c r="LGP335" s="27"/>
      <c r="LGQ335" s="27"/>
      <c r="LGR335" s="27"/>
      <c r="LGS335" s="27"/>
      <c r="LGT335" s="27"/>
      <c r="LGU335" s="27"/>
      <c r="LGV335" s="27"/>
      <c r="LGW335" s="27"/>
      <c r="LGX335" s="27"/>
      <c r="LGY335" s="27"/>
      <c r="LGZ335" s="27"/>
      <c r="LHA335" s="27"/>
      <c r="LHB335" s="27"/>
      <c r="LHC335" s="27"/>
      <c r="LHD335" s="27"/>
      <c r="LHE335" s="27"/>
      <c r="LHF335" s="27"/>
      <c r="LHG335" s="27"/>
      <c r="LHH335" s="27"/>
      <c r="LHI335" s="27"/>
      <c r="LHJ335" s="27"/>
      <c r="LHK335" s="27"/>
      <c r="LHL335" s="27"/>
      <c r="LHM335" s="27"/>
      <c r="LHN335" s="27"/>
      <c r="LHO335" s="27"/>
      <c r="LHP335" s="27"/>
      <c r="LHQ335" s="27"/>
      <c r="LHR335" s="27"/>
      <c r="LHS335" s="27"/>
      <c r="LHT335" s="27"/>
      <c r="LHU335" s="27"/>
      <c r="LHV335" s="27"/>
      <c r="LHW335" s="27"/>
      <c r="LHX335" s="27"/>
      <c r="LHY335" s="27"/>
      <c r="LHZ335" s="27"/>
      <c r="LIA335" s="27"/>
      <c r="LIB335" s="27"/>
      <c r="LIC335" s="27"/>
      <c r="LID335" s="27"/>
      <c r="LIE335" s="27"/>
      <c r="LIF335" s="27"/>
      <c r="LIG335" s="27"/>
      <c r="LIH335" s="27"/>
      <c r="LII335" s="27"/>
      <c r="LIJ335" s="27"/>
      <c r="LIK335" s="27"/>
      <c r="LIL335" s="27"/>
      <c r="LIM335" s="27"/>
      <c r="LIN335" s="27"/>
      <c r="LIO335" s="27"/>
      <c r="LIP335" s="27"/>
      <c r="LIQ335" s="27"/>
      <c r="LIR335" s="27"/>
      <c r="LIS335" s="27"/>
      <c r="LIT335" s="27"/>
      <c r="LIU335" s="27"/>
      <c r="LIV335" s="27"/>
      <c r="LIW335" s="27"/>
      <c r="LIX335" s="27"/>
      <c r="LIY335" s="27"/>
      <c r="LIZ335" s="27"/>
      <c r="LJA335" s="27"/>
      <c r="LJB335" s="27"/>
      <c r="LJC335" s="27"/>
      <c r="LJD335" s="27"/>
      <c r="LJE335" s="27"/>
      <c r="LJF335" s="27"/>
      <c r="LJG335" s="27"/>
      <c r="LJH335" s="27"/>
      <c r="LJI335" s="27"/>
      <c r="LJJ335" s="27"/>
      <c r="LJK335" s="27"/>
      <c r="LJL335" s="27"/>
      <c r="LJM335" s="27"/>
      <c r="LJN335" s="27"/>
      <c r="LJO335" s="27"/>
      <c r="LJP335" s="27"/>
      <c r="LJQ335" s="27"/>
      <c r="LJR335" s="27"/>
      <c r="LJS335" s="27"/>
      <c r="LJT335" s="27"/>
      <c r="LJU335" s="27"/>
      <c r="LJV335" s="27"/>
      <c r="LJW335" s="27"/>
      <c r="LJX335" s="27"/>
      <c r="LJY335" s="27"/>
      <c r="LJZ335" s="27"/>
      <c r="LKA335" s="27"/>
      <c r="LKB335" s="27"/>
      <c r="LKC335" s="27"/>
      <c r="LKD335" s="27"/>
      <c r="LKE335" s="27"/>
      <c r="LKF335" s="27"/>
      <c r="LKG335" s="27"/>
      <c r="LKH335" s="27"/>
      <c r="LKI335" s="27"/>
      <c r="LKJ335" s="27"/>
      <c r="LKK335" s="27"/>
      <c r="LKL335" s="27"/>
      <c r="LKM335" s="27"/>
      <c r="LKN335" s="27"/>
      <c r="LKO335" s="27"/>
      <c r="LKP335" s="27"/>
      <c r="LKQ335" s="27"/>
      <c r="LKR335" s="27"/>
      <c r="LKS335" s="27"/>
      <c r="LKT335" s="27"/>
      <c r="LKU335" s="27"/>
      <c r="LKV335" s="27"/>
      <c r="LKW335" s="27"/>
      <c r="LKX335" s="27"/>
      <c r="LKY335" s="27"/>
      <c r="LKZ335" s="27"/>
      <c r="LLA335" s="27"/>
      <c r="LLB335" s="27"/>
      <c r="LLC335" s="27"/>
      <c r="LLD335" s="27"/>
      <c r="LLE335" s="27"/>
      <c r="LLF335" s="27"/>
      <c r="LLG335" s="27"/>
      <c r="LLH335" s="27"/>
      <c r="LLI335" s="27"/>
      <c r="LLJ335" s="27"/>
      <c r="LLK335" s="27"/>
      <c r="LLL335" s="27"/>
      <c r="LLM335" s="27"/>
      <c r="LLN335" s="27"/>
      <c r="LLO335" s="27"/>
      <c r="LLP335" s="27"/>
      <c r="LLQ335" s="27"/>
      <c r="LLR335" s="27"/>
      <c r="LLS335" s="27"/>
      <c r="LLT335" s="27"/>
      <c r="LLU335" s="27"/>
      <c r="LLV335" s="27"/>
      <c r="LLW335" s="27"/>
      <c r="LLX335" s="27"/>
      <c r="LLY335" s="27"/>
      <c r="LLZ335" s="27"/>
      <c r="LMA335" s="27"/>
      <c r="LMB335" s="27"/>
      <c r="LMC335" s="27"/>
      <c r="LMD335" s="27"/>
      <c r="LME335" s="27"/>
      <c r="LMF335" s="27"/>
      <c r="LMG335" s="27"/>
      <c r="LMH335" s="27"/>
      <c r="LMI335" s="27"/>
      <c r="LMJ335" s="27"/>
      <c r="LMK335" s="27"/>
      <c r="LML335" s="27"/>
      <c r="LMM335" s="27"/>
      <c r="LMN335" s="27"/>
      <c r="LMO335" s="27"/>
      <c r="LMP335" s="27"/>
      <c r="LMQ335" s="27"/>
      <c r="LMR335" s="27"/>
      <c r="LMS335" s="27"/>
      <c r="LMT335" s="27"/>
      <c r="LMU335" s="27"/>
      <c r="LMV335" s="27"/>
      <c r="LMW335" s="27"/>
      <c r="LMX335" s="27"/>
      <c r="LMY335" s="27"/>
      <c r="LMZ335" s="27"/>
      <c r="LNA335" s="27"/>
      <c r="LNB335" s="27"/>
      <c r="LNC335" s="27"/>
      <c r="LND335" s="27"/>
      <c r="LNE335" s="27"/>
      <c r="LNF335" s="27"/>
      <c r="LNG335" s="27"/>
      <c r="LNH335" s="27"/>
      <c r="LNI335" s="27"/>
      <c r="LNJ335" s="27"/>
      <c r="LNK335" s="27"/>
      <c r="LNL335" s="27"/>
      <c r="LNM335" s="27"/>
      <c r="LNN335" s="27"/>
      <c r="LNO335" s="27"/>
      <c r="LNP335" s="27"/>
      <c r="LNQ335" s="27"/>
      <c r="LNR335" s="27"/>
      <c r="LNS335" s="27"/>
      <c r="LNT335" s="27"/>
      <c r="LNU335" s="27"/>
      <c r="LNV335" s="27"/>
      <c r="LNW335" s="27"/>
      <c r="LNX335" s="27"/>
      <c r="LNY335" s="27"/>
      <c r="LNZ335" s="27"/>
      <c r="LOA335" s="27"/>
      <c r="LOB335" s="27"/>
      <c r="LOC335" s="27"/>
      <c r="LOD335" s="27"/>
      <c r="LOE335" s="27"/>
      <c r="LOF335" s="27"/>
      <c r="LOG335" s="27"/>
      <c r="LOH335" s="27"/>
      <c r="LOI335" s="27"/>
      <c r="LOJ335" s="27"/>
      <c r="LOK335" s="27"/>
      <c r="LOL335" s="27"/>
      <c r="LOM335" s="27"/>
      <c r="LON335" s="27"/>
      <c r="LOO335" s="27"/>
      <c r="LOP335" s="27"/>
      <c r="LOQ335" s="27"/>
      <c r="LOR335" s="27"/>
      <c r="LOS335" s="27"/>
      <c r="LOT335" s="27"/>
      <c r="LOU335" s="27"/>
      <c r="LOV335" s="27"/>
      <c r="LOW335" s="27"/>
      <c r="LOX335" s="27"/>
      <c r="LOY335" s="27"/>
      <c r="LOZ335" s="27"/>
      <c r="LPA335" s="27"/>
      <c r="LPB335" s="27"/>
      <c r="LPC335" s="27"/>
      <c r="LPD335" s="27"/>
      <c r="LPE335" s="27"/>
      <c r="LPF335" s="27"/>
      <c r="LPG335" s="27"/>
      <c r="LPH335" s="27"/>
      <c r="LPI335" s="27"/>
      <c r="LPJ335" s="27"/>
      <c r="LPK335" s="27"/>
      <c r="LPL335" s="27"/>
      <c r="LPM335" s="27"/>
      <c r="LPN335" s="27"/>
      <c r="LPO335" s="27"/>
      <c r="LPP335" s="27"/>
      <c r="LPQ335" s="27"/>
      <c r="LPR335" s="27"/>
      <c r="LPS335" s="27"/>
      <c r="LPT335" s="27"/>
      <c r="LPU335" s="27"/>
      <c r="LPV335" s="27"/>
      <c r="LPW335" s="27"/>
      <c r="LPX335" s="27"/>
      <c r="LPY335" s="27"/>
      <c r="LPZ335" s="27"/>
      <c r="LQA335" s="27"/>
      <c r="LQB335" s="27"/>
      <c r="LQC335" s="27"/>
      <c r="LQD335" s="27"/>
      <c r="LQE335" s="27"/>
      <c r="LQF335" s="27"/>
      <c r="LQG335" s="27"/>
      <c r="LQH335" s="27"/>
      <c r="LQI335" s="27"/>
      <c r="LQJ335" s="27"/>
      <c r="LQK335" s="27"/>
      <c r="LQL335" s="27"/>
      <c r="LQM335" s="27"/>
      <c r="LQN335" s="27"/>
      <c r="LQO335" s="27"/>
      <c r="LQP335" s="27"/>
      <c r="LQQ335" s="27"/>
      <c r="LQR335" s="27"/>
      <c r="LQS335" s="27"/>
      <c r="LQT335" s="27"/>
      <c r="LQU335" s="27"/>
      <c r="LQV335" s="27"/>
      <c r="LQW335" s="27"/>
      <c r="LQX335" s="27"/>
      <c r="LQY335" s="27"/>
      <c r="LQZ335" s="27"/>
      <c r="LRA335" s="27"/>
      <c r="LRB335" s="27"/>
      <c r="LRC335" s="27"/>
      <c r="LRD335" s="27"/>
      <c r="LRE335" s="27"/>
      <c r="LRF335" s="27"/>
      <c r="LRG335" s="27"/>
      <c r="LRH335" s="27"/>
      <c r="LRI335" s="27"/>
      <c r="LRJ335" s="27"/>
      <c r="LRK335" s="27"/>
      <c r="LRL335" s="27"/>
      <c r="LRM335" s="27"/>
      <c r="LRN335" s="27"/>
      <c r="LRO335" s="27"/>
      <c r="LRP335" s="27"/>
      <c r="LRQ335" s="27"/>
      <c r="LRR335" s="27"/>
      <c r="LRS335" s="27"/>
      <c r="LRT335" s="27"/>
      <c r="LRU335" s="27"/>
      <c r="LRV335" s="27"/>
      <c r="LRW335" s="27"/>
      <c r="LRX335" s="27"/>
      <c r="LRY335" s="27"/>
      <c r="LRZ335" s="27"/>
      <c r="LSA335" s="27"/>
      <c r="LSB335" s="27"/>
      <c r="LSC335" s="27"/>
      <c r="LSD335" s="27"/>
      <c r="LSE335" s="27"/>
      <c r="LSF335" s="27"/>
      <c r="LSG335" s="27"/>
      <c r="LSH335" s="27"/>
      <c r="LSI335" s="27"/>
      <c r="LSJ335" s="27"/>
      <c r="LSK335" s="27"/>
      <c r="LSL335" s="27"/>
      <c r="LSM335" s="27"/>
      <c r="LSN335" s="27"/>
      <c r="LSO335" s="27"/>
      <c r="LSP335" s="27"/>
      <c r="LSQ335" s="27"/>
      <c r="LSR335" s="27"/>
      <c r="LSS335" s="27"/>
      <c r="LST335" s="27"/>
      <c r="LSU335" s="27"/>
      <c r="LSV335" s="27"/>
      <c r="LSW335" s="27"/>
      <c r="LSX335" s="27"/>
      <c r="LSY335" s="27"/>
      <c r="LSZ335" s="27"/>
      <c r="LTA335" s="27"/>
      <c r="LTB335" s="27"/>
      <c r="LTC335" s="27"/>
      <c r="LTD335" s="27"/>
      <c r="LTE335" s="27"/>
      <c r="LTF335" s="27"/>
      <c r="LTG335" s="27"/>
      <c r="LTH335" s="27"/>
      <c r="LTI335" s="27"/>
      <c r="LTJ335" s="27"/>
      <c r="LTK335" s="27"/>
      <c r="LTL335" s="27"/>
      <c r="LTM335" s="27"/>
      <c r="LTN335" s="27"/>
      <c r="LTO335" s="27"/>
      <c r="LTP335" s="27"/>
      <c r="LTQ335" s="27"/>
      <c r="LTR335" s="27"/>
      <c r="LTS335" s="27"/>
      <c r="LTT335" s="27"/>
      <c r="LTU335" s="27"/>
      <c r="LTV335" s="27"/>
      <c r="LTW335" s="27"/>
      <c r="LTX335" s="27"/>
      <c r="LTY335" s="27"/>
      <c r="LTZ335" s="27"/>
      <c r="LUA335" s="27"/>
      <c r="LUB335" s="27"/>
      <c r="LUC335" s="27"/>
      <c r="LUD335" s="27"/>
      <c r="LUE335" s="27"/>
      <c r="LUF335" s="27"/>
      <c r="LUG335" s="27"/>
      <c r="LUH335" s="27"/>
      <c r="LUI335" s="27"/>
      <c r="LUJ335" s="27"/>
      <c r="LUK335" s="27"/>
      <c r="LUL335" s="27"/>
      <c r="LUM335" s="27"/>
      <c r="LUN335" s="27"/>
      <c r="LUO335" s="27"/>
      <c r="LUP335" s="27"/>
      <c r="LUQ335" s="27"/>
      <c r="LUR335" s="27"/>
      <c r="LUS335" s="27"/>
      <c r="LUT335" s="27"/>
      <c r="LUU335" s="27"/>
      <c r="LUV335" s="27"/>
      <c r="LUW335" s="27"/>
      <c r="LUX335" s="27"/>
      <c r="LUY335" s="27"/>
      <c r="LUZ335" s="27"/>
      <c r="LVA335" s="27"/>
      <c r="LVB335" s="27"/>
      <c r="LVC335" s="27"/>
      <c r="LVD335" s="27"/>
      <c r="LVE335" s="27"/>
      <c r="LVF335" s="27"/>
      <c r="LVG335" s="27"/>
      <c r="LVH335" s="27"/>
      <c r="LVI335" s="27"/>
      <c r="LVJ335" s="27"/>
      <c r="LVK335" s="27"/>
      <c r="LVL335" s="27"/>
      <c r="LVM335" s="27"/>
      <c r="LVN335" s="27"/>
      <c r="LVO335" s="27"/>
      <c r="LVP335" s="27"/>
      <c r="LVQ335" s="27"/>
      <c r="LVR335" s="27"/>
      <c r="LVS335" s="27"/>
      <c r="LVT335" s="27"/>
      <c r="LVU335" s="27"/>
      <c r="LVV335" s="27"/>
      <c r="LVW335" s="27"/>
      <c r="LVX335" s="27"/>
      <c r="LVY335" s="27"/>
      <c r="LVZ335" s="27"/>
      <c r="LWA335" s="27"/>
      <c r="LWB335" s="27"/>
      <c r="LWC335" s="27"/>
      <c r="LWD335" s="27"/>
      <c r="LWE335" s="27"/>
      <c r="LWF335" s="27"/>
      <c r="LWG335" s="27"/>
      <c r="LWH335" s="27"/>
      <c r="LWI335" s="27"/>
      <c r="LWJ335" s="27"/>
      <c r="LWK335" s="27"/>
      <c r="LWL335" s="27"/>
      <c r="LWM335" s="27"/>
      <c r="LWN335" s="27"/>
      <c r="LWO335" s="27"/>
      <c r="LWP335" s="27"/>
      <c r="LWQ335" s="27"/>
      <c r="LWR335" s="27"/>
      <c r="LWS335" s="27"/>
      <c r="LWT335" s="27"/>
      <c r="LWU335" s="27"/>
      <c r="LWV335" s="27"/>
      <c r="LWW335" s="27"/>
      <c r="LWX335" s="27"/>
      <c r="LWY335" s="27"/>
      <c r="LWZ335" s="27"/>
      <c r="LXA335" s="27"/>
      <c r="LXB335" s="27"/>
      <c r="LXC335" s="27"/>
      <c r="LXD335" s="27"/>
      <c r="LXE335" s="27"/>
      <c r="LXF335" s="27"/>
      <c r="LXG335" s="27"/>
      <c r="LXH335" s="27"/>
      <c r="LXI335" s="27"/>
      <c r="LXJ335" s="27"/>
      <c r="LXK335" s="27"/>
      <c r="LXL335" s="27"/>
      <c r="LXM335" s="27"/>
      <c r="LXN335" s="27"/>
      <c r="LXO335" s="27"/>
      <c r="LXP335" s="27"/>
      <c r="LXQ335" s="27"/>
      <c r="LXR335" s="27"/>
      <c r="LXS335" s="27"/>
      <c r="LXT335" s="27"/>
      <c r="LXU335" s="27"/>
      <c r="LXV335" s="27"/>
      <c r="LXW335" s="27"/>
      <c r="LXX335" s="27"/>
      <c r="LXY335" s="27"/>
      <c r="LXZ335" s="27"/>
      <c r="LYA335" s="27"/>
      <c r="LYB335" s="27"/>
      <c r="LYC335" s="27"/>
      <c r="LYD335" s="27"/>
      <c r="LYE335" s="27"/>
      <c r="LYF335" s="27"/>
      <c r="LYG335" s="27"/>
      <c r="LYH335" s="27"/>
      <c r="LYI335" s="27"/>
      <c r="LYJ335" s="27"/>
      <c r="LYK335" s="27"/>
      <c r="LYL335" s="27"/>
      <c r="LYM335" s="27"/>
      <c r="LYN335" s="27"/>
      <c r="LYO335" s="27"/>
      <c r="LYP335" s="27"/>
      <c r="LYQ335" s="27"/>
      <c r="LYR335" s="27"/>
      <c r="LYS335" s="27"/>
      <c r="LYT335" s="27"/>
      <c r="LYU335" s="27"/>
      <c r="LYV335" s="27"/>
      <c r="LYW335" s="27"/>
      <c r="LYX335" s="27"/>
      <c r="LYY335" s="27"/>
      <c r="LYZ335" s="27"/>
      <c r="LZA335" s="27"/>
      <c r="LZB335" s="27"/>
      <c r="LZC335" s="27"/>
      <c r="LZD335" s="27"/>
      <c r="LZE335" s="27"/>
      <c r="LZF335" s="27"/>
      <c r="LZG335" s="27"/>
      <c r="LZH335" s="27"/>
      <c r="LZI335" s="27"/>
      <c r="LZJ335" s="27"/>
      <c r="LZK335" s="27"/>
      <c r="LZL335" s="27"/>
      <c r="LZM335" s="27"/>
      <c r="LZN335" s="27"/>
      <c r="LZO335" s="27"/>
      <c r="LZP335" s="27"/>
      <c r="LZQ335" s="27"/>
      <c r="LZR335" s="27"/>
      <c r="LZS335" s="27"/>
      <c r="LZT335" s="27"/>
      <c r="LZU335" s="27"/>
      <c r="LZV335" s="27"/>
      <c r="LZW335" s="27"/>
      <c r="LZX335" s="27"/>
      <c r="LZY335" s="27"/>
      <c r="LZZ335" s="27"/>
      <c r="MAA335" s="27"/>
      <c r="MAB335" s="27"/>
      <c r="MAC335" s="27"/>
      <c r="MAD335" s="27"/>
      <c r="MAE335" s="27"/>
      <c r="MAF335" s="27"/>
      <c r="MAG335" s="27"/>
      <c r="MAH335" s="27"/>
      <c r="MAI335" s="27"/>
      <c r="MAJ335" s="27"/>
      <c r="MAK335" s="27"/>
      <c r="MAL335" s="27"/>
      <c r="MAM335" s="27"/>
      <c r="MAN335" s="27"/>
      <c r="MAO335" s="27"/>
      <c r="MAP335" s="27"/>
      <c r="MAQ335" s="27"/>
      <c r="MAR335" s="27"/>
      <c r="MAS335" s="27"/>
      <c r="MAT335" s="27"/>
      <c r="MAU335" s="27"/>
      <c r="MAV335" s="27"/>
      <c r="MAW335" s="27"/>
      <c r="MAX335" s="27"/>
      <c r="MAY335" s="27"/>
      <c r="MAZ335" s="27"/>
      <c r="MBA335" s="27"/>
      <c r="MBB335" s="27"/>
      <c r="MBC335" s="27"/>
      <c r="MBD335" s="27"/>
      <c r="MBE335" s="27"/>
      <c r="MBF335" s="27"/>
      <c r="MBG335" s="27"/>
      <c r="MBH335" s="27"/>
      <c r="MBI335" s="27"/>
      <c r="MBJ335" s="27"/>
      <c r="MBK335" s="27"/>
      <c r="MBL335" s="27"/>
      <c r="MBM335" s="27"/>
      <c r="MBN335" s="27"/>
      <c r="MBO335" s="27"/>
      <c r="MBP335" s="27"/>
      <c r="MBQ335" s="27"/>
      <c r="MBR335" s="27"/>
      <c r="MBS335" s="27"/>
      <c r="MBT335" s="27"/>
      <c r="MBU335" s="27"/>
      <c r="MBV335" s="27"/>
      <c r="MBW335" s="27"/>
      <c r="MBX335" s="27"/>
      <c r="MBY335" s="27"/>
      <c r="MBZ335" s="27"/>
      <c r="MCA335" s="27"/>
      <c r="MCB335" s="27"/>
      <c r="MCC335" s="27"/>
      <c r="MCD335" s="27"/>
      <c r="MCE335" s="27"/>
      <c r="MCF335" s="27"/>
      <c r="MCG335" s="27"/>
      <c r="MCH335" s="27"/>
      <c r="MCI335" s="27"/>
      <c r="MCJ335" s="27"/>
      <c r="MCK335" s="27"/>
      <c r="MCL335" s="27"/>
      <c r="MCM335" s="27"/>
      <c r="MCN335" s="27"/>
      <c r="MCO335" s="27"/>
      <c r="MCP335" s="27"/>
      <c r="MCQ335" s="27"/>
      <c r="MCR335" s="27"/>
      <c r="MCS335" s="27"/>
      <c r="MCT335" s="27"/>
      <c r="MCU335" s="27"/>
      <c r="MCV335" s="27"/>
      <c r="MCW335" s="27"/>
      <c r="MCX335" s="27"/>
      <c r="MCY335" s="27"/>
      <c r="MCZ335" s="27"/>
      <c r="MDA335" s="27"/>
      <c r="MDB335" s="27"/>
      <c r="MDC335" s="27"/>
      <c r="MDD335" s="27"/>
      <c r="MDE335" s="27"/>
      <c r="MDF335" s="27"/>
      <c r="MDG335" s="27"/>
      <c r="MDH335" s="27"/>
      <c r="MDI335" s="27"/>
      <c r="MDJ335" s="27"/>
      <c r="MDK335" s="27"/>
      <c r="MDL335" s="27"/>
      <c r="MDM335" s="27"/>
      <c r="MDN335" s="27"/>
      <c r="MDO335" s="27"/>
      <c r="MDP335" s="27"/>
      <c r="MDQ335" s="27"/>
      <c r="MDR335" s="27"/>
      <c r="MDS335" s="27"/>
      <c r="MDT335" s="27"/>
      <c r="MDU335" s="27"/>
      <c r="MDV335" s="27"/>
      <c r="MDW335" s="27"/>
      <c r="MDX335" s="27"/>
      <c r="MDY335" s="27"/>
      <c r="MDZ335" s="27"/>
      <c r="MEA335" s="27"/>
      <c r="MEB335" s="27"/>
      <c r="MEC335" s="27"/>
      <c r="MED335" s="27"/>
      <c r="MEE335" s="27"/>
      <c r="MEF335" s="27"/>
      <c r="MEG335" s="27"/>
      <c r="MEH335" s="27"/>
      <c r="MEI335" s="27"/>
      <c r="MEJ335" s="27"/>
      <c r="MEK335" s="27"/>
      <c r="MEL335" s="27"/>
      <c r="MEM335" s="27"/>
      <c r="MEN335" s="27"/>
      <c r="MEO335" s="27"/>
      <c r="MEP335" s="27"/>
      <c r="MEQ335" s="27"/>
      <c r="MER335" s="27"/>
      <c r="MES335" s="27"/>
      <c r="MET335" s="27"/>
      <c r="MEU335" s="27"/>
      <c r="MEV335" s="27"/>
      <c r="MEW335" s="27"/>
      <c r="MEX335" s="27"/>
      <c r="MEY335" s="27"/>
      <c r="MEZ335" s="27"/>
      <c r="MFA335" s="27"/>
      <c r="MFB335" s="27"/>
      <c r="MFC335" s="27"/>
      <c r="MFD335" s="27"/>
      <c r="MFE335" s="27"/>
      <c r="MFF335" s="27"/>
      <c r="MFG335" s="27"/>
      <c r="MFH335" s="27"/>
      <c r="MFI335" s="27"/>
      <c r="MFJ335" s="27"/>
      <c r="MFK335" s="27"/>
      <c r="MFL335" s="27"/>
      <c r="MFM335" s="27"/>
      <c r="MFN335" s="27"/>
      <c r="MFO335" s="27"/>
      <c r="MFP335" s="27"/>
      <c r="MFQ335" s="27"/>
      <c r="MFR335" s="27"/>
      <c r="MFS335" s="27"/>
      <c r="MFT335" s="27"/>
      <c r="MFU335" s="27"/>
      <c r="MFV335" s="27"/>
      <c r="MFW335" s="27"/>
      <c r="MFX335" s="27"/>
      <c r="MFY335" s="27"/>
      <c r="MFZ335" s="27"/>
      <c r="MGA335" s="27"/>
      <c r="MGB335" s="27"/>
      <c r="MGC335" s="27"/>
      <c r="MGD335" s="27"/>
      <c r="MGE335" s="27"/>
      <c r="MGF335" s="27"/>
      <c r="MGG335" s="27"/>
      <c r="MGH335" s="27"/>
      <c r="MGI335" s="27"/>
      <c r="MGJ335" s="27"/>
      <c r="MGK335" s="27"/>
      <c r="MGL335" s="27"/>
      <c r="MGM335" s="27"/>
      <c r="MGN335" s="27"/>
      <c r="MGO335" s="27"/>
      <c r="MGP335" s="27"/>
      <c r="MGQ335" s="27"/>
      <c r="MGR335" s="27"/>
      <c r="MGS335" s="27"/>
      <c r="MGT335" s="27"/>
      <c r="MGU335" s="27"/>
      <c r="MGV335" s="27"/>
      <c r="MGW335" s="27"/>
      <c r="MGX335" s="27"/>
      <c r="MGY335" s="27"/>
      <c r="MGZ335" s="27"/>
      <c r="MHA335" s="27"/>
      <c r="MHB335" s="27"/>
      <c r="MHC335" s="27"/>
      <c r="MHD335" s="27"/>
      <c r="MHE335" s="27"/>
      <c r="MHF335" s="27"/>
      <c r="MHG335" s="27"/>
      <c r="MHH335" s="27"/>
      <c r="MHI335" s="27"/>
      <c r="MHJ335" s="27"/>
      <c r="MHK335" s="27"/>
      <c r="MHL335" s="27"/>
      <c r="MHM335" s="27"/>
      <c r="MHN335" s="27"/>
      <c r="MHO335" s="27"/>
      <c r="MHP335" s="27"/>
      <c r="MHQ335" s="27"/>
      <c r="MHR335" s="27"/>
      <c r="MHS335" s="27"/>
      <c r="MHT335" s="27"/>
      <c r="MHU335" s="27"/>
      <c r="MHV335" s="27"/>
      <c r="MHW335" s="27"/>
      <c r="MHX335" s="27"/>
      <c r="MHY335" s="27"/>
      <c r="MHZ335" s="27"/>
      <c r="MIA335" s="27"/>
      <c r="MIB335" s="27"/>
      <c r="MIC335" s="27"/>
      <c r="MID335" s="27"/>
      <c r="MIE335" s="27"/>
      <c r="MIF335" s="27"/>
      <c r="MIG335" s="27"/>
      <c r="MIH335" s="27"/>
      <c r="MII335" s="27"/>
      <c r="MIJ335" s="27"/>
      <c r="MIK335" s="27"/>
      <c r="MIL335" s="27"/>
      <c r="MIM335" s="27"/>
      <c r="MIN335" s="27"/>
      <c r="MIO335" s="27"/>
      <c r="MIP335" s="27"/>
      <c r="MIQ335" s="27"/>
      <c r="MIR335" s="27"/>
      <c r="MIS335" s="27"/>
      <c r="MIT335" s="27"/>
      <c r="MIU335" s="27"/>
      <c r="MIV335" s="27"/>
      <c r="MIW335" s="27"/>
      <c r="MIX335" s="27"/>
      <c r="MIY335" s="27"/>
      <c r="MIZ335" s="27"/>
      <c r="MJA335" s="27"/>
      <c r="MJB335" s="27"/>
      <c r="MJC335" s="27"/>
      <c r="MJD335" s="27"/>
      <c r="MJE335" s="27"/>
      <c r="MJF335" s="27"/>
      <c r="MJG335" s="27"/>
      <c r="MJH335" s="27"/>
      <c r="MJI335" s="27"/>
      <c r="MJJ335" s="27"/>
      <c r="MJK335" s="27"/>
      <c r="MJL335" s="27"/>
      <c r="MJM335" s="27"/>
      <c r="MJN335" s="27"/>
      <c r="MJO335" s="27"/>
      <c r="MJP335" s="27"/>
      <c r="MJQ335" s="27"/>
      <c r="MJR335" s="27"/>
      <c r="MJS335" s="27"/>
      <c r="MJT335" s="27"/>
      <c r="MJU335" s="27"/>
      <c r="MJV335" s="27"/>
      <c r="MJW335" s="27"/>
      <c r="MJX335" s="27"/>
      <c r="MJY335" s="27"/>
      <c r="MJZ335" s="27"/>
      <c r="MKA335" s="27"/>
      <c r="MKB335" s="27"/>
      <c r="MKC335" s="27"/>
      <c r="MKD335" s="27"/>
      <c r="MKE335" s="27"/>
      <c r="MKF335" s="27"/>
      <c r="MKG335" s="27"/>
      <c r="MKH335" s="27"/>
      <c r="MKI335" s="27"/>
      <c r="MKJ335" s="27"/>
      <c r="MKK335" s="27"/>
      <c r="MKL335" s="27"/>
      <c r="MKM335" s="27"/>
      <c r="MKN335" s="27"/>
      <c r="MKO335" s="27"/>
      <c r="MKP335" s="27"/>
      <c r="MKQ335" s="27"/>
      <c r="MKR335" s="27"/>
      <c r="MKS335" s="27"/>
      <c r="MKT335" s="27"/>
      <c r="MKU335" s="27"/>
      <c r="MKV335" s="27"/>
      <c r="MKW335" s="27"/>
      <c r="MKX335" s="27"/>
      <c r="MKY335" s="27"/>
      <c r="MKZ335" s="27"/>
      <c r="MLA335" s="27"/>
      <c r="MLB335" s="27"/>
      <c r="MLC335" s="27"/>
      <c r="MLD335" s="27"/>
      <c r="MLE335" s="27"/>
      <c r="MLF335" s="27"/>
      <c r="MLG335" s="27"/>
      <c r="MLH335" s="27"/>
      <c r="MLI335" s="27"/>
      <c r="MLJ335" s="27"/>
      <c r="MLK335" s="27"/>
      <c r="MLL335" s="27"/>
      <c r="MLM335" s="27"/>
      <c r="MLN335" s="27"/>
      <c r="MLO335" s="27"/>
      <c r="MLP335" s="27"/>
      <c r="MLQ335" s="27"/>
      <c r="MLR335" s="27"/>
      <c r="MLS335" s="27"/>
      <c r="MLT335" s="27"/>
      <c r="MLU335" s="27"/>
      <c r="MLV335" s="27"/>
      <c r="MLW335" s="27"/>
      <c r="MLX335" s="27"/>
      <c r="MLY335" s="27"/>
      <c r="MLZ335" s="27"/>
      <c r="MMA335" s="27"/>
      <c r="MMB335" s="27"/>
      <c r="MMC335" s="27"/>
      <c r="MMD335" s="27"/>
      <c r="MME335" s="27"/>
      <c r="MMF335" s="27"/>
      <c r="MMG335" s="27"/>
      <c r="MMH335" s="27"/>
      <c r="MMI335" s="27"/>
      <c r="MMJ335" s="27"/>
      <c r="MMK335" s="27"/>
      <c r="MML335" s="27"/>
      <c r="MMM335" s="27"/>
      <c r="MMN335" s="27"/>
      <c r="MMO335" s="27"/>
      <c r="MMP335" s="27"/>
      <c r="MMQ335" s="27"/>
      <c r="MMR335" s="27"/>
      <c r="MMS335" s="27"/>
      <c r="MMT335" s="27"/>
      <c r="MMU335" s="27"/>
      <c r="MMV335" s="27"/>
      <c r="MMW335" s="27"/>
      <c r="MMX335" s="27"/>
      <c r="MMY335" s="27"/>
      <c r="MMZ335" s="27"/>
      <c r="MNA335" s="27"/>
      <c r="MNB335" s="27"/>
      <c r="MNC335" s="27"/>
      <c r="MND335" s="27"/>
      <c r="MNE335" s="27"/>
      <c r="MNF335" s="27"/>
      <c r="MNG335" s="27"/>
      <c r="MNH335" s="27"/>
      <c r="MNI335" s="27"/>
      <c r="MNJ335" s="27"/>
      <c r="MNK335" s="27"/>
      <c r="MNL335" s="27"/>
      <c r="MNM335" s="27"/>
      <c r="MNN335" s="27"/>
      <c r="MNO335" s="27"/>
      <c r="MNP335" s="27"/>
      <c r="MNQ335" s="27"/>
      <c r="MNR335" s="27"/>
      <c r="MNS335" s="27"/>
      <c r="MNT335" s="27"/>
      <c r="MNU335" s="27"/>
      <c r="MNV335" s="27"/>
      <c r="MNW335" s="27"/>
      <c r="MNX335" s="27"/>
      <c r="MNY335" s="27"/>
      <c r="MNZ335" s="27"/>
      <c r="MOA335" s="27"/>
      <c r="MOB335" s="27"/>
      <c r="MOC335" s="27"/>
      <c r="MOD335" s="27"/>
      <c r="MOE335" s="27"/>
      <c r="MOF335" s="27"/>
      <c r="MOG335" s="27"/>
      <c r="MOH335" s="27"/>
      <c r="MOI335" s="27"/>
      <c r="MOJ335" s="27"/>
      <c r="MOK335" s="27"/>
      <c r="MOL335" s="27"/>
      <c r="MOM335" s="27"/>
      <c r="MON335" s="27"/>
      <c r="MOO335" s="27"/>
      <c r="MOP335" s="27"/>
      <c r="MOQ335" s="27"/>
      <c r="MOR335" s="27"/>
      <c r="MOS335" s="27"/>
      <c r="MOT335" s="27"/>
      <c r="MOU335" s="27"/>
      <c r="MOV335" s="27"/>
      <c r="MOW335" s="27"/>
      <c r="MOX335" s="27"/>
      <c r="MOY335" s="27"/>
      <c r="MOZ335" s="27"/>
      <c r="MPA335" s="27"/>
      <c r="MPB335" s="27"/>
      <c r="MPC335" s="27"/>
      <c r="MPD335" s="27"/>
      <c r="MPE335" s="27"/>
      <c r="MPF335" s="27"/>
      <c r="MPG335" s="27"/>
      <c r="MPH335" s="27"/>
      <c r="MPI335" s="27"/>
      <c r="MPJ335" s="27"/>
      <c r="MPK335" s="27"/>
      <c r="MPL335" s="27"/>
      <c r="MPM335" s="27"/>
      <c r="MPN335" s="27"/>
      <c r="MPO335" s="27"/>
      <c r="MPP335" s="27"/>
      <c r="MPQ335" s="27"/>
      <c r="MPR335" s="27"/>
      <c r="MPS335" s="27"/>
      <c r="MPT335" s="27"/>
      <c r="MPU335" s="27"/>
      <c r="MPV335" s="27"/>
      <c r="MPW335" s="27"/>
      <c r="MPX335" s="27"/>
      <c r="MPY335" s="27"/>
      <c r="MPZ335" s="27"/>
      <c r="MQA335" s="27"/>
      <c r="MQB335" s="27"/>
      <c r="MQC335" s="27"/>
      <c r="MQD335" s="27"/>
      <c r="MQE335" s="27"/>
      <c r="MQF335" s="27"/>
      <c r="MQG335" s="27"/>
      <c r="MQH335" s="27"/>
      <c r="MQI335" s="27"/>
      <c r="MQJ335" s="27"/>
      <c r="MQK335" s="27"/>
      <c r="MQL335" s="27"/>
      <c r="MQM335" s="27"/>
      <c r="MQN335" s="27"/>
      <c r="MQO335" s="27"/>
      <c r="MQP335" s="27"/>
      <c r="MQQ335" s="27"/>
      <c r="MQR335" s="27"/>
      <c r="MQS335" s="27"/>
      <c r="MQT335" s="27"/>
      <c r="MQU335" s="27"/>
      <c r="MQV335" s="27"/>
      <c r="MQW335" s="27"/>
      <c r="MQX335" s="27"/>
      <c r="MQY335" s="27"/>
      <c r="MQZ335" s="27"/>
      <c r="MRA335" s="27"/>
      <c r="MRB335" s="27"/>
      <c r="MRC335" s="27"/>
      <c r="MRD335" s="27"/>
      <c r="MRE335" s="27"/>
      <c r="MRF335" s="27"/>
      <c r="MRG335" s="27"/>
      <c r="MRH335" s="27"/>
      <c r="MRI335" s="27"/>
      <c r="MRJ335" s="27"/>
      <c r="MRK335" s="27"/>
      <c r="MRL335" s="27"/>
      <c r="MRM335" s="27"/>
      <c r="MRN335" s="27"/>
      <c r="MRO335" s="27"/>
      <c r="MRP335" s="27"/>
      <c r="MRQ335" s="27"/>
      <c r="MRR335" s="27"/>
      <c r="MRS335" s="27"/>
      <c r="MRT335" s="27"/>
      <c r="MRU335" s="27"/>
      <c r="MRV335" s="27"/>
      <c r="MRW335" s="27"/>
      <c r="MRX335" s="27"/>
      <c r="MRY335" s="27"/>
      <c r="MRZ335" s="27"/>
      <c r="MSA335" s="27"/>
      <c r="MSB335" s="27"/>
      <c r="MSC335" s="27"/>
      <c r="MSD335" s="27"/>
      <c r="MSE335" s="27"/>
      <c r="MSF335" s="27"/>
      <c r="MSG335" s="27"/>
      <c r="MSH335" s="27"/>
      <c r="MSI335" s="27"/>
      <c r="MSJ335" s="27"/>
      <c r="MSK335" s="27"/>
      <c r="MSL335" s="27"/>
      <c r="MSM335" s="27"/>
      <c r="MSN335" s="27"/>
      <c r="MSO335" s="27"/>
      <c r="MSP335" s="27"/>
      <c r="MSQ335" s="27"/>
      <c r="MSR335" s="27"/>
      <c r="MSS335" s="27"/>
      <c r="MST335" s="27"/>
      <c r="MSU335" s="27"/>
      <c r="MSV335" s="27"/>
      <c r="MSW335" s="27"/>
      <c r="MSX335" s="27"/>
      <c r="MSY335" s="27"/>
      <c r="MSZ335" s="27"/>
      <c r="MTA335" s="27"/>
      <c r="MTB335" s="27"/>
      <c r="MTC335" s="27"/>
      <c r="MTD335" s="27"/>
      <c r="MTE335" s="27"/>
      <c r="MTF335" s="27"/>
      <c r="MTG335" s="27"/>
      <c r="MTH335" s="27"/>
      <c r="MTI335" s="27"/>
      <c r="MTJ335" s="27"/>
      <c r="MTK335" s="27"/>
      <c r="MTL335" s="27"/>
      <c r="MTM335" s="27"/>
      <c r="MTN335" s="27"/>
      <c r="MTO335" s="27"/>
      <c r="MTP335" s="27"/>
      <c r="MTQ335" s="27"/>
      <c r="MTR335" s="27"/>
      <c r="MTS335" s="27"/>
      <c r="MTT335" s="27"/>
      <c r="MTU335" s="27"/>
      <c r="MTV335" s="27"/>
      <c r="MTW335" s="27"/>
      <c r="MTX335" s="27"/>
      <c r="MTY335" s="27"/>
      <c r="MTZ335" s="27"/>
      <c r="MUA335" s="27"/>
      <c r="MUB335" s="27"/>
      <c r="MUC335" s="27"/>
      <c r="MUD335" s="27"/>
      <c r="MUE335" s="27"/>
      <c r="MUF335" s="27"/>
      <c r="MUG335" s="27"/>
      <c r="MUH335" s="27"/>
      <c r="MUI335" s="27"/>
      <c r="MUJ335" s="27"/>
      <c r="MUK335" s="27"/>
      <c r="MUL335" s="27"/>
      <c r="MUM335" s="27"/>
      <c r="MUN335" s="27"/>
      <c r="MUO335" s="27"/>
      <c r="MUP335" s="27"/>
      <c r="MUQ335" s="27"/>
      <c r="MUR335" s="27"/>
      <c r="MUS335" s="27"/>
      <c r="MUT335" s="27"/>
      <c r="MUU335" s="27"/>
      <c r="MUV335" s="27"/>
      <c r="MUW335" s="27"/>
      <c r="MUX335" s="27"/>
      <c r="MUY335" s="27"/>
      <c r="MUZ335" s="27"/>
      <c r="MVA335" s="27"/>
      <c r="MVB335" s="27"/>
      <c r="MVC335" s="27"/>
      <c r="MVD335" s="27"/>
      <c r="MVE335" s="27"/>
      <c r="MVF335" s="27"/>
      <c r="MVG335" s="27"/>
      <c r="MVH335" s="27"/>
      <c r="MVI335" s="27"/>
      <c r="MVJ335" s="27"/>
      <c r="MVK335" s="27"/>
      <c r="MVL335" s="27"/>
      <c r="MVM335" s="27"/>
      <c r="MVN335" s="27"/>
      <c r="MVO335" s="27"/>
      <c r="MVP335" s="27"/>
      <c r="MVQ335" s="27"/>
      <c r="MVR335" s="27"/>
      <c r="MVS335" s="27"/>
      <c r="MVT335" s="27"/>
      <c r="MVU335" s="27"/>
      <c r="MVV335" s="27"/>
      <c r="MVW335" s="27"/>
      <c r="MVX335" s="27"/>
      <c r="MVY335" s="27"/>
      <c r="MVZ335" s="27"/>
      <c r="MWA335" s="27"/>
      <c r="MWB335" s="27"/>
      <c r="MWC335" s="27"/>
      <c r="MWD335" s="27"/>
      <c r="MWE335" s="27"/>
      <c r="MWF335" s="27"/>
      <c r="MWG335" s="27"/>
      <c r="MWH335" s="27"/>
      <c r="MWI335" s="27"/>
      <c r="MWJ335" s="27"/>
      <c r="MWK335" s="27"/>
      <c r="MWL335" s="27"/>
      <c r="MWM335" s="27"/>
      <c r="MWN335" s="27"/>
      <c r="MWO335" s="27"/>
      <c r="MWP335" s="27"/>
      <c r="MWQ335" s="27"/>
      <c r="MWR335" s="27"/>
      <c r="MWS335" s="27"/>
      <c r="MWT335" s="27"/>
      <c r="MWU335" s="27"/>
      <c r="MWV335" s="27"/>
      <c r="MWW335" s="27"/>
      <c r="MWX335" s="27"/>
      <c r="MWY335" s="27"/>
      <c r="MWZ335" s="27"/>
      <c r="MXA335" s="27"/>
      <c r="MXB335" s="27"/>
      <c r="MXC335" s="27"/>
      <c r="MXD335" s="27"/>
      <c r="MXE335" s="27"/>
      <c r="MXF335" s="27"/>
      <c r="MXG335" s="27"/>
      <c r="MXH335" s="27"/>
      <c r="MXI335" s="27"/>
      <c r="MXJ335" s="27"/>
      <c r="MXK335" s="27"/>
      <c r="MXL335" s="27"/>
      <c r="MXM335" s="27"/>
      <c r="MXN335" s="27"/>
      <c r="MXO335" s="27"/>
      <c r="MXP335" s="27"/>
      <c r="MXQ335" s="27"/>
      <c r="MXR335" s="27"/>
      <c r="MXS335" s="27"/>
      <c r="MXT335" s="27"/>
      <c r="MXU335" s="27"/>
      <c r="MXV335" s="27"/>
      <c r="MXW335" s="27"/>
      <c r="MXX335" s="27"/>
      <c r="MXY335" s="27"/>
      <c r="MXZ335" s="27"/>
      <c r="MYA335" s="27"/>
      <c r="MYB335" s="27"/>
      <c r="MYC335" s="27"/>
      <c r="MYD335" s="27"/>
      <c r="MYE335" s="27"/>
      <c r="MYF335" s="27"/>
      <c r="MYG335" s="27"/>
      <c r="MYH335" s="27"/>
      <c r="MYI335" s="27"/>
      <c r="MYJ335" s="27"/>
      <c r="MYK335" s="27"/>
      <c r="MYL335" s="27"/>
      <c r="MYM335" s="27"/>
      <c r="MYN335" s="27"/>
      <c r="MYO335" s="27"/>
      <c r="MYP335" s="27"/>
      <c r="MYQ335" s="27"/>
      <c r="MYR335" s="27"/>
      <c r="MYS335" s="27"/>
      <c r="MYT335" s="27"/>
      <c r="MYU335" s="27"/>
      <c r="MYV335" s="27"/>
      <c r="MYW335" s="27"/>
      <c r="MYX335" s="27"/>
      <c r="MYY335" s="27"/>
      <c r="MYZ335" s="27"/>
      <c r="MZA335" s="27"/>
      <c r="MZB335" s="27"/>
      <c r="MZC335" s="27"/>
      <c r="MZD335" s="27"/>
      <c r="MZE335" s="27"/>
      <c r="MZF335" s="27"/>
      <c r="MZG335" s="27"/>
      <c r="MZH335" s="27"/>
      <c r="MZI335" s="27"/>
      <c r="MZJ335" s="27"/>
      <c r="MZK335" s="27"/>
      <c r="MZL335" s="27"/>
      <c r="MZM335" s="27"/>
      <c r="MZN335" s="27"/>
      <c r="MZO335" s="27"/>
      <c r="MZP335" s="27"/>
      <c r="MZQ335" s="27"/>
      <c r="MZR335" s="27"/>
      <c r="MZS335" s="27"/>
      <c r="MZT335" s="27"/>
      <c r="MZU335" s="27"/>
      <c r="MZV335" s="27"/>
      <c r="MZW335" s="27"/>
      <c r="MZX335" s="27"/>
      <c r="MZY335" s="27"/>
      <c r="MZZ335" s="27"/>
      <c r="NAA335" s="27"/>
      <c r="NAB335" s="27"/>
      <c r="NAC335" s="27"/>
      <c r="NAD335" s="27"/>
      <c r="NAE335" s="27"/>
      <c r="NAF335" s="27"/>
      <c r="NAG335" s="27"/>
      <c r="NAH335" s="27"/>
      <c r="NAI335" s="27"/>
      <c r="NAJ335" s="27"/>
      <c r="NAK335" s="27"/>
      <c r="NAL335" s="27"/>
      <c r="NAM335" s="27"/>
      <c r="NAN335" s="27"/>
      <c r="NAO335" s="27"/>
      <c r="NAP335" s="27"/>
      <c r="NAQ335" s="27"/>
      <c r="NAR335" s="27"/>
      <c r="NAS335" s="27"/>
      <c r="NAT335" s="27"/>
      <c r="NAU335" s="27"/>
      <c r="NAV335" s="27"/>
      <c r="NAW335" s="27"/>
      <c r="NAX335" s="27"/>
      <c r="NAY335" s="27"/>
      <c r="NAZ335" s="27"/>
      <c r="NBA335" s="27"/>
      <c r="NBB335" s="27"/>
      <c r="NBC335" s="27"/>
      <c r="NBD335" s="27"/>
      <c r="NBE335" s="27"/>
      <c r="NBF335" s="27"/>
      <c r="NBG335" s="27"/>
      <c r="NBH335" s="27"/>
      <c r="NBI335" s="27"/>
      <c r="NBJ335" s="27"/>
      <c r="NBK335" s="27"/>
      <c r="NBL335" s="27"/>
      <c r="NBM335" s="27"/>
      <c r="NBN335" s="27"/>
      <c r="NBO335" s="27"/>
      <c r="NBP335" s="27"/>
      <c r="NBQ335" s="27"/>
      <c r="NBR335" s="27"/>
      <c r="NBS335" s="27"/>
      <c r="NBT335" s="27"/>
      <c r="NBU335" s="27"/>
      <c r="NBV335" s="27"/>
      <c r="NBW335" s="27"/>
      <c r="NBX335" s="27"/>
      <c r="NBY335" s="27"/>
      <c r="NBZ335" s="27"/>
      <c r="NCA335" s="27"/>
      <c r="NCB335" s="27"/>
      <c r="NCC335" s="27"/>
      <c r="NCD335" s="27"/>
      <c r="NCE335" s="27"/>
      <c r="NCF335" s="27"/>
      <c r="NCG335" s="27"/>
      <c r="NCH335" s="27"/>
      <c r="NCI335" s="27"/>
      <c r="NCJ335" s="27"/>
      <c r="NCK335" s="27"/>
      <c r="NCL335" s="27"/>
      <c r="NCM335" s="27"/>
      <c r="NCN335" s="27"/>
      <c r="NCO335" s="27"/>
      <c r="NCP335" s="27"/>
      <c r="NCQ335" s="27"/>
      <c r="NCR335" s="27"/>
      <c r="NCS335" s="27"/>
      <c r="NCT335" s="27"/>
      <c r="NCU335" s="27"/>
      <c r="NCV335" s="27"/>
      <c r="NCW335" s="27"/>
      <c r="NCX335" s="27"/>
      <c r="NCY335" s="27"/>
      <c r="NCZ335" s="27"/>
      <c r="NDA335" s="27"/>
      <c r="NDB335" s="27"/>
      <c r="NDC335" s="27"/>
      <c r="NDD335" s="27"/>
      <c r="NDE335" s="27"/>
      <c r="NDF335" s="27"/>
      <c r="NDG335" s="27"/>
      <c r="NDH335" s="27"/>
      <c r="NDI335" s="27"/>
      <c r="NDJ335" s="27"/>
      <c r="NDK335" s="27"/>
      <c r="NDL335" s="27"/>
      <c r="NDM335" s="27"/>
      <c r="NDN335" s="27"/>
      <c r="NDO335" s="27"/>
      <c r="NDP335" s="27"/>
      <c r="NDQ335" s="27"/>
      <c r="NDR335" s="27"/>
      <c r="NDS335" s="27"/>
      <c r="NDT335" s="27"/>
      <c r="NDU335" s="27"/>
      <c r="NDV335" s="27"/>
      <c r="NDW335" s="27"/>
      <c r="NDX335" s="27"/>
      <c r="NDY335" s="27"/>
      <c r="NDZ335" s="27"/>
      <c r="NEA335" s="27"/>
      <c r="NEB335" s="27"/>
      <c r="NEC335" s="27"/>
      <c r="NED335" s="27"/>
      <c r="NEE335" s="27"/>
      <c r="NEF335" s="27"/>
      <c r="NEG335" s="27"/>
      <c r="NEH335" s="27"/>
      <c r="NEI335" s="27"/>
      <c r="NEJ335" s="27"/>
      <c r="NEK335" s="27"/>
      <c r="NEL335" s="27"/>
      <c r="NEM335" s="27"/>
      <c r="NEN335" s="27"/>
      <c r="NEO335" s="27"/>
      <c r="NEP335" s="27"/>
      <c r="NEQ335" s="27"/>
      <c r="NER335" s="27"/>
      <c r="NES335" s="27"/>
      <c r="NET335" s="27"/>
      <c r="NEU335" s="27"/>
      <c r="NEV335" s="27"/>
      <c r="NEW335" s="27"/>
      <c r="NEX335" s="27"/>
      <c r="NEY335" s="27"/>
      <c r="NEZ335" s="27"/>
      <c r="NFA335" s="27"/>
      <c r="NFB335" s="27"/>
      <c r="NFC335" s="27"/>
      <c r="NFD335" s="27"/>
      <c r="NFE335" s="27"/>
      <c r="NFF335" s="27"/>
      <c r="NFG335" s="27"/>
      <c r="NFH335" s="27"/>
      <c r="NFI335" s="27"/>
      <c r="NFJ335" s="27"/>
      <c r="NFK335" s="27"/>
      <c r="NFL335" s="27"/>
      <c r="NFM335" s="27"/>
      <c r="NFN335" s="27"/>
      <c r="NFO335" s="27"/>
      <c r="NFP335" s="27"/>
      <c r="NFQ335" s="27"/>
      <c r="NFR335" s="27"/>
      <c r="NFS335" s="27"/>
      <c r="NFT335" s="27"/>
      <c r="NFU335" s="27"/>
      <c r="NFV335" s="27"/>
      <c r="NFW335" s="27"/>
      <c r="NFX335" s="27"/>
      <c r="NFY335" s="27"/>
      <c r="NFZ335" s="27"/>
      <c r="NGA335" s="27"/>
      <c r="NGB335" s="27"/>
      <c r="NGC335" s="27"/>
      <c r="NGD335" s="27"/>
      <c r="NGE335" s="27"/>
      <c r="NGF335" s="27"/>
      <c r="NGG335" s="27"/>
      <c r="NGH335" s="27"/>
      <c r="NGI335" s="27"/>
      <c r="NGJ335" s="27"/>
      <c r="NGK335" s="27"/>
      <c r="NGL335" s="27"/>
      <c r="NGM335" s="27"/>
      <c r="NGN335" s="27"/>
      <c r="NGO335" s="27"/>
      <c r="NGP335" s="27"/>
      <c r="NGQ335" s="27"/>
      <c r="NGR335" s="27"/>
      <c r="NGS335" s="27"/>
      <c r="NGT335" s="27"/>
      <c r="NGU335" s="27"/>
      <c r="NGV335" s="27"/>
      <c r="NGW335" s="27"/>
      <c r="NGX335" s="27"/>
      <c r="NGY335" s="27"/>
      <c r="NGZ335" s="27"/>
      <c r="NHA335" s="27"/>
      <c r="NHB335" s="27"/>
      <c r="NHC335" s="27"/>
      <c r="NHD335" s="27"/>
      <c r="NHE335" s="27"/>
      <c r="NHF335" s="27"/>
      <c r="NHG335" s="27"/>
      <c r="NHH335" s="27"/>
      <c r="NHI335" s="27"/>
      <c r="NHJ335" s="27"/>
      <c r="NHK335" s="27"/>
      <c r="NHL335" s="27"/>
      <c r="NHM335" s="27"/>
      <c r="NHN335" s="27"/>
      <c r="NHO335" s="27"/>
      <c r="NHP335" s="27"/>
      <c r="NHQ335" s="27"/>
      <c r="NHR335" s="27"/>
      <c r="NHS335" s="27"/>
      <c r="NHT335" s="27"/>
      <c r="NHU335" s="27"/>
      <c r="NHV335" s="27"/>
      <c r="NHW335" s="27"/>
      <c r="NHX335" s="27"/>
      <c r="NHY335" s="27"/>
      <c r="NHZ335" s="27"/>
      <c r="NIA335" s="27"/>
      <c r="NIB335" s="27"/>
      <c r="NIC335" s="27"/>
      <c r="NID335" s="27"/>
      <c r="NIE335" s="27"/>
      <c r="NIF335" s="27"/>
      <c r="NIG335" s="27"/>
      <c r="NIH335" s="27"/>
      <c r="NII335" s="27"/>
      <c r="NIJ335" s="27"/>
      <c r="NIK335" s="27"/>
      <c r="NIL335" s="27"/>
      <c r="NIM335" s="27"/>
      <c r="NIN335" s="27"/>
      <c r="NIO335" s="27"/>
      <c r="NIP335" s="27"/>
      <c r="NIQ335" s="27"/>
      <c r="NIR335" s="27"/>
      <c r="NIS335" s="27"/>
      <c r="NIT335" s="27"/>
      <c r="NIU335" s="27"/>
      <c r="NIV335" s="27"/>
      <c r="NIW335" s="27"/>
      <c r="NIX335" s="27"/>
      <c r="NIY335" s="27"/>
      <c r="NIZ335" s="27"/>
      <c r="NJA335" s="27"/>
      <c r="NJB335" s="27"/>
      <c r="NJC335" s="27"/>
      <c r="NJD335" s="27"/>
      <c r="NJE335" s="27"/>
      <c r="NJF335" s="27"/>
      <c r="NJG335" s="27"/>
      <c r="NJH335" s="27"/>
      <c r="NJI335" s="27"/>
      <c r="NJJ335" s="27"/>
      <c r="NJK335" s="27"/>
      <c r="NJL335" s="27"/>
      <c r="NJM335" s="27"/>
      <c r="NJN335" s="27"/>
      <c r="NJO335" s="27"/>
      <c r="NJP335" s="27"/>
      <c r="NJQ335" s="27"/>
      <c r="NJR335" s="27"/>
      <c r="NJS335" s="27"/>
      <c r="NJT335" s="27"/>
      <c r="NJU335" s="27"/>
      <c r="NJV335" s="27"/>
      <c r="NJW335" s="27"/>
      <c r="NJX335" s="27"/>
      <c r="NJY335" s="27"/>
      <c r="NJZ335" s="27"/>
      <c r="NKA335" s="27"/>
      <c r="NKB335" s="27"/>
      <c r="NKC335" s="27"/>
      <c r="NKD335" s="27"/>
      <c r="NKE335" s="27"/>
      <c r="NKF335" s="27"/>
      <c r="NKG335" s="27"/>
      <c r="NKH335" s="27"/>
      <c r="NKI335" s="27"/>
      <c r="NKJ335" s="27"/>
      <c r="NKK335" s="27"/>
      <c r="NKL335" s="27"/>
      <c r="NKM335" s="27"/>
      <c r="NKN335" s="27"/>
      <c r="NKO335" s="27"/>
      <c r="NKP335" s="27"/>
      <c r="NKQ335" s="27"/>
      <c r="NKR335" s="27"/>
      <c r="NKS335" s="27"/>
      <c r="NKT335" s="27"/>
      <c r="NKU335" s="27"/>
      <c r="NKV335" s="27"/>
      <c r="NKW335" s="27"/>
      <c r="NKX335" s="27"/>
      <c r="NKY335" s="27"/>
      <c r="NKZ335" s="27"/>
      <c r="NLA335" s="27"/>
      <c r="NLB335" s="27"/>
      <c r="NLC335" s="27"/>
      <c r="NLD335" s="27"/>
      <c r="NLE335" s="27"/>
      <c r="NLF335" s="27"/>
      <c r="NLG335" s="27"/>
      <c r="NLH335" s="27"/>
      <c r="NLI335" s="27"/>
      <c r="NLJ335" s="27"/>
      <c r="NLK335" s="27"/>
      <c r="NLL335" s="27"/>
      <c r="NLM335" s="27"/>
      <c r="NLN335" s="27"/>
      <c r="NLO335" s="27"/>
      <c r="NLP335" s="27"/>
      <c r="NLQ335" s="27"/>
      <c r="NLR335" s="27"/>
      <c r="NLS335" s="27"/>
      <c r="NLT335" s="27"/>
      <c r="NLU335" s="27"/>
      <c r="NLV335" s="27"/>
      <c r="NLW335" s="27"/>
      <c r="NLX335" s="27"/>
      <c r="NLY335" s="27"/>
      <c r="NLZ335" s="27"/>
      <c r="NMA335" s="27"/>
      <c r="NMB335" s="27"/>
      <c r="NMC335" s="27"/>
      <c r="NMD335" s="27"/>
      <c r="NME335" s="27"/>
      <c r="NMF335" s="27"/>
      <c r="NMG335" s="27"/>
      <c r="NMH335" s="27"/>
      <c r="NMI335" s="27"/>
      <c r="NMJ335" s="27"/>
      <c r="NMK335" s="27"/>
      <c r="NML335" s="27"/>
      <c r="NMM335" s="27"/>
      <c r="NMN335" s="27"/>
      <c r="NMO335" s="27"/>
      <c r="NMP335" s="27"/>
      <c r="NMQ335" s="27"/>
      <c r="NMR335" s="27"/>
      <c r="NMS335" s="27"/>
      <c r="NMT335" s="27"/>
      <c r="NMU335" s="27"/>
      <c r="NMV335" s="27"/>
      <c r="NMW335" s="27"/>
      <c r="NMX335" s="27"/>
      <c r="NMY335" s="27"/>
      <c r="NMZ335" s="27"/>
      <c r="NNA335" s="27"/>
      <c r="NNB335" s="27"/>
      <c r="NNC335" s="27"/>
      <c r="NND335" s="27"/>
      <c r="NNE335" s="27"/>
      <c r="NNF335" s="27"/>
      <c r="NNG335" s="27"/>
      <c r="NNH335" s="27"/>
      <c r="NNI335" s="27"/>
      <c r="NNJ335" s="27"/>
      <c r="NNK335" s="27"/>
      <c r="NNL335" s="27"/>
      <c r="NNM335" s="27"/>
      <c r="NNN335" s="27"/>
      <c r="NNO335" s="27"/>
      <c r="NNP335" s="27"/>
      <c r="NNQ335" s="27"/>
      <c r="NNR335" s="27"/>
      <c r="NNS335" s="27"/>
      <c r="NNT335" s="27"/>
      <c r="NNU335" s="27"/>
      <c r="NNV335" s="27"/>
      <c r="NNW335" s="27"/>
      <c r="NNX335" s="27"/>
      <c r="NNY335" s="27"/>
      <c r="NNZ335" s="27"/>
      <c r="NOA335" s="27"/>
      <c r="NOB335" s="27"/>
      <c r="NOC335" s="27"/>
      <c r="NOD335" s="27"/>
      <c r="NOE335" s="27"/>
      <c r="NOF335" s="27"/>
      <c r="NOG335" s="27"/>
      <c r="NOH335" s="27"/>
      <c r="NOI335" s="27"/>
      <c r="NOJ335" s="27"/>
      <c r="NOK335" s="27"/>
      <c r="NOL335" s="27"/>
      <c r="NOM335" s="27"/>
      <c r="NON335" s="27"/>
      <c r="NOO335" s="27"/>
      <c r="NOP335" s="27"/>
      <c r="NOQ335" s="27"/>
      <c r="NOR335" s="27"/>
      <c r="NOS335" s="27"/>
      <c r="NOT335" s="27"/>
      <c r="NOU335" s="27"/>
      <c r="NOV335" s="27"/>
      <c r="NOW335" s="27"/>
      <c r="NOX335" s="27"/>
      <c r="NOY335" s="27"/>
      <c r="NOZ335" s="27"/>
      <c r="NPA335" s="27"/>
      <c r="NPB335" s="27"/>
      <c r="NPC335" s="27"/>
      <c r="NPD335" s="27"/>
      <c r="NPE335" s="27"/>
      <c r="NPF335" s="27"/>
      <c r="NPG335" s="27"/>
      <c r="NPH335" s="27"/>
      <c r="NPI335" s="27"/>
      <c r="NPJ335" s="27"/>
      <c r="NPK335" s="27"/>
      <c r="NPL335" s="27"/>
      <c r="NPM335" s="27"/>
      <c r="NPN335" s="27"/>
      <c r="NPO335" s="27"/>
      <c r="NPP335" s="27"/>
      <c r="NPQ335" s="27"/>
      <c r="NPR335" s="27"/>
      <c r="NPS335" s="27"/>
      <c r="NPT335" s="27"/>
      <c r="NPU335" s="27"/>
      <c r="NPV335" s="27"/>
      <c r="NPW335" s="27"/>
      <c r="NPX335" s="27"/>
      <c r="NPY335" s="27"/>
      <c r="NPZ335" s="27"/>
      <c r="NQA335" s="27"/>
      <c r="NQB335" s="27"/>
      <c r="NQC335" s="27"/>
      <c r="NQD335" s="27"/>
      <c r="NQE335" s="27"/>
      <c r="NQF335" s="27"/>
      <c r="NQG335" s="27"/>
      <c r="NQH335" s="27"/>
      <c r="NQI335" s="27"/>
      <c r="NQJ335" s="27"/>
      <c r="NQK335" s="27"/>
      <c r="NQL335" s="27"/>
      <c r="NQM335" s="27"/>
      <c r="NQN335" s="27"/>
      <c r="NQO335" s="27"/>
      <c r="NQP335" s="27"/>
      <c r="NQQ335" s="27"/>
      <c r="NQR335" s="27"/>
      <c r="NQS335" s="27"/>
      <c r="NQT335" s="27"/>
      <c r="NQU335" s="27"/>
      <c r="NQV335" s="27"/>
      <c r="NQW335" s="27"/>
      <c r="NQX335" s="27"/>
      <c r="NQY335" s="27"/>
      <c r="NQZ335" s="27"/>
      <c r="NRA335" s="27"/>
      <c r="NRB335" s="27"/>
      <c r="NRC335" s="27"/>
      <c r="NRD335" s="27"/>
      <c r="NRE335" s="27"/>
      <c r="NRF335" s="27"/>
      <c r="NRG335" s="27"/>
      <c r="NRH335" s="27"/>
      <c r="NRI335" s="27"/>
      <c r="NRJ335" s="27"/>
      <c r="NRK335" s="27"/>
      <c r="NRL335" s="27"/>
      <c r="NRM335" s="27"/>
      <c r="NRN335" s="27"/>
      <c r="NRO335" s="27"/>
      <c r="NRP335" s="27"/>
      <c r="NRQ335" s="27"/>
      <c r="NRR335" s="27"/>
      <c r="NRS335" s="27"/>
      <c r="NRT335" s="27"/>
      <c r="NRU335" s="27"/>
      <c r="NRV335" s="27"/>
      <c r="NRW335" s="27"/>
      <c r="NRX335" s="27"/>
      <c r="NRY335" s="27"/>
      <c r="NRZ335" s="27"/>
      <c r="NSA335" s="27"/>
      <c r="NSB335" s="27"/>
      <c r="NSC335" s="27"/>
      <c r="NSD335" s="27"/>
      <c r="NSE335" s="27"/>
      <c r="NSF335" s="27"/>
      <c r="NSG335" s="27"/>
      <c r="NSH335" s="27"/>
      <c r="NSI335" s="27"/>
      <c r="NSJ335" s="27"/>
      <c r="NSK335" s="27"/>
      <c r="NSL335" s="27"/>
      <c r="NSM335" s="27"/>
      <c r="NSN335" s="27"/>
      <c r="NSO335" s="27"/>
      <c r="NSP335" s="27"/>
      <c r="NSQ335" s="27"/>
      <c r="NSR335" s="27"/>
      <c r="NSS335" s="27"/>
      <c r="NST335" s="27"/>
      <c r="NSU335" s="27"/>
      <c r="NSV335" s="27"/>
      <c r="NSW335" s="27"/>
      <c r="NSX335" s="27"/>
      <c r="NSY335" s="27"/>
      <c r="NSZ335" s="27"/>
      <c r="NTA335" s="27"/>
      <c r="NTB335" s="27"/>
      <c r="NTC335" s="27"/>
      <c r="NTD335" s="27"/>
      <c r="NTE335" s="27"/>
      <c r="NTF335" s="27"/>
      <c r="NTG335" s="27"/>
      <c r="NTH335" s="27"/>
      <c r="NTI335" s="27"/>
      <c r="NTJ335" s="27"/>
      <c r="NTK335" s="27"/>
      <c r="NTL335" s="27"/>
      <c r="NTM335" s="27"/>
      <c r="NTN335" s="27"/>
      <c r="NTO335" s="27"/>
      <c r="NTP335" s="27"/>
      <c r="NTQ335" s="27"/>
      <c r="NTR335" s="27"/>
      <c r="NTS335" s="27"/>
      <c r="NTT335" s="27"/>
      <c r="NTU335" s="27"/>
      <c r="NTV335" s="27"/>
      <c r="NTW335" s="27"/>
      <c r="NTX335" s="27"/>
      <c r="NTY335" s="27"/>
      <c r="NTZ335" s="27"/>
      <c r="NUA335" s="27"/>
      <c r="NUB335" s="27"/>
      <c r="NUC335" s="27"/>
      <c r="NUD335" s="27"/>
      <c r="NUE335" s="27"/>
      <c r="NUF335" s="27"/>
      <c r="NUG335" s="27"/>
      <c r="NUH335" s="27"/>
      <c r="NUI335" s="27"/>
      <c r="NUJ335" s="27"/>
      <c r="NUK335" s="27"/>
      <c r="NUL335" s="27"/>
      <c r="NUM335" s="27"/>
      <c r="NUN335" s="27"/>
      <c r="NUO335" s="27"/>
      <c r="NUP335" s="27"/>
      <c r="NUQ335" s="27"/>
      <c r="NUR335" s="27"/>
      <c r="NUS335" s="27"/>
      <c r="NUT335" s="27"/>
      <c r="NUU335" s="27"/>
      <c r="NUV335" s="27"/>
      <c r="NUW335" s="27"/>
      <c r="NUX335" s="27"/>
      <c r="NUY335" s="27"/>
      <c r="NUZ335" s="27"/>
      <c r="NVA335" s="27"/>
      <c r="NVB335" s="27"/>
      <c r="NVC335" s="27"/>
      <c r="NVD335" s="27"/>
      <c r="NVE335" s="27"/>
      <c r="NVF335" s="27"/>
      <c r="NVG335" s="27"/>
      <c r="NVH335" s="27"/>
      <c r="NVI335" s="27"/>
      <c r="NVJ335" s="27"/>
      <c r="NVK335" s="27"/>
      <c r="NVL335" s="27"/>
      <c r="NVM335" s="27"/>
      <c r="NVN335" s="27"/>
      <c r="NVO335" s="27"/>
      <c r="NVP335" s="27"/>
      <c r="NVQ335" s="27"/>
      <c r="NVR335" s="27"/>
      <c r="NVS335" s="27"/>
      <c r="NVT335" s="27"/>
      <c r="NVU335" s="27"/>
      <c r="NVV335" s="27"/>
      <c r="NVW335" s="27"/>
      <c r="NVX335" s="27"/>
      <c r="NVY335" s="27"/>
      <c r="NVZ335" s="27"/>
      <c r="NWA335" s="27"/>
      <c r="NWB335" s="27"/>
      <c r="NWC335" s="27"/>
      <c r="NWD335" s="27"/>
      <c r="NWE335" s="27"/>
      <c r="NWF335" s="27"/>
      <c r="NWG335" s="27"/>
      <c r="NWH335" s="27"/>
      <c r="NWI335" s="27"/>
      <c r="NWJ335" s="27"/>
      <c r="NWK335" s="27"/>
      <c r="NWL335" s="27"/>
      <c r="NWM335" s="27"/>
      <c r="NWN335" s="27"/>
      <c r="NWO335" s="27"/>
      <c r="NWP335" s="27"/>
      <c r="NWQ335" s="27"/>
      <c r="NWR335" s="27"/>
      <c r="NWS335" s="27"/>
      <c r="NWT335" s="27"/>
      <c r="NWU335" s="27"/>
      <c r="NWV335" s="27"/>
      <c r="NWW335" s="27"/>
      <c r="NWX335" s="27"/>
      <c r="NWY335" s="27"/>
      <c r="NWZ335" s="27"/>
      <c r="NXA335" s="27"/>
      <c r="NXB335" s="27"/>
      <c r="NXC335" s="27"/>
      <c r="NXD335" s="27"/>
      <c r="NXE335" s="27"/>
      <c r="NXF335" s="27"/>
      <c r="NXG335" s="27"/>
      <c r="NXH335" s="27"/>
      <c r="NXI335" s="27"/>
      <c r="NXJ335" s="27"/>
      <c r="NXK335" s="27"/>
      <c r="NXL335" s="27"/>
      <c r="NXM335" s="27"/>
      <c r="NXN335" s="27"/>
      <c r="NXO335" s="27"/>
      <c r="NXP335" s="27"/>
      <c r="NXQ335" s="27"/>
      <c r="NXR335" s="27"/>
      <c r="NXS335" s="27"/>
      <c r="NXT335" s="27"/>
      <c r="NXU335" s="27"/>
      <c r="NXV335" s="27"/>
      <c r="NXW335" s="27"/>
      <c r="NXX335" s="27"/>
      <c r="NXY335" s="27"/>
      <c r="NXZ335" s="27"/>
      <c r="NYA335" s="27"/>
      <c r="NYB335" s="27"/>
      <c r="NYC335" s="27"/>
      <c r="NYD335" s="27"/>
      <c r="NYE335" s="27"/>
      <c r="NYF335" s="27"/>
      <c r="NYG335" s="27"/>
      <c r="NYH335" s="27"/>
      <c r="NYI335" s="27"/>
      <c r="NYJ335" s="27"/>
      <c r="NYK335" s="27"/>
      <c r="NYL335" s="27"/>
      <c r="NYM335" s="27"/>
      <c r="NYN335" s="27"/>
      <c r="NYO335" s="27"/>
      <c r="NYP335" s="27"/>
      <c r="NYQ335" s="27"/>
      <c r="NYR335" s="27"/>
      <c r="NYS335" s="27"/>
      <c r="NYT335" s="27"/>
      <c r="NYU335" s="27"/>
      <c r="NYV335" s="27"/>
      <c r="NYW335" s="27"/>
      <c r="NYX335" s="27"/>
      <c r="NYY335" s="27"/>
      <c r="NYZ335" s="27"/>
      <c r="NZA335" s="27"/>
      <c r="NZB335" s="27"/>
      <c r="NZC335" s="27"/>
      <c r="NZD335" s="27"/>
      <c r="NZE335" s="27"/>
      <c r="NZF335" s="27"/>
      <c r="NZG335" s="27"/>
      <c r="NZH335" s="27"/>
      <c r="NZI335" s="27"/>
      <c r="NZJ335" s="27"/>
      <c r="NZK335" s="27"/>
      <c r="NZL335" s="27"/>
      <c r="NZM335" s="27"/>
      <c r="NZN335" s="27"/>
      <c r="NZO335" s="27"/>
      <c r="NZP335" s="27"/>
      <c r="NZQ335" s="27"/>
      <c r="NZR335" s="27"/>
      <c r="NZS335" s="27"/>
      <c r="NZT335" s="27"/>
      <c r="NZU335" s="27"/>
      <c r="NZV335" s="27"/>
      <c r="NZW335" s="27"/>
      <c r="NZX335" s="27"/>
      <c r="NZY335" s="27"/>
      <c r="NZZ335" s="27"/>
      <c r="OAA335" s="27"/>
      <c r="OAB335" s="27"/>
      <c r="OAC335" s="27"/>
      <c r="OAD335" s="27"/>
      <c r="OAE335" s="27"/>
      <c r="OAF335" s="27"/>
      <c r="OAG335" s="27"/>
      <c r="OAH335" s="27"/>
      <c r="OAI335" s="27"/>
      <c r="OAJ335" s="27"/>
      <c r="OAK335" s="27"/>
      <c r="OAL335" s="27"/>
      <c r="OAM335" s="27"/>
      <c r="OAN335" s="27"/>
      <c r="OAO335" s="27"/>
      <c r="OAP335" s="27"/>
      <c r="OAQ335" s="27"/>
      <c r="OAR335" s="27"/>
      <c r="OAS335" s="27"/>
      <c r="OAT335" s="27"/>
      <c r="OAU335" s="27"/>
      <c r="OAV335" s="27"/>
      <c r="OAW335" s="27"/>
      <c r="OAX335" s="27"/>
      <c r="OAY335" s="27"/>
      <c r="OAZ335" s="27"/>
      <c r="OBA335" s="27"/>
      <c r="OBB335" s="27"/>
      <c r="OBC335" s="27"/>
      <c r="OBD335" s="27"/>
      <c r="OBE335" s="27"/>
      <c r="OBF335" s="27"/>
      <c r="OBG335" s="27"/>
      <c r="OBH335" s="27"/>
      <c r="OBI335" s="27"/>
      <c r="OBJ335" s="27"/>
      <c r="OBK335" s="27"/>
      <c r="OBL335" s="27"/>
      <c r="OBM335" s="27"/>
      <c r="OBN335" s="27"/>
      <c r="OBO335" s="27"/>
      <c r="OBP335" s="27"/>
      <c r="OBQ335" s="27"/>
      <c r="OBR335" s="27"/>
      <c r="OBS335" s="27"/>
      <c r="OBT335" s="27"/>
      <c r="OBU335" s="27"/>
      <c r="OBV335" s="27"/>
      <c r="OBW335" s="27"/>
      <c r="OBX335" s="27"/>
      <c r="OBY335" s="27"/>
      <c r="OBZ335" s="27"/>
      <c r="OCA335" s="27"/>
      <c r="OCB335" s="27"/>
      <c r="OCC335" s="27"/>
      <c r="OCD335" s="27"/>
      <c r="OCE335" s="27"/>
      <c r="OCF335" s="27"/>
      <c r="OCG335" s="27"/>
      <c r="OCH335" s="27"/>
      <c r="OCI335" s="27"/>
      <c r="OCJ335" s="27"/>
      <c r="OCK335" s="27"/>
      <c r="OCL335" s="27"/>
      <c r="OCM335" s="27"/>
      <c r="OCN335" s="27"/>
      <c r="OCO335" s="27"/>
      <c r="OCP335" s="27"/>
      <c r="OCQ335" s="27"/>
      <c r="OCR335" s="27"/>
      <c r="OCS335" s="27"/>
      <c r="OCT335" s="27"/>
      <c r="OCU335" s="27"/>
      <c r="OCV335" s="27"/>
      <c r="OCW335" s="27"/>
      <c r="OCX335" s="27"/>
      <c r="OCY335" s="27"/>
      <c r="OCZ335" s="27"/>
      <c r="ODA335" s="27"/>
      <c r="ODB335" s="27"/>
      <c r="ODC335" s="27"/>
      <c r="ODD335" s="27"/>
      <c r="ODE335" s="27"/>
      <c r="ODF335" s="27"/>
      <c r="ODG335" s="27"/>
      <c r="ODH335" s="27"/>
      <c r="ODI335" s="27"/>
      <c r="ODJ335" s="27"/>
      <c r="ODK335" s="27"/>
      <c r="ODL335" s="27"/>
      <c r="ODM335" s="27"/>
      <c r="ODN335" s="27"/>
      <c r="ODO335" s="27"/>
      <c r="ODP335" s="27"/>
      <c r="ODQ335" s="27"/>
      <c r="ODR335" s="27"/>
      <c r="ODS335" s="27"/>
      <c r="ODT335" s="27"/>
      <c r="ODU335" s="27"/>
      <c r="ODV335" s="27"/>
      <c r="ODW335" s="27"/>
      <c r="ODX335" s="27"/>
      <c r="ODY335" s="27"/>
      <c r="ODZ335" s="27"/>
      <c r="OEA335" s="27"/>
      <c r="OEB335" s="27"/>
      <c r="OEC335" s="27"/>
      <c r="OED335" s="27"/>
      <c r="OEE335" s="27"/>
      <c r="OEF335" s="27"/>
      <c r="OEG335" s="27"/>
      <c r="OEH335" s="27"/>
      <c r="OEI335" s="27"/>
      <c r="OEJ335" s="27"/>
      <c r="OEK335" s="27"/>
      <c r="OEL335" s="27"/>
      <c r="OEM335" s="27"/>
      <c r="OEN335" s="27"/>
      <c r="OEO335" s="27"/>
      <c r="OEP335" s="27"/>
      <c r="OEQ335" s="27"/>
      <c r="OER335" s="27"/>
      <c r="OES335" s="27"/>
      <c r="OET335" s="27"/>
      <c r="OEU335" s="27"/>
      <c r="OEV335" s="27"/>
      <c r="OEW335" s="27"/>
      <c r="OEX335" s="27"/>
      <c r="OEY335" s="27"/>
      <c r="OEZ335" s="27"/>
      <c r="OFA335" s="27"/>
      <c r="OFB335" s="27"/>
      <c r="OFC335" s="27"/>
      <c r="OFD335" s="27"/>
      <c r="OFE335" s="27"/>
      <c r="OFF335" s="27"/>
      <c r="OFG335" s="27"/>
      <c r="OFH335" s="27"/>
      <c r="OFI335" s="27"/>
      <c r="OFJ335" s="27"/>
      <c r="OFK335" s="27"/>
      <c r="OFL335" s="27"/>
      <c r="OFM335" s="27"/>
      <c r="OFN335" s="27"/>
      <c r="OFO335" s="27"/>
      <c r="OFP335" s="27"/>
      <c r="OFQ335" s="27"/>
      <c r="OFR335" s="27"/>
      <c r="OFS335" s="27"/>
      <c r="OFT335" s="27"/>
      <c r="OFU335" s="27"/>
      <c r="OFV335" s="27"/>
      <c r="OFW335" s="27"/>
      <c r="OFX335" s="27"/>
      <c r="OFY335" s="27"/>
      <c r="OFZ335" s="27"/>
      <c r="OGA335" s="27"/>
      <c r="OGB335" s="27"/>
      <c r="OGC335" s="27"/>
      <c r="OGD335" s="27"/>
      <c r="OGE335" s="27"/>
      <c r="OGF335" s="27"/>
      <c r="OGG335" s="27"/>
      <c r="OGH335" s="27"/>
      <c r="OGI335" s="27"/>
      <c r="OGJ335" s="27"/>
      <c r="OGK335" s="27"/>
      <c r="OGL335" s="27"/>
      <c r="OGM335" s="27"/>
      <c r="OGN335" s="27"/>
      <c r="OGO335" s="27"/>
      <c r="OGP335" s="27"/>
      <c r="OGQ335" s="27"/>
      <c r="OGR335" s="27"/>
      <c r="OGS335" s="27"/>
      <c r="OGT335" s="27"/>
      <c r="OGU335" s="27"/>
      <c r="OGV335" s="27"/>
      <c r="OGW335" s="27"/>
      <c r="OGX335" s="27"/>
      <c r="OGY335" s="27"/>
      <c r="OGZ335" s="27"/>
      <c r="OHA335" s="27"/>
      <c r="OHB335" s="27"/>
      <c r="OHC335" s="27"/>
      <c r="OHD335" s="27"/>
      <c r="OHE335" s="27"/>
      <c r="OHF335" s="27"/>
      <c r="OHG335" s="27"/>
      <c r="OHH335" s="27"/>
      <c r="OHI335" s="27"/>
      <c r="OHJ335" s="27"/>
      <c r="OHK335" s="27"/>
      <c r="OHL335" s="27"/>
      <c r="OHM335" s="27"/>
      <c r="OHN335" s="27"/>
      <c r="OHO335" s="27"/>
      <c r="OHP335" s="27"/>
      <c r="OHQ335" s="27"/>
      <c r="OHR335" s="27"/>
      <c r="OHS335" s="27"/>
      <c r="OHT335" s="27"/>
      <c r="OHU335" s="27"/>
      <c r="OHV335" s="27"/>
      <c r="OHW335" s="27"/>
      <c r="OHX335" s="27"/>
      <c r="OHY335" s="27"/>
      <c r="OHZ335" s="27"/>
      <c r="OIA335" s="27"/>
      <c r="OIB335" s="27"/>
      <c r="OIC335" s="27"/>
      <c r="OID335" s="27"/>
      <c r="OIE335" s="27"/>
      <c r="OIF335" s="27"/>
      <c r="OIG335" s="27"/>
      <c r="OIH335" s="27"/>
      <c r="OII335" s="27"/>
      <c r="OIJ335" s="27"/>
      <c r="OIK335" s="27"/>
      <c r="OIL335" s="27"/>
      <c r="OIM335" s="27"/>
      <c r="OIN335" s="27"/>
      <c r="OIO335" s="27"/>
      <c r="OIP335" s="27"/>
      <c r="OIQ335" s="27"/>
      <c r="OIR335" s="27"/>
      <c r="OIS335" s="27"/>
      <c r="OIT335" s="27"/>
      <c r="OIU335" s="27"/>
      <c r="OIV335" s="27"/>
      <c r="OIW335" s="27"/>
      <c r="OIX335" s="27"/>
      <c r="OIY335" s="27"/>
      <c r="OIZ335" s="27"/>
      <c r="OJA335" s="27"/>
      <c r="OJB335" s="27"/>
      <c r="OJC335" s="27"/>
      <c r="OJD335" s="27"/>
      <c r="OJE335" s="27"/>
      <c r="OJF335" s="27"/>
      <c r="OJG335" s="27"/>
      <c r="OJH335" s="27"/>
      <c r="OJI335" s="27"/>
      <c r="OJJ335" s="27"/>
      <c r="OJK335" s="27"/>
      <c r="OJL335" s="27"/>
      <c r="OJM335" s="27"/>
      <c r="OJN335" s="27"/>
      <c r="OJO335" s="27"/>
      <c r="OJP335" s="27"/>
      <c r="OJQ335" s="27"/>
      <c r="OJR335" s="27"/>
      <c r="OJS335" s="27"/>
      <c r="OJT335" s="27"/>
      <c r="OJU335" s="27"/>
      <c r="OJV335" s="27"/>
      <c r="OJW335" s="27"/>
      <c r="OJX335" s="27"/>
      <c r="OJY335" s="27"/>
      <c r="OJZ335" s="27"/>
      <c r="OKA335" s="27"/>
      <c r="OKB335" s="27"/>
      <c r="OKC335" s="27"/>
      <c r="OKD335" s="27"/>
      <c r="OKE335" s="27"/>
      <c r="OKF335" s="27"/>
      <c r="OKG335" s="27"/>
      <c r="OKH335" s="27"/>
      <c r="OKI335" s="27"/>
      <c r="OKJ335" s="27"/>
      <c r="OKK335" s="27"/>
      <c r="OKL335" s="27"/>
      <c r="OKM335" s="27"/>
      <c r="OKN335" s="27"/>
      <c r="OKO335" s="27"/>
      <c r="OKP335" s="27"/>
      <c r="OKQ335" s="27"/>
      <c r="OKR335" s="27"/>
      <c r="OKS335" s="27"/>
      <c r="OKT335" s="27"/>
      <c r="OKU335" s="27"/>
      <c r="OKV335" s="27"/>
      <c r="OKW335" s="27"/>
      <c r="OKX335" s="27"/>
      <c r="OKY335" s="27"/>
      <c r="OKZ335" s="27"/>
      <c r="OLA335" s="27"/>
      <c r="OLB335" s="27"/>
      <c r="OLC335" s="27"/>
      <c r="OLD335" s="27"/>
      <c r="OLE335" s="27"/>
      <c r="OLF335" s="27"/>
      <c r="OLG335" s="27"/>
      <c r="OLH335" s="27"/>
      <c r="OLI335" s="27"/>
      <c r="OLJ335" s="27"/>
      <c r="OLK335" s="27"/>
      <c r="OLL335" s="27"/>
      <c r="OLM335" s="27"/>
      <c r="OLN335" s="27"/>
      <c r="OLO335" s="27"/>
      <c r="OLP335" s="27"/>
      <c r="OLQ335" s="27"/>
      <c r="OLR335" s="27"/>
      <c r="OLS335" s="27"/>
      <c r="OLT335" s="27"/>
      <c r="OLU335" s="27"/>
      <c r="OLV335" s="27"/>
      <c r="OLW335" s="27"/>
      <c r="OLX335" s="27"/>
      <c r="OLY335" s="27"/>
      <c r="OLZ335" s="27"/>
      <c r="OMA335" s="27"/>
      <c r="OMB335" s="27"/>
      <c r="OMC335" s="27"/>
      <c r="OMD335" s="27"/>
      <c r="OME335" s="27"/>
      <c r="OMF335" s="27"/>
      <c r="OMG335" s="27"/>
      <c r="OMH335" s="27"/>
      <c r="OMI335" s="27"/>
      <c r="OMJ335" s="27"/>
      <c r="OMK335" s="27"/>
      <c r="OML335" s="27"/>
      <c r="OMM335" s="27"/>
      <c r="OMN335" s="27"/>
      <c r="OMO335" s="27"/>
      <c r="OMP335" s="27"/>
      <c r="OMQ335" s="27"/>
      <c r="OMR335" s="27"/>
      <c r="OMS335" s="27"/>
      <c r="OMT335" s="27"/>
      <c r="OMU335" s="27"/>
      <c r="OMV335" s="27"/>
      <c r="OMW335" s="27"/>
      <c r="OMX335" s="27"/>
      <c r="OMY335" s="27"/>
      <c r="OMZ335" s="27"/>
      <c r="ONA335" s="27"/>
      <c r="ONB335" s="27"/>
      <c r="ONC335" s="27"/>
      <c r="OND335" s="27"/>
      <c r="ONE335" s="27"/>
      <c r="ONF335" s="27"/>
      <c r="ONG335" s="27"/>
      <c r="ONH335" s="27"/>
      <c r="ONI335" s="27"/>
      <c r="ONJ335" s="27"/>
      <c r="ONK335" s="27"/>
      <c r="ONL335" s="27"/>
      <c r="ONM335" s="27"/>
      <c r="ONN335" s="27"/>
      <c r="ONO335" s="27"/>
      <c r="ONP335" s="27"/>
      <c r="ONQ335" s="27"/>
      <c r="ONR335" s="27"/>
      <c r="ONS335" s="27"/>
      <c r="ONT335" s="27"/>
      <c r="ONU335" s="27"/>
      <c r="ONV335" s="27"/>
      <c r="ONW335" s="27"/>
      <c r="ONX335" s="27"/>
      <c r="ONY335" s="27"/>
      <c r="ONZ335" s="27"/>
      <c r="OOA335" s="27"/>
      <c r="OOB335" s="27"/>
      <c r="OOC335" s="27"/>
      <c r="OOD335" s="27"/>
      <c r="OOE335" s="27"/>
      <c r="OOF335" s="27"/>
      <c r="OOG335" s="27"/>
      <c r="OOH335" s="27"/>
      <c r="OOI335" s="27"/>
      <c r="OOJ335" s="27"/>
      <c r="OOK335" s="27"/>
      <c r="OOL335" s="27"/>
      <c r="OOM335" s="27"/>
      <c r="OON335" s="27"/>
      <c r="OOO335" s="27"/>
      <c r="OOP335" s="27"/>
      <c r="OOQ335" s="27"/>
      <c r="OOR335" s="27"/>
      <c r="OOS335" s="27"/>
      <c r="OOT335" s="27"/>
      <c r="OOU335" s="27"/>
      <c r="OOV335" s="27"/>
      <c r="OOW335" s="27"/>
      <c r="OOX335" s="27"/>
      <c r="OOY335" s="27"/>
      <c r="OOZ335" s="27"/>
      <c r="OPA335" s="27"/>
      <c r="OPB335" s="27"/>
      <c r="OPC335" s="27"/>
      <c r="OPD335" s="27"/>
      <c r="OPE335" s="27"/>
      <c r="OPF335" s="27"/>
      <c r="OPG335" s="27"/>
      <c r="OPH335" s="27"/>
      <c r="OPI335" s="27"/>
      <c r="OPJ335" s="27"/>
      <c r="OPK335" s="27"/>
      <c r="OPL335" s="27"/>
      <c r="OPM335" s="27"/>
      <c r="OPN335" s="27"/>
      <c r="OPO335" s="27"/>
      <c r="OPP335" s="27"/>
      <c r="OPQ335" s="27"/>
      <c r="OPR335" s="27"/>
      <c r="OPS335" s="27"/>
      <c r="OPT335" s="27"/>
      <c r="OPU335" s="27"/>
      <c r="OPV335" s="27"/>
      <c r="OPW335" s="27"/>
      <c r="OPX335" s="27"/>
      <c r="OPY335" s="27"/>
      <c r="OPZ335" s="27"/>
      <c r="OQA335" s="27"/>
      <c r="OQB335" s="27"/>
      <c r="OQC335" s="27"/>
      <c r="OQD335" s="27"/>
      <c r="OQE335" s="27"/>
      <c r="OQF335" s="27"/>
      <c r="OQG335" s="27"/>
      <c r="OQH335" s="27"/>
      <c r="OQI335" s="27"/>
      <c r="OQJ335" s="27"/>
      <c r="OQK335" s="27"/>
      <c r="OQL335" s="27"/>
      <c r="OQM335" s="27"/>
      <c r="OQN335" s="27"/>
      <c r="OQO335" s="27"/>
      <c r="OQP335" s="27"/>
      <c r="OQQ335" s="27"/>
      <c r="OQR335" s="27"/>
      <c r="OQS335" s="27"/>
      <c r="OQT335" s="27"/>
      <c r="OQU335" s="27"/>
      <c r="OQV335" s="27"/>
      <c r="OQW335" s="27"/>
      <c r="OQX335" s="27"/>
      <c r="OQY335" s="27"/>
      <c r="OQZ335" s="27"/>
      <c r="ORA335" s="27"/>
      <c r="ORB335" s="27"/>
      <c r="ORC335" s="27"/>
      <c r="ORD335" s="27"/>
      <c r="ORE335" s="27"/>
      <c r="ORF335" s="27"/>
      <c r="ORG335" s="27"/>
      <c r="ORH335" s="27"/>
      <c r="ORI335" s="27"/>
      <c r="ORJ335" s="27"/>
      <c r="ORK335" s="27"/>
      <c r="ORL335" s="27"/>
      <c r="ORM335" s="27"/>
      <c r="ORN335" s="27"/>
      <c r="ORO335" s="27"/>
      <c r="ORP335" s="27"/>
      <c r="ORQ335" s="27"/>
      <c r="ORR335" s="27"/>
      <c r="ORS335" s="27"/>
      <c r="ORT335" s="27"/>
      <c r="ORU335" s="27"/>
      <c r="ORV335" s="27"/>
      <c r="ORW335" s="27"/>
      <c r="ORX335" s="27"/>
      <c r="ORY335" s="27"/>
      <c r="ORZ335" s="27"/>
      <c r="OSA335" s="27"/>
      <c r="OSB335" s="27"/>
      <c r="OSC335" s="27"/>
      <c r="OSD335" s="27"/>
      <c r="OSE335" s="27"/>
      <c r="OSF335" s="27"/>
      <c r="OSG335" s="27"/>
      <c r="OSH335" s="27"/>
      <c r="OSI335" s="27"/>
      <c r="OSJ335" s="27"/>
      <c r="OSK335" s="27"/>
      <c r="OSL335" s="27"/>
      <c r="OSM335" s="27"/>
      <c r="OSN335" s="27"/>
      <c r="OSO335" s="27"/>
      <c r="OSP335" s="27"/>
      <c r="OSQ335" s="27"/>
      <c r="OSR335" s="27"/>
      <c r="OSS335" s="27"/>
      <c r="OST335" s="27"/>
      <c r="OSU335" s="27"/>
      <c r="OSV335" s="27"/>
      <c r="OSW335" s="27"/>
      <c r="OSX335" s="27"/>
      <c r="OSY335" s="27"/>
      <c r="OSZ335" s="27"/>
      <c r="OTA335" s="27"/>
      <c r="OTB335" s="27"/>
      <c r="OTC335" s="27"/>
      <c r="OTD335" s="27"/>
      <c r="OTE335" s="27"/>
      <c r="OTF335" s="27"/>
      <c r="OTG335" s="27"/>
      <c r="OTH335" s="27"/>
      <c r="OTI335" s="27"/>
      <c r="OTJ335" s="27"/>
      <c r="OTK335" s="27"/>
      <c r="OTL335" s="27"/>
      <c r="OTM335" s="27"/>
      <c r="OTN335" s="27"/>
      <c r="OTO335" s="27"/>
      <c r="OTP335" s="27"/>
      <c r="OTQ335" s="27"/>
      <c r="OTR335" s="27"/>
      <c r="OTS335" s="27"/>
      <c r="OTT335" s="27"/>
      <c r="OTU335" s="27"/>
      <c r="OTV335" s="27"/>
      <c r="OTW335" s="27"/>
      <c r="OTX335" s="27"/>
      <c r="OTY335" s="27"/>
      <c r="OTZ335" s="27"/>
      <c r="OUA335" s="27"/>
      <c r="OUB335" s="27"/>
      <c r="OUC335" s="27"/>
      <c r="OUD335" s="27"/>
      <c r="OUE335" s="27"/>
      <c r="OUF335" s="27"/>
      <c r="OUG335" s="27"/>
      <c r="OUH335" s="27"/>
      <c r="OUI335" s="27"/>
      <c r="OUJ335" s="27"/>
      <c r="OUK335" s="27"/>
      <c r="OUL335" s="27"/>
      <c r="OUM335" s="27"/>
      <c r="OUN335" s="27"/>
      <c r="OUO335" s="27"/>
      <c r="OUP335" s="27"/>
      <c r="OUQ335" s="27"/>
      <c r="OUR335" s="27"/>
      <c r="OUS335" s="27"/>
      <c r="OUT335" s="27"/>
      <c r="OUU335" s="27"/>
      <c r="OUV335" s="27"/>
      <c r="OUW335" s="27"/>
      <c r="OUX335" s="27"/>
      <c r="OUY335" s="27"/>
      <c r="OUZ335" s="27"/>
      <c r="OVA335" s="27"/>
      <c r="OVB335" s="27"/>
      <c r="OVC335" s="27"/>
      <c r="OVD335" s="27"/>
      <c r="OVE335" s="27"/>
      <c r="OVF335" s="27"/>
      <c r="OVG335" s="27"/>
      <c r="OVH335" s="27"/>
      <c r="OVI335" s="27"/>
      <c r="OVJ335" s="27"/>
      <c r="OVK335" s="27"/>
      <c r="OVL335" s="27"/>
      <c r="OVM335" s="27"/>
      <c r="OVN335" s="27"/>
      <c r="OVO335" s="27"/>
      <c r="OVP335" s="27"/>
      <c r="OVQ335" s="27"/>
      <c r="OVR335" s="27"/>
      <c r="OVS335" s="27"/>
      <c r="OVT335" s="27"/>
      <c r="OVU335" s="27"/>
      <c r="OVV335" s="27"/>
      <c r="OVW335" s="27"/>
      <c r="OVX335" s="27"/>
      <c r="OVY335" s="27"/>
      <c r="OVZ335" s="27"/>
      <c r="OWA335" s="27"/>
      <c r="OWB335" s="27"/>
      <c r="OWC335" s="27"/>
      <c r="OWD335" s="27"/>
      <c r="OWE335" s="27"/>
      <c r="OWF335" s="27"/>
      <c r="OWG335" s="27"/>
      <c r="OWH335" s="27"/>
      <c r="OWI335" s="27"/>
      <c r="OWJ335" s="27"/>
      <c r="OWK335" s="27"/>
      <c r="OWL335" s="27"/>
      <c r="OWM335" s="27"/>
      <c r="OWN335" s="27"/>
      <c r="OWO335" s="27"/>
      <c r="OWP335" s="27"/>
      <c r="OWQ335" s="27"/>
      <c r="OWR335" s="27"/>
      <c r="OWS335" s="27"/>
      <c r="OWT335" s="27"/>
      <c r="OWU335" s="27"/>
      <c r="OWV335" s="27"/>
      <c r="OWW335" s="27"/>
      <c r="OWX335" s="27"/>
      <c r="OWY335" s="27"/>
      <c r="OWZ335" s="27"/>
      <c r="OXA335" s="27"/>
      <c r="OXB335" s="27"/>
      <c r="OXC335" s="27"/>
      <c r="OXD335" s="27"/>
      <c r="OXE335" s="27"/>
      <c r="OXF335" s="27"/>
      <c r="OXG335" s="27"/>
      <c r="OXH335" s="27"/>
      <c r="OXI335" s="27"/>
      <c r="OXJ335" s="27"/>
      <c r="OXK335" s="27"/>
      <c r="OXL335" s="27"/>
      <c r="OXM335" s="27"/>
      <c r="OXN335" s="27"/>
      <c r="OXO335" s="27"/>
      <c r="OXP335" s="27"/>
      <c r="OXQ335" s="27"/>
      <c r="OXR335" s="27"/>
      <c r="OXS335" s="27"/>
      <c r="OXT335" s="27"/>
      <c r="OXU335" s="27"/>
      <c r="OXV335" s="27"/>
      <c r="OXW335" s="27"/>
      <c r="OXX335" s="27"/>
      <c r="OXY335" s="27"/>
      <c r="OXZ335" s="27"/>
      <c r="OYA335" s="27"/>
      <c r="OYB335" s="27"/>
      <c r="OYC335" s="27"/>
      <c r="OYD335" s="27"/>
      <c r="OYE335" s="27"/>
      <c r="OYF335" s="27"/>
      <c r="OYG335" s="27"/>
      <c r="OYH335" s="27"/>
      <c r="OYI335" s="27"/>
      <c r="OYJ335" s="27"/>
      <c r="OYK335" s="27"/>
      <c r="OYL335" s="27"/>
      <c r="OYM335" s="27"/>
      <c r="OYN335" s="27"/>
      <c r="OYO335" s="27"/>
      <c r="OYP335" s="27"/>
      <c r="OYQ335" s="27"/>
      <c r="OYR335" s="27"/>
      <c r="OYS335" s="27"/>
      <c r="OYT335" s="27"/>
      <c r="OYU335" s="27"/>
      <c r="OYV335" s="27"/>
      <c r="OYW335" s="27"/>
      <c r="OYX335" s="27"/>
      <c r="OYY335" s="27"/>
      <c r="OYZ335" s="27"/>
      <c r="OZA335" s="27"/>
      <c r="OZB335" s="27"/>
      <c r="OZC335" s="27"/>
      <c r="OZD335" s="27"/>
      <c r="OZE335" s="27"/>
      <c r="OZF335" s="27"/>
      <c r="OZG335" s="27"/>
      <c r="OZH335" s="27"/>
      <c r="OZI335" s="27"/>
      <c r="OZJ335" s="27"/>
      <c r="OZK335" s="27"/>
      <c r="OZL335" s="27"/>
      <c r="OZM335" s="27"/>
      <c r="OZN335" s="27"/>
      <c r="OZO335" s="27"/>
      <c r="OZP335" s="27"/>
      <c r="OZQ335" s="27"/>
      <c r="OZR335" s="27"/>
      <c r="OZS335" s="27"/>
      <c r="OZT335" s="27"/>
      <c r="OZU335" s="27"/>
      <c r="OZV335" s="27"/>
      <c r="OZW335" s="27"/>
      <c r="OZX335" s="27"/>
      <c r="OZY335" s="27"/>
      <c r="OZZ335" s="27"/>
      <c r="PAA335" s="27"/>
      <c r="PAB335" s="27"/>
      <c r="PAC335" s="27"/>
      <c r="PAD335" s="27"/>
      <c r="PAE335" s="27"/>
      <c r="PAF335" s="27"/>
      <c r="PAG335" s="27"/>
      <c r="PAH335" s="27"/>
      <c r="PAI335" s="27"/>
      <c r="PAJ335" s="27"/>
      <c r="PAK335" s="27"/>
      <c r="PAL335" s="27"/>
      <c r="PAM335" s="27"/>
      <c r="PAN335" s="27"/>
      <c r="PAO335" s="27"/>
      <c r="PAP335" s="27"/>
      <c r="PAQ335" s="27"/>
      <c r="PAR335" s="27"/>
      <c r="PAS335" s="27"/>
      <c r="PAT335" s="27"/>
      <c r="PAU335" s="27"/>
      <c r="PAV335" s="27"/>
      <c r="PAW335" s="27"/>
      <c r="PAX335" s="27"/>
      <c r="PAY335" s="27"/>
      <c r="PAZ335" s="27"/>
      <c r="PBA335" s="27"/>
      <c r="PBB335" s="27"/>
      <c r="PBC335" s="27"/>
      <c r="PBD335" s="27"/>
      <c r="PBE335" s="27"/>
      <c r="PBF335" s="27"/>
      <c r="PBG335" s="27"/>
      <c r="PBH335" s="27"/>
      <c r="PBI335" s="27"/>
      <c r="PBJ335" s="27"/>
      <c r="PBK335" s="27"/>
      <c r="PBL335" s="27"/>
      <c r="PBM335" s="27"/>
      <c r="PBN335" s="27"/>
      <c r="PBO335" s="27"/>
      <c r="PBP335" s="27"/>
      <c r="PBQ335" s="27"/>
      <c r="PBR335" s="27"/>
      <c r="PBS335" s="27"/>
      <c r="PBT335" s="27"/>
      <c r="PBU335" s="27"/>
      <c r="PBV335" s="27"/>
      <c r="PBW335" s="27"/>
      <c r="PBX335" s="27"/>
      <c r="PBY335" s="27"/>
      <c r="PBZ335" s="27"/>
      <c r="PCA335" s="27"/>
      <c r="PCB335" s="27"/>
      <c r="PCC335" s="27"/>
      <c r="PCD335" s="27"/>
      <c r="PCE335" s="27"/>
      <c r="PCF335" s="27"/>
      <c r="PCG335" s="27"/>
      <c r="PCH335" s="27"/>
      <c r="PCI335" s="27"/>
      <c r="PCJ335" s="27"/>
      <c r="PCK335" s="27"/>
      <c r="PCL335" s="27"/>
      <c r="PCM335" s="27"/>
      <c r="PCN335" s="27"/>
      <c r="PCO335" s="27"/>
      <c r="PCP335" s="27"/>
      <c r="PCQ335" s="27"/>
      <c r="PCR335" s="27"/>
      <c r="PCS335" s="27"/>
      <c r="PCT335" s="27"/>
      <c r="PCU335" s="27"/>
      <c r="PCV335" s="27"/>
      <c r="PCW335" s="27"/>
      <c r="PCX335" s="27"/>
      <c r="PCY335" s="27"/>
      <c r="PCZ335" s="27"/>
      <c r="PDA335" s="27"/>
      <c r="PDB335" s="27"/>
      <c r="PDC335" s="27"/>
      <c r="PDD335" s="27"/>
      <c r="PDE335" s="27"/>
      <c r="PDF335" s="27"/>
      <c r="PDG335" s="27"/>
      <c r="PDH335" s="27"/>
      <c r="PDI335" s="27"/>
      <c r="PDJ335" s="27"/>
      <c r="PDK335" s="27"/>
      <c r="PDL335" s="27"/>
      <c r="PDM335" s="27"/>
      <c r="PDN335" s="27"/>
      <c r="PDO335" s="27"/>
      <c r="PDP335" s="27"/>
      <c r="PDQ335" s="27"/>
      <c r="PDR335" s="27"/>
      <c r="PDS335" s="27"/>
      <c r="PDT335" s="27"/>
      <c r="PDU335" s="27"/>
      <c r="PDV335" s="27"/>
      <c r="PDW335" s="27"/>
      <c r="PDX335" s="27"/>
      <c r="PDY335" s="27"/>
      <c r="PDZ335" s="27"/>
      <c r="PEA335" s="27"/>
      <c r="PEB335" s="27"/>
      <c r="PEC335" s="27"/>
      <c r="PED335" s="27"/>
      <c r="PEE335" s="27"/>
      <c r="PEF335" s="27"/>
      <c r="PEG335" s="27"/>
      <c r="PEH335" s="27"/>
      <c r="PEI335" s="27"/>
      <c r="PEJ335" s="27"/>
      <c r="PEK335" s="27"/>
      <c r="PEL335" s="27"/>
      <c r="PEM335" s="27"/>
      <c r="PEN335" s="27"/>
      <c r="PEO335" s="27"/>
      <c r="PEP335" s="27"/>
      <c r="PEQ335" s="27"/>
      <c r="PER335" s="27"/>
      <c r="PES335" s="27"/>
      <c r="PET335" s="27"/>
      <c r="PEU335" s="27"/>
      <c r="PEV335" s="27"/>
      <c r="PEW335" s="27"/>
      <c r="PEX335" s="27"/>
      <c r="PEY335" s="27"/>
      <c r="PEZ335" s="27"/>
      <c r="PFA335" s="27"/>
      <c r="PFB335" s="27"/>
      <c r="PFC335" s="27"/>
      <c r="PFD335" s="27"/>
      <c r="PFE335" s="27"/>
      <c r="PFF335" s="27"/>
      <c r="PFG335" s="27"/>
      <c r="PFH335" s="27"/>
      <c r="PFI335" s="27"/>
      <c r="PFJ335" s="27"/>
      <c r="PFK335" s="27"/>
      <c r="PFL335" s="27"/>
      <c r="PFM335" s="27"/>
      <c r="PFN335" s="27"/>
      <c r="PFO335" s="27"/>
      <c r="PFP335" s="27"/>
      <c r="PFQ335" s="27"/>
      <c r="PFR335" s="27"/>
      <c r="PFS335" s="27"/>
      <c r="PFT335" s="27"/>
      <c r="PFU335" s="27"/>
      <c r="PFV335" s="27"/>
      <c r="PFW335" s="27"/>
      <c r="PFX335" s="27"/>
      <c r="PFY335" s="27"/>
      <c r="PFZ335" s="27"/>
      <c r="PGA335" s="27"/>
      <c r="PGB335" s="27"/>
      <c r="PGC335" s="27"/>
      <c r="PGD335" s="27"/>
      <c r="PGE335" s="27"/>
      <c r="PGF335" s="27"/>
      <c r="PGG335" s="27"/>
      <c r="PGH335" s="27"/>
      <c r="PGI335" s="27"/>
      <c r="PGJ335" s="27"/>
      <c r="PGK335" s="27"/>
      <c r="PGL335" s="27"/>
      <c r="PGM335" s="27"/>
      <c r="PGN335" s="27"/>
      <c r="PGO335" s="27"/>
      <c r="PGP335" s="27"/>
      <c r="PGQ335" s="27"/>
      <c r="PGR335" s="27"/>
      <c r="PGS335" s="27"/>
      <c r="PGT335" s="27"/>
      <c r="PGU335" s="27"/>
      <c r="PGV335" s="27"/>
      <c r="PGW335" s="27"/>
      <c r="PGX335" s="27"/>
      <c r="PGY335" s="27"/>
      <c r="PGZ335" s="27"/>
      <c r="PHA335" s="27"/>
      <c r="PHB335" s="27"/>
      <c r="PHC335" s="27"/>
      <c r="PHD335" s="27"/>
      <c r="PHE335" s="27"/>
      <c r="PHF335" s="27"/>
      <c r="PHG335" s="27"/>
      <c r="PHH335" s="27"/>
      <c r="PHI335" s="27"/>
      <c r="PHJ335" s="27"/>
      <c r="PHK335" s="27"/>
      <c r="PHL335" s="27"/>
      <c r="PHM335" s="27"/>
      <c r="PHN335" s="27"/>
      <c r="PHO335" s="27"/>
      <c r="PHP335" s="27"/>
      <c r="PHQ335" s="27"/>
      <c r="PHR335" s="27"/>
      <c r="PHS335" s="27"/>
      <c r="PHT335" s="27"/>
      <c r="PHU335" s="27"/>
      <c r="PHV335" s="27"/>
      <c r="PHW335" s="27"/>
      <c r="PHX335" s="27"/>
      <c r="PHY335" s="27"/>
      <c r="PHZ335" s="27"/>
      <c r="PIA335" s="27"/>
      <c r="PIB335" s="27"/>
      <c r="PIC335" s="27"/>
      <c r="PID335" s="27"/>
      <c r="PIE335" s="27"/>
      <c r="PIF335" s="27"/>
      <c r="PIG335" s="27"/>
      <c r="PIH335" s="27"/>
      <c r="PII335" s="27"/>
      <c r="PIJ335" s="27"/>
      <c r="PIK335" s="27"/>
      <c r="PIL335" s="27"/>
      <c r="PIM335" s="27"/>
      <c r="PIN335" s="27"/>
      <c r="PIO335" s="27"/>
      <c r="PIP335" s="27"/>
      <c r="PIQ335" s="27"/>
      <c r="PIR335" s="27"/>
      <c r="PIS335" s="27"/>
      <c r="PIT335" s="27"/>
      <c r="PIU335" s="27"/>
      <c r="PIV335" s="27"/>
      <c r="PIW335" s="27"/>
      <c r="PIX335" s="27"/>
      <c r="PIY335" s="27"/>
      <c r="PIZ335" s="27"/>
      <c r="PJA335" s="27"/>
      <c r="PJB335" s="27"/>
      <c r="PJC335" s="27"/>
      <c r="PJD335" s="27"/>
      <c r="PJE335" s="27"/>
      <c r="PJF335" s="27"/>
      <c r="PJG335" s="27"/>
      <c r="PJH335" s="27"/>
      <c r="PJI335" s="27"/>
      <c r="PJJ335" s="27"/>
      <c r="PJK335" s="27"/>
      <c r="PJL335" s="27"/>
      <c r="PJM335" s="27"/>
      <c r="PJN335" s="27"/>
      <c r="PJO335" s="27"/>
      <c r="PJP335" s="27"/>
      <c r="PJQ335" s="27"/>
      <c r="PJR335" s="27"/>
      <c r="PJS335" s="27"/>
      <c r="PJT335" s="27"/>
      <c r="PJU335" s="27"/>
      <c r="PJV335" s="27"/>
      <c r="PJW335" s="27"/>
      <c r="PJX335" s="27"/>
      <c r="PJY335" s="27"/>
      <c r="PJZ335" s="27"/>
      <c r="PKA335" s="27"/>
      <c r="PKB335" s="27"/>
      <c r="PKC335" s="27"/>
      <c r="PKD335" s="27"/>
      <c r="PKE335" s="27"/>
      <c r="PKF335" s="27"/>
      <c r="PKG335" s="27"/>
      <c r="PKH335" s="27"/>
      <c r="PKI335" s="27"/>
      <c r="PKJ335" s="27"/>
      <c r="PKK335" s="27"/>
      <c r="PKL335" s="27"/>
      <c r="PKM335" s="27"/>
      <c r="PKN335" s="27"/>
      <c r="PKO335" s="27"/>
      <c r="PKP335" s="27"/>
      <c r="PKQ335" s="27"/>
      <c r="PKR335" s="27"/>
      <c r="PKS335" s="27"/>
      <c r="PKT335" s="27"/>
      <c r="PKU335" s="27"/>
      <c r="PKV335" s="27"/>
      <c r="PKW335" s="27"/>
      <c r="PKX335" s="27"/>
      <c r="PKY335" s="27"/>
      <c r="PKZ335" s="27"/>
      <c r="PLA335" s="27"/>
      <c r="PLB335" s="27"/>
      <c r="PLC335" s="27"/>
      <c r="PLD335" s="27"/>
      <c r="PLE335" s="27"/>
      <c r="PLF335" s="27"/>
      <c r="PLG335" s="27"/>
      <c r="PLH335" s="27"/>
      <c r="PLI335" s="27"/>
      <c r="PLJ335" s="27"/>
      <c r="PLK335" s="27"/>
      <c r="PLL335" s="27"/>
      <c r="PLM335" s="27"/>
      <c r="PLN335" s="27"/>
      <c r="PLO335" s="27"/>
      <c r="PLP335" s="27"/>
      <c r="PLQ335" s="27"/>
      <c r="PLR335" s="27"/>
      <c r="PLS335" s="27"/>
      <c r="PLT335" s="27"/>
      <c r="PLU335" s="27"/>
      <c r="PLV335" s="27"/>
      <c r="PLW335" s="27"/>
      <c r="PLX335" s="27"/>
      <c r="PLY335" s="27"/>
      <c r="PLZ335" s="27"/>
      <c r="PMA335" s="27"/>
      <c r="PMB335" s="27"/>
      <c r="PMC335" s="27"/>
      <c r="PMD335" s="27"/>
      <c r="PME335" s="27"/>
      <c r="PMF335" s="27"/>
      <c r="PMG335" s="27"/>
      <c r="PMH335" s="27"/>
      <c r="PMI335" s="27"/>
      <c r="PMJ335" s="27"/>
      <c r="PMK335" s="27"/>
      <c r="PML335" s="27"/>
      <c r="PMM335" s="27"/>
      <c r="PMN335" s="27"/>
      <c r="PMO335" s="27"/>
      <c r="PMP335" s="27"/>
      <c r="PMQ335" s="27"/>
      <c r="PMR335" s="27"/>
      <c r="PMS335" s="27"/>
      <c r="PMT335" s="27"/>
      <c r="PMU335" s="27"/>
      <c r="PMV335" s="27"/>
      <c r="PMW335" s="27"/>
      <c r="PMX335" s="27"/>
      <c r="PMY335" s="27"/>
      <c r="PMZ335" s="27"/>
      <c r="PNA335" s="27"/>
      <c r="PNB335" s="27"/>
      <c r="PNC335" s="27"/>
      <c r="PND335" s="27"/>
      <c r="PNE335" s="27"/>
      <c r="PNF335" s="27"/>
      <c r="PNG335" s="27"/>
      <c r="PNH335" s="27"/>
      <c r="PNI335" s="27"/>
      <c r="PNJ335" s="27"/>
      <c r="PNK335" s="27"/>
      <c r="PNL335" s="27"/>
      <c r="PNM335" s="27"/>
      <c r="PNN335" s="27"/>
      <c r="PNO335" s="27"/>
      <c r="PNP335" s="27"/>
      <c r="PNQ335" s="27"/>
      <c r="PNR335" s="27"/>
      <c r="PNS335" s="27"/>
      <c r="PNT335" s="27"/>
      <c r="PNU335" s="27"/>
      <c r="PNV335" s="27"/>
      <c r="PNW335" s="27"/>
      <c r="PNX335" s="27"/>
      <c r="PNY335" s="27"/>
      <c r="PNZ335" s="27"/>
      <c r="POA335" s="27"/>
      <c r="POB335" s="27"/>
      <c r="POC335" s="27"/>
      <c r="POD335" s="27"/>
      <c r="POE335" s="27"/>
      <c r="POF335" s="27"/>
      <c r="POG335" s="27"/>
      <c r="POH335" s="27"/>
      <c r="POI335" s="27"/>
      <c r="POJ335" s="27"/>
      <c r="POK335" s="27"/>
      <c r="POL335" s="27"/>
      <c r="POM335" s="27"/>
      <c r="PON335" s="27"/>
      <c r="POO335" s="27"/>
      <c r="POP335" s="27"/>
      <c r="POQ335" s="27"/>
      <c r="POR335" s="27"/>
      <c r="POS335" s="27"/>
      <c r="POT335" s="27"/>
      <c r="POU335" s="27"/>
      <c r="POV335" s="27"/>
      <c r="POW335" s="27"/>
      <c r="POX335" s="27"/>
      <c r="POY335" s="27"/>
      <c r="POZ335" s="27"/>
      <c r="PPA335" s="27"/>
      <c r="PPB335" s="27"/>
      <c r="PPC335" s="27"/>
      <c r="PPD335" s="27"/>
      <c r="PPE335" s="27"/>
      <c r="PPF335" s="27"/>
      <c r="PPG335" s="27"/>
      <c r="PPH335" s="27"/>
      <c r="PPI335" s="27"/>
      <c r="PPJ335" s="27"/>
      <c r="PPK335" s="27"/>
      <c r="PPL335" s="27"/>
      <c r="PPM335" s="27"/>
      <c r="PPN335" s="27"/>
      <c r="PPO335" s="27"/>
      <c r="PPP335" s="27"/>
      <c r="PPQ335" s="27"/>
      <c r="PPR335" s="27"/>
      <c r="PPS335" s="27"/>
      <c r="PPT335" s="27"/>
      <c r="PPU335" s="27"/>
      <c r="PPV335" s="27"/>
      <c r="PPW335" s="27"/>
      <c r="PPX335" s="27"/>
      <c r="PPY335" s="27"/>
      <c r="PPZ335" s="27"/>
      <c r="PQA335" s="27"/>
      <c r="PQB335" s="27"/>
      <c r="PQC335" s="27"/>
      <c r="PQD335" s="27"/>
      <c r="PQE335" s="27"/>
      <c r="PQF335" s="27"/>
      <c r="PQG335" s="27"/>
      <c r="PQH335" s="27"/>
      <c r="PQI335" s="27"/>
      <c r="PQJ335" s="27"/>
      <c r="PQK335" s="27"/>
      <c r="PQL335" s="27"/>
      <c r="PQM335" s="27"/>
      <c r="PQN335" s="27"/>
      <c r="PQO335" s="27"/>
      <c r="PQP335" s="27"/>
      <c r="PQQ335" s="27"/>
      <c r="PQR335" s="27"/>
      <c r="PQS335" s="27"/>
      <c r="PQT335" s="27"/>
      <c r="PQU335" s="27"/>
      <c r="PQV335" s="27"/>
      <c r="PQW335" s="27"/>
      <c r="PQX335" s="27"/>
      <c r="PQY335" s="27"/>
      <c r="PQZ335" s="27"/>
      <c r="PRA335" s="27"/>
      <c r="PRB335" s="27"/>
      <c r="PRC335" s="27"/>
      <c r="PRD335" s="27"/>
      <c r="PRE335" s="27"/>
      <c r="PRF335" s="27"/>
      <c r="PRG335" s="27"/>
      <c r="PRH335" s="27"/>
      <c r="PRI335" s="27"/>
      <c r="PRJ335" s="27"/>
      <c r="PRK335" s="27"/>
      <c r="PRL335" s="27"/>
      <c r="PRM335" s="27"/>
      <c r="PRN335" s="27"/>
      <c r="PRO335" s="27"/>
      <c r="PRP335" s="27"/>
      <c r="PRQ335" s="27"/>
      <c r="PRR335" s="27"/>
      <c r="PRS335" s="27"/>
      <c r="PRT335" s="27"/>
      <c r="PRU335" s="27"/>
      <c r="PRV335" s="27"/>
      <c r="PRW335" s="27"/>
      <c r="PRX335" s="27"/>
      <c r="PRY335" s="27"/>
      <c r="PRZ335" s="27"/>
      <c r="PSA335" s="27"/>
      <c r="PSB335" s="27"/>
      <c r="PSC335" s="27"/>
      <c r="PSD335" s="27"/>
      <c r="PSE335" s="27"/>
      <c r="PSF335" s="27"/>
      <c r="PSG335" s="27"/>
      <c r="PSH335" s="27"/>
      <c r="PSI335" s="27"/>
      <c r="PSJ335" s="27"/>
      <c r="PSK335" s="27"/>
      <c r="PSL335" s="27"/>
      <c r="PSM335" s="27"/>
      <c r="PSN335" s="27"/>
      <c r="PSO335" s="27"/>
      <c r="PSP335" s="27"/>
      <c r="PSQ335" s="27"/>
      <c r="PSR335" s="27"/>
      <c r="PSS335" s="27"/>
      <c r="PST335" s="27"/>
      <c r="PSU335" s="27"/>
      <c r="PSV335" s="27"/>
      <c r="PSW335" s="27"/>
      <c r="PSX335" s="27"/>
      <c r="PSY335" s="27"/>
      <c r="PSZ335" s="27"/>
      <c r="PTA335" s="27"/>
      <c r="PTB335" s="27"/>
      <c r="PTC335" s="27"/>
      <c r="PTD335" s="27"/>
      <c r="PTE335" s="27"/>
      <c r="PTF335" s="27"/>
      <c r="PTG335" s="27"/>
      <c r="PTH335" s="27"/>
      <c r="PTI335" s="27"/>
      <c r="PTJ335" s="27"/>
      <c r="PTK335" s="27"/>
      <c r="PTL335" s="27"/>
      <c r="PTM335" s="27"/>
      <c r="PTN335" s="27"/>
      <c r="PTO335" s="27"/>
      <c r="PTP335" s="27"/>
      <c r="PTQ335" s="27"/>
      <c r="PTR335" s="27"/>
      <c r="PTS335" s="27"/>
      <c r="PTT335" s="27"/>
      <c r="PTU335" s="27"/>
      <c r="PTV335" s="27"/>
      <c r="PTW335" s="27"/>
      <c r="PTX335" s="27"/>
      <c r="PTY335" s="27"/>
      <c r="PTZ335" s="27"/>
      <c r="PUA335" s="27"/>
      <c r="PUB335" s="27"/>
      <c r="PUC335" s="27"/>
      <c r="PUD335" s="27"/>
      <c r="PUE335" s="27"/>
      <c r="PUF335" s="27"/>
      <c r="PUG335" s="27"/>
      <c r="PUH335" s="27"/>
      <c r="PUI335" s="27"/>
      <c r="PUJ335" s="27"/>
      <c r="PUK335" s="27"/>
      <c r="PUL335" s="27"/>
      <c r="PUM335" s="27"/>
      <c r="PUN335" s="27"/>
      <c r="PUO335" s="27"/>
      <c r="PUP335" s="27"/>
      <c r="PUQ335" s="27"/>
      <c r="PUR335" s="27"/>
      <c r="PUS335" s="27"/>
      <c r="PUT335" s="27"/>
      <c r="PUU335" s="27"/>
      <c r="PUV335" s="27"/>
      <c r="PUW335" s="27"/>
      <c r="PUX335" s="27"/>
      <c r="PUY335" s="27"/>
      <c r="PUZ335" s="27"/>
      <c r="PVA335" s="27"/>
      <c r="PVB335" s="27"/>
      <c r="PVC335" s="27"/>
      <c r="PVD335" s="27"/>
      <c r="PVE335" s="27"/>
      <c r="PVF335" s="27"/>
      <c r="PVG335" s="27"/>
      <c r="PVH335" s="27"/>
      <c r="PVI335" s="27"/>
      <c r="PVJ335" s="27"/>
      <c r="PVK335" s="27"/>
      <c r="PVL335" s="27"/>
      <c r="PVM335" s="27"/>
      <c r="PVN335" s="27"/>
      <c r="PVO335" s="27"/>
      <c r="PVP335" s="27"/>
      <c r="PVQ335" s="27"/>
      <c r="PVR335" s="27"/>
      <c r="PVS335" s="27"/>
      <c r="PVT335" s="27"/>
      <c r="PVU335" s="27"/>
      <c r="PVV335" s="27"/>
      <c r="PVW335" s="27"/>
      <c r="PVX335" s="27"/>
      <c r="PVY335" s="27"/>
      <c r="PVZ335" s="27"/>
      <c r="PWA335" s="27"/>
      <c r="PWB335" s="27"/>
      <c r="PWC335" s="27"/>
      <c r="PWD335" s="27"/>
      <c r="PWE335" s="27"/>
      <c r="PWF335" s="27"/>
      <c r="PWG335" s="27"/>
      <c r="PWH335" s="27"/>
      <c r="PWI335" s="27"/>
      <c r="PWJ335" s="27"/>
      <c r="PWK335" s="27"/>
      <c r="PWL335" s="27"/>
      <c r="PWM335" s="27"/>
      <c r="PWN335" s="27"/>
      <c r="PWO335" s="27"/>
      <c r="PWP335" s="27"/>
      <c r="PWQ335" s="27"/>
      <c r="PWR335" s="27"/>
      <c r="PWS335" s="27"/>
      <c r="PWT335" s="27"/>
      <c r="PWU335" s="27"/>
      <c r="PWV335" s="27"/>
      <c r="PWW335" s="27"/>
      <c r="PWX335" s="27"/>
      <c r="PWY335" s="27"/>
      <c r="PWZ335" s="27"/>
      <c r="PXA335" s="27"/>
      <c r="PXB335" s="27"/>
      <c r="PXC335" s="27"/>
      <c r="PXD335" s="27"/>
      <c r="PXE335" s="27"/>
      <c r="PXF335" s="27"/>
      <c r="PXG335" s="27"/>
      <c r="PXH335" s="27"/>
      <c r="PXI335" s="27"/>
      <c r="PXJ335" s="27"/>
      <c r="PXK335" s="27"/>
      <c r="PXL335" s="27"/>
      <c r="PXM335" s="27"/>
      <c r="PXN335" s="27"/>
      <c r="PXO335" s="27"/>
      <c r="PXP335" s="27"/>
      <c r="PXQ335" s="27"/>
      <c r="PXR335" s="27"/>
      <c r="PXS335" s="27"/>
      <c r="PXT335" s="27"/>
      <c r="PXU335" s="27"/>
      <c r="PXV335" s="27"/>
      <c r="PXW335" s="27"/>
      <c r="PXX335" s="27"/>
      <c r="PXY335" s="27"/>
      <c r="PXZ335" s="27"/>
      <c r="PYA335" s="27"/>
      <c r="PYB335" s="27"/>
      <c r="PYC335" s="27"/>
      <c r="PYD335" s="27"/>
      <c r="PYE335" s="27"/>
      <c r="PYF335" s="27"/>
      <c r="PYG335" s="27"/>
      <c r="PYH335" s="27"/>
      <c r="PYI335" s="27"/>
      <c r="PYJ335" s="27"/>
      <c r="PYK335" s="27"/>
      <c r="PYL335" s="27"/>
      <c r="PYM335" s="27"/>
      <c r="PYN335" s="27"/>
      <c r="PYO335" s="27"/>
      <c r="PYP335" s="27"/>
      <c r="PYQ335" s="27"/>
      <c r="PYR335" s="27"/>
      <c r="PYS335" s="27"/>
      <c r="PYT335" s="27"/>
      <c r="PYU335" s="27"/>
      <c r="PYV335" s="27"/>
      <c r="PYW335" s="27"/>
      <c r="PYX335" s="27"/>
      <c r="PYY335" s="27"/>
      <c r="PYZ335" s="27"/>
      <c r="PZA335" s="27"/>
      <c r="PZB335" s="27"/>
      <c r="PZC335" s="27"/>
      <c r="PZD335" s="27"/>
      <c r="PZE335" s="27"/>
      <c r="PZF335" s="27"/>
      <c r="PZG335" s="27"/>
      <c r="PZH335" s="27"/>
      <c r="PZI335" s="27"/>
      <c r="PZJ335" s="27"/>
      <c r="PZK335" s="27"/>
      <c r="PZL335" s="27"/>
      <c r="PZM335" s="27"/>
      <c r="PZN335" s="27"/>
      <c r="PZO335" s="27"/>
      <c r="PZP335" s="27"/>
      <c r="PZQ335" s="27"/>
      <c r="PZR335" s="27"/>
      <c r="PZS335" s="27"/>
      <c r="PZT335" s="27"/>
      <c r="PZU335" s="27"/>
      <c r="PZV335" s="27"/>
      <c r="PZW335" s="27"/>
      <c r="PZX335" s="27"/>
      <c r="PZY335" s="27"/>
      <c r="PZZ335" s="27"/>
      <c r="QAA335" s="27"/>
      <c r="QAB335" s="27"/>
      <c r="QAC335" s="27"/>
      <c r="QAD335" s="27"/>
      <c r="QAE335" s="27"/>
      <c r="QAF335" s="27"/>
      <c r="QAG335" s="27"/>
      <c r="QAH335" s="27"/>
      <c r="QAI335" s="27"/>
      <c r="QAJ335" s="27"/>
      <c r="QAK335" s="27"/>
      <c r="QAL335" s="27"/>
      <c r="QAM335" s="27"/>
      <c r="QAN335" s="27"/>
      <c r="QAO335" s="27"/>
      <c r="QAP335" s="27"/>
      <c r="QAQ335" s="27"/>
      <c r="QAR335" s="27"/>
      <c r="QAS335" s="27"/>
      <c r="QAT335" s="27"/>
      <c r="QAU335" s="27"/>
      <c r="QAV335" s="27"/>
      <c r="QAW335" s="27"/>
      <c r="QAX335" s="27"/>
      <c r="QAY335" s="27"/>
      <c r="QAZ335" s="27"/>
      <c r="QBA335" s="27"/>
      <c r="QBB335" s="27"/>
      <c r="QBC335" s="27"/>
      <c r="QBD335" s="27"/>
      <c r="QBE335" s="27"/>
      <c r="QBF335" s="27"/>
      <c r="QBG335" s="27"/>
      <c r="QBH335" s="27"/>
      <c r="QBI335" s="27"/>
      <c r="QBJ335" s="27"/>
      <c r="QBK335" s="27"/>
      <c r="QBL335" s="27"/>
      <c r="QBM335" s="27"/>
      <c r="QBN335" s="27"/>
      <c r="QBO335" s="27"/>
      <c r="QBP335" s="27"/>
      <c r="QBQ335" s="27"/>
      <c r="QBR335" s="27"/>
      <c r="QBS335" s="27"/>
      <c r="QBT335" s="27"/>
      <c r="QBU335" s="27"/>
      <c r="QBV335" s="27"/>
      <c r="QBW335" s="27"/>
      <c r="QBX335" s="27"/>
      <c r="QBY335" s="27"/>
      <c r="QBZ335" s="27"/>
      <c r="QCA335" s="27"/>
      <c r="QCB335" s="27"/>
      <c r="QCC335" s="27"/>
      <c r="QCD335" s="27"/>
      <c r="QCE335" s="27"/>
      <c r="QCF335" s="27"/>
      <c r="QCG335" s="27"/>
      <c r="QCH335" s="27"/>
      <c r="QCI335" s="27"/>
      <c r="QCJ335" s="27"/>
      <c r="QCK335" s="27"/>
      <c r="QCL335" s="27"/>
      <c r="QCM335" s="27"/>
      <c r="QCN335" s="27"/>
      <c r="QCO335" s="27"/>
      <c r="QCP335" s="27"/>
      <c r="QCQ335" s="27"/>
      <c r="QCR335" s="27"/>
      <c r="QCS335" s="27"/>
      <c r="QCT335" s="27"/>
      <c r="QCU335" s="27"/>
      <c r="QCV335" s="27"/>
      <c r="QCW335" s="27"/>
      <c r="QCX335" s="27"/>
      <c r="QCY335" s="27"/>
      <c r="QCZ335" s="27"/>
      <c r="QDA335" s="27"/>
      <c r="QDB335" s="27"/>
      <c r="QDC335" s="27"/>
      <c r="QDD335" s="27"/>
      <c r="QDE335" s="27"/>
      <c r="QDF335" s="27"/>
      <c r="QDG335" s="27"/>
      <c r="QDH335" s="27"/>
      <c r="QDI335" s="27"/>
      <c r="QDJ335" s="27"/>
      <c r="QDK335" s="27"/>
      <c r="QDL335" s="27"/>
      <c r="QDM335" s="27"/>
      <c r="QDN335" s="27"/>
      <c r="QDO335" s="27"/>
      <c r="QDP335" s="27"/>
      <c r="QDQ335" s="27"/>
      <c r="QDR335" s="27"/>
      <c r="QDS335" s="27"/>
      <c r="QDT335" s="27"/>
      <c r="QDU335" s="27"/>
      <c r="QDV335" s="27"/>
      <c r="QDW335" s="27"/>
      <c r="QDX335" s="27"/>
      <c r="QDY335" s="27"/>
      <c r="QDZ335" s="27"/>
      <c r="QEA335" s="27"/>
      <c r="QEB335" s="27"/>
      <c r="QEC335" s="27"/>
      <c r="QED335" s="27"/>
      <c r="QEE335" s="27"/>
      <c r="QEF335" s="27"/>
      <c r="QEG335" s="27"/>
      <c r="QEH335" s="27"/>
      <c r="QEI335" s="27"/>
      <c r="QEJ335" s="27"/>
      <c r="QEK335" s="27"/>
      <c r="QEL335" s="27"/>
      <c r="QEM335" s="27"/>
      <c r="QEN335" s="27"/>
      <c r="QEO335" s="27"/>
      <c r="QEP335" s="27"/>
      <c r="QEQ335" s="27"/>
      <c r="QER335" s="27"/>
      <c r="QES335" s="27"/>
      <c r="QET335" s="27"/>
      <c r="QEU335" s="27"/>
      <c r="QEV335" s="27"/>
      <c r="QEW335" s="27"/>
      <c r="QEX335" s="27"/>
      <c r="QEY335" s="27"/>
      <c r="QEZ335" s="27"/>
      <c r="QFA335" s="27"/>
      <c r="QFB335" s="27"/>
      <c r="QFC335" s="27"/>
      <c r="QFD335" s="27"/>
      <c r="QFE335" s="27"/>
      <c r="QFF335" s="27"/>
      <c r="QFG335" s="27"/>
      <c r="QFH335" s="27"/>
      <c r="QFI335" s="27"/>
      <c r="QFJ335" s="27"/>
      <c r="QFK335" s="27"/>
      <c r="QFL335" s="27"/>
      <c r="QFM335" s="27"/>
      <c r="QFN335" s="27"/>
      <c r="QFO335" s="27"/>
      <c r="QFP335" s="27"/>
      <c r="QFQ335" s="27"/>
      <c r="QFR335" s="27"/>
      <c r="QFS335" s="27"/>
      <c r="QFT335" s="27"/>
      <c r="QFU335" s="27"/>
      <c r="QFV335" s="27"/>
      <c r="QFW335" s="27"/>
      <c r="QFX335" s="27"/>
      <c r="QFY335" s="27"/>
      <c r="QFZ335" s="27"/>
      <c r="QGA335" s="27"/>
      <c r="QGB335" s="27"/>
      <c r="QGC335" s="27"/>
      <c r="QGD335" s="27"/>
      <c r="QGE335" s="27"/>
      <c r="QGF335" s="27"/>
      <c r="QGG335" s="27"/>
      <c r="QGH335" s="27"/>
      <c r="QGI335" s="27"/>
      <c r="QGJ335" s="27"/>
      <c r="QGK335" s="27"/>
      <c r="QGL335" s="27"/>
      <c r="QGM335" s="27"/>
      <c r="QGN335" s="27"/>
      <c r="QGO335" s="27"/>
      <c r="QGP335" s="27"/>
      <c r="QGQ335" s="27"/>
      <c r="QGR335" s="27"/>
      <c r="QGS335" s="27"/>
      <c r="QGT335" s="27"/>
      <c r="QGU335" s="27"/>
      <c r="QGV335" s="27"/>
      <c r="QGW335" s="27"/>
      <c r="QGX335" s="27"/>
      <c r="QGY335" s="27"/>
      <c r="QGZ335" s="27"/>
      <c r="QHA335" s="27"/>
      <c r="QHB335" s="27"/>
      <c r="QHC335" s="27"/>
      <c r="QHD335" s="27"/>
      <c r="QHE335" s="27"/>
      <c r="QHF335" s="27"/>
      <c r="QHG335" s="27"/>
      <c r="QHH335" s="27"/>
      <c r="QHI335" s="27"/>
      <c r="QHJ335" s="27"/>
      <c r="QHK335" s="27"/>
      <c r="QHL335" s="27"/>
      <c r="QHM335" s="27"/>
      <c r="QHN335" s="27"/>
      <c r="QHO335" s="27"/>
      <c r="QHP335" s="27"/>
      <c r="QHQ335" s="27"/>
      <c r="QHR335" s="27"/>
      <c r="QHS335" s="27"/>
      <c r="QHT335" s="27"/>
      <c r="QHU335" s="27"/>
      <c r="QHV335" s="27"/>
      <c r="QHW335" s="27"/>
      <c r="QHX335" s="27"/>
      <c r="QHY335" s="27"/>
      <c r="QHZ335" s="27"/>
      <c r="QIA335" s="27"/>
      <c r="QIB335" s="27"/>
      <c r="QIC335" s="27"/>
      <c r="QID335" s="27"/>
      <c r="QIE335" s="27"/>
      <c r="QIF335" s="27"/>
      <c r="QIG335" s="27"/>
      <c r="QIH335" s="27"/>
      <c r="QII335" s="27"/>
      <c r="QIJ335" s="27"/>
      <c r="QIK335" s="27"/>
      <c r="QIL335" s="27"/>
      <c r="QIM335" s="27"/>
      <c r="QIN335" s="27"/>
      <c r="QIO335" s="27"/>
      <c r="QIP335" s="27"/>
      <c r="QIQ335" s="27"/>
      <c r="QIR335" s="27"/>
      <c r="QIS335" s="27"/>
      <c r="QIT335" s="27"/>
      <c r="QIU335" s="27"/>
      <c r="QIV335" s="27"/>
      <c r="QIW335" s="27"/>
      <c r="QIX335" s="27"/>
      <c r="QIY335" s="27"/>
      <c r="QIZ335" s="27"/>
      <c r="QJA335" s="27"/>
      <c r="QJB335" s="27"/>
      <c r="QJC335" s="27"/>
      <c r="QJD335" s="27"/>
      <c r="QJE335" s="27"/>
      <c r="QJF335" s="27"/>
      <c r="QJG335" s="27"/>
      <c r="QJH335" s="27"/>
      <c r="QJI335" s="27"/>
      <c r="QJJ335" s="27"/>
      <c r="QJK335" s="27"/>
      <c r="QJL335" s="27"/>
      <c r="QJM335" s="27"/>
      <c r="QJN335" s="27"/>
      <c r="QJO335" s="27"/>
      <c r="QJP335" s="27"/>
      <c r="QJQ335" s="27"/>
      <c r="QJR335" s="27"/>
      <c r="QJS335" s="27"/>
      <c r="QJT335" s="27"/>
      <c r="QJU335" s="27"/>
      <c r="QJV335" s="27"/>
      <c r="QJW335" s="27"/>
      <c r="QJX335" s="27"/>
      <c r="QJY335" s="27"/>
      <c r="QJZ335" s="27"/>
      <c r="QKA335" s="27"/>
      <c r="QKB335" s="27"/>
      <c r="QKC335" s="27"/>
      <c r="QKD335" s="27"/>
      <c r="QKE335" s="27"/>
      <c r="QKF335" s="27"/>
      <c r="QKG335" s="27"/>
      <c r="QKH335" s="27"/>
      <c r="QKI335" s="27"/>
      <c r="QKJ335" s="27"/>
      <c r="QKK335" s="27"/>
      <c r="QKL335" s="27"/>
      <c r="QKM335" s="27"/>
      <c r="QKN335" s="27"/>
      <c r="QKO335" s="27"/>
      <c r="QKP335" s="27"/>
      <c r="QKQ335" s="27"/>
      <c r="QKR335" s="27"/>
      <c r="QKS335" s="27"/>
      <c r="QKT335" s="27"/>
      <c r="QKU335" s="27"/>
      <c r="QKV335" s="27"/>
      <c r="QKW335" s="27"/>
      <c r="QKX335" s="27"/>
      <c r="QKY335" s="27"/>
      <c r="QKZ335" s="27"/>
      <c r="QLA335" s="27"/>
      <c r="QLB335" s="27"/>
      <c r="QLC335" s="27"/>
      <c r="QLD335" s="27"/>
      <c r="QLE335" s="27"/>
      <c r="QLF335" s="27"/>
      <c r="QLG335" s="27"/>
      <c r="QLH335" s="27"/>
      <c r="QLI335" s="27"/>
      <c r="QLJ335" s="27"/>
      <c r="QLK335" s="27"/>
      <c r="QLL335" s="27"/>
      <c r="QLM335" s="27"/>
      <c r="QLN335" s="27"/>
      <c r="QLO335" s="27"/>
      <c r="QLP335" s="27"/>
      <c r="QLQ335" s="27"/>
      <c r="QLR335" s="27"/>
      <c r="QLS335" s="27"/>
      <c r="QLT335" s="27"/>
      <c r="QLU335" s="27"/>
      <c r="QLV335" s="27"/>
      <c r="QLW335" s="27"/>
      <c r="QLX335" s="27"/>
      <c r="QLY335" s="27"/>
      <c r="QLZ335" s="27"/>
      <c r="QMA335" s="27"/>
      <c r="QMB335" s="27"/>
      <c r="QMC335" s="27"/>
      <c r="QMD335" s="27"/>
      <c r="QME335" s="27"/>
      <c r="QMF335" s="27"/>
      <c r="QMG335" s="27"/>
      <c r="QMH335" s="27"/>
      <c r="QMI335" s="27"/>
      <c r="QMJ335" s="27"/>
      <c r="QMK335" s="27"/>
      <c r="QML335" s="27"/>
      <c r="QMM335" s="27"/>
      <c r="QMN335" s="27"/>
      <c r="QMO335" s="27"/>
      <c r="QMP335" s="27"/>
      <c r="QMQ335" s="27"/>
      <c r="QMR335" s="27"/>
      <c r="QMS335" s="27"/>
      <c r="QMT335" s="27"/>
      <c r="QMU335" s="27"/>
      <c r="QMV335" s="27"/>
      <c r="QMW335" s="27"/>
      <c r="QMX335" s="27"/>
      <c r="QMY335" s="27"/>
      <c r="QMZ335" s="27"/>
      <c r="QNA335" s="27"/>
      <c r="QNB335" s="27"/>
      <c r="QNC335" s="27"/>
      <c r="QND335" s="27"/>
      <c r="QNE335" s="27"/>
      <c r="QNF335" s="27"/>
      <c r="QNG335" s="27"/>
      <c r="QNH335" s="27"/>
      <c r="QNI335" s="27"/>
      <c r="QNJ335" s="27"/>
      <c r="QNK335" s="27"/>
      <c r="QNL335" s="27"/>
      <c r="QNM335" s="27"/>
      <c r="QNN335" s="27"/>
      <c r="QNO335" s="27"/>
      <c r="QNP335" s="27"/>
      <c r="QNQ335" s="27"/>
      <c r="QNR335" s="27"/>
      <c r="QNS335" s="27"/>
      <c r="QNT335" s="27"/>
      <c r="QNU335" s="27"/>
      <c r="QNV335" s="27"/>
      <c r="QNW335" s="27"/>
      <c r="QNX335" s="27"/>
      <c r="QNY335" s="27"/>
      <c r="QNZ335" s="27"/>
      <c r="QOA335" s="27"/>
      <c r="QOB335" s="27"/>
      <c r="QOC335" s="27"/>
      <c r="QOD335" s="27"/>
      <c r="QOE335" s="27"/>
      <c r="QOF335" s="27"/>
      <c r="QOG335" s="27"/>
      <c r="QOH335" s="27"/>
      <c r="QOI335" s="27"/>
      <c r="QOJ335" s="27"/>
      <c r="QOK335" s="27"/>
      <c r="QOL335" s="27"/>
      <c r="QOM335" s="27"/>
      <c r="QON335" s="27"/>
      <c r="QOO335" s="27"/>
      <c r="QOP335" s="27"/>
      <c r="QOQ335" s="27"/>
      <c r="QOR335" s="27"/>
      <c r="QOS335" s="27"/>
      <c r="QOT335" s="27"/>
      <c r="QOU335" s="27"/>
      <c r="QOV335" s="27"/>
      <c r="QOW335" s="27"/>
      <c r="QOX335" s="27"/>
      <c r="QOY335" s="27"/>
      <c r="QOZ335" s="27"/>
      <c r="QPA335" s="27"/>
      <c r="QPB335" s="27"/>
      <c r="QPC335" s="27"/>
      <c r="QPD335" s="27"/>
      <c r="QPE335" s="27"/>
      <c r="QPF335" s="27"/>
      <c r="QPG335" s="27"/>
      <c r="QPH335" s="27"/>
      <c r="QPI335" s="27"/>
      <c r="QPJ335" s="27"/>
      <c r="QPK335" s="27"/>
      <c r="QPL335" s="27"/>
      <c r="QPM335" s="27"/>
      <c r="QPN335" s="27"/>
      <c r="QPO335" s="27"/>
      <c r="QPP335" s="27"/>
      <c r="QPQ335" s="27"/>
      <c r="QPR335" s="27"/>
      <c r="QPS335" s="27"/>
      <c r="QPT335" s="27"/>
      <c r="QPU335" s="27"/>
      <c r="QPV335" s="27"/>
      <c r="QPW335" s="27"/>
      <c r="QPX335" s="27"/>
      <c r="QPY335" s="27"/>
      <c r="QPZ335" s="27"/>
      <c r="QQA335" s="27"/>
      <c r="QQB335" s="27"/>
      <c r="QQC335" s="27"/>
      <c r="QQD335" s="27"/>
      <c r="QQE335" s="27"/>
      <c r="QQF335" s="27"/>
      <c r="QQG335" s="27"/>
      <c r="QQH335" s="27"/>
      <c r="QQI335" s="27"/>
      <c r="QQJ335" s="27"/>
      <c r="QQK335" s="27"/>
      <c r="QQL335" s="27"/>
      <c r="QQM335" s="27"/>
      <c r="QQN335" s="27"/>
      <c r="QQO335" s="27"/>
      <c r="QQP335" s="27"/>
      <c r="QQQ335" s="27"/>
      <c r="QQR335" s="27"/>
      <c r="QQS335" s="27"/>
      <c r="QQT335" s="27"/>
      <c r="QQU335" s="27"/>
      <c r="QQV335" s="27"/>
      <c r="QQW335" s="27"/>
      <c r="QQX335" s="27"/>
      <c r="QQY335" s="27"/>
      <c r="QQZ335" s="27"/>
      <c r="QRA335" s="27"/>
      <c r="QRB335" s="27"/>
      <c r="QRC335" s="27"/>
      <c r="QRD335" s="27"/>
      <c r="QRE335" s="27"/>
      <c r="QRF335" s="27"/>
      <c r="QRG335" s="27"/>
      <c r="QRH335" s="27"/>
      <c r="QRI335" s="27"/>
      <c r="QRJ335" s="27"/>
      <c r="QRK335" s="27"/>
      <c r="QRL335" s="27"/>
      <c r="QRM335" s="27"/>
      <c r="QRN335" s="27"/>
      <c r="QRO335" s="27"/>
      <c r="QRP335" s="27"/>
      <c r="QRQ335" s="27"/>
      <c r="QRR335" s="27"/>
      <c r="QRS335" s="27"/>
      <c r="QRT335" s="27"/>
      <c r="QRU335" s="27"/>
      <c r="QRV335" s="27"/>
      <c r="QRW335" s="27"/>
      <c r="QRX335" s="27"/>
      <c r="QRY335" s="27"/>
      <c r="QRZ335" s="27"/>
      <c r="QSA335" s="27"/>
      <c r="QSB335" s="27"/>
      <c r="QSC335" s="27"/>
      <c r="QSD335" s="27"/>
      <c r="QSE335" s="27"/>
      <c r="QSF335" s="27"/>
      <c r="QSG335" s="27"/>
      <c r="QSH335" s="27"/>
      <c r="QSI335" s="27"/>
      <c r="QSJ335" s="27"/>
      <c r="QSK335" s="27"/>
      <c r="QSL335" s="27"/>
      <c r="QSM335" s="27"/>
      <c r="QSN335" s="27"/>
      <c r="QSO335" s="27"/>
      <c r="QSP335" s="27"/>
      <c r="QSQ335" s="27"/>
      <c r="QSR335" s="27"/>
      <c r="QSS335" s="27"/>
      <c r="QST335" s="27"/>
      <c r="QSU335" s="27"/>
      <c r="QSV335" s="27"/>
      <c r="QSW335" s="27"/>
      <c r="QSX335" s="27"/>
      <c r="QSY335" s="27"/>
      <c r="QSZ335" s="27"/>
      <c r="QTA335" s="27"/>
      <c r="QTB335" s="27"/>
      <c r="QTC335" s="27"/>
      <c r="QTD335" s="27"/>
      <c r="QTE335" s="27"/>
      <c r="QTF335" s="27"/>
      <c r="QTG335" s="27"/>
      <c r="QTH335" s="27"/>
      <c r="QTI335" s="27"/>
      <c r="QTJ335" s="27"/>
      <c r="QTK335" s="27"/>
      <c r="QTL335" s="27"/>
      <c r="QTM335" s="27"/>
      <c r="QTN335" s="27"/>
      <c r="QTO335" s="27"/>
      <c r="QTP335" s="27"/>
      <c r="QTQ335" s="27"/>
      <c r="QTR335" s="27"/>
      <c r="QTS335" s="27"/>
      <c r="QTT335" s="27"/>
      <c r="QTU335" s="27"/>
      <c r="QTV335" s="27"/>
      <c r="QTW335" s="27"/>
      <c r="QTX335" s="27"/>
      <c r="QTY335" s="27"/>
      <c r="QTZ335" s="27"/>
      <c r="QUA335" s="27"/>
      <c r="QUB335" s="27"/>
      <c r="QUC335" s="27"/>
      <c r="QUD335" s="27"/>
      <c r="QUE335" s="27"/>
      <c r="QUF335" s="27"/>
      <c r="QUG335" s="27"/>
      <c r="QUH335" s="27"/>
      <c r="QUI335" s="27"/>
      <c r="QUJ335" s="27"/>
      <c r="QUK335" s="27"/>
      <c r="QUL335" s="27"/>
      <c r="QUM335" s="27"/>
      <c r="QUN335" s="27"/>
      <c r="QUO335" s="27"/>
      <c r="QUP335" s="27"/>
      <c r="QUQ335" s="27"/>
      <c r="QUR335" s="27"/>
      <c r="QUS335" s="27"/>
      <c r="QUT335" s="27"/>
      <c r="QUU335" s="27"/>
      <c r="QUV335" s="27"/>
      <c r="QUW335" s="27"/>
      <c r="QUX335" s="27"/>
      <c r="QUY335" s="27"/>
      <c r="QUZ335" s="27"/>
      <c r="QVA335" s="27"/>
      <c r="QVB335" s="27"/>
      <c r="QVC335" s="27"/>
      <c r="QVD335" s="27"/>
      <c r="QVE335" s="27"/>
      <c r="QVF335" s="27"/>
      <c r="QVG335" s="27"/>
      <c r="QVH335" s="27"/>
      <c r="QVI335" s="27"/>
      <c r="QVJ335" s="27"/>
      <c r="QVK335" s="27"/>
      <c r="QVL335" s="27"/>
      <c r="QVM335" s="27"/>
      <c r="QVN335" s="27"/>
      <c r="QVO335" s="27"/>
      <c r="QVP335" s="27"/>
      <c r="QVQ335" s="27"/>
      <c r="QVR335" s="27"/>
      <c r="QVS335" s="27"/>
      <c r="QVT335" s="27"/>
      <c r="QVU335" s="27"/>
      <c r="QVV335" s="27"/>
      <c r="QVW335" s="27"/>
      <c r="QVX335" s="27"/>
      <c r="QVY335" s="27"/>
      <c r="QVZ335" s="27"/>
      <c r="QWA335" s="27"/>
      <c r="QWB335" s="27"/>
      <c r="QWC335" s="27"/>
      <c r="QWD335" s="27"/>
      <c r="QWE335" s="27"/>
      <c r="QWF335" s="27"/>
      <c r="QWG335" s="27"/>
      <c r="QWH335" s="27"/>
      <c r="QWI335" s="27"/>
      <c r="QWJ335" s="27"/>
      <c r="QWK335" s="27"/>
      <c r="QWL335" s="27"/>
      <c r="QWM335" s="27"/>
      <c r="QWN335" s="27"/>
      <c r="QWO335" s="27"/>
      <c r="QWP335" s="27"/>
      <c r="QWQ335" s="27"/>
      <c r="QWR335" s="27"/>
      <c r="QWS335" s="27"/>
      <c r="QWT335" s="27"/>
      <c r="QWU335" s="27"/>
      <c r="QWV335" s="27"/>
      <c r="QWW335" s="27"/>
      <c r="QWX335" s="27"/>
      <c r="QWY335" s="27"/>
      <c r="QWZ335" s="27"/>
      <c r="QXA335" s="27"/>
      <c r="QXB335" s="27"/>
      <c r="QXC335" s="27"/>
      <c r="QXD335" s="27"/>
      <c r="QXE335" s="27"/>
      <c r="QXF335" s="27"/>
      <c r="QXG335" s="27"/>
      <c r="QXH335" s="27"/>
      <c r="QXI335" s="27"/>
      <c r="QXJ335" s="27"/>
      <c r="QXK335" s="27"/>
      <c r="QXL335" s="27"/>
      <c r="QXM335" s="27"/>
      <c r="QXN335" s="27"/>
      <c r="QXO335" s="27"/>
      <c r="QXP335" s="27"/>
      <c r="QXQ335" s="27"/>
      <c r="QXR335" s="27"/>
      <c r="QXS335" s="27"/>
      <c r="QXT335" s="27"/>
      <c r="QXU335" s="27"/>
      <c r="QXV335" s="27"/>
      <c r="QXW335" s="27"/>
      <c r="QXX335" s="27"/>
      <c r="QXY335" s="27"/>
      <c r="QXZ335" s="27"/>
      <c r="QYA335" s="27"/>
      <c r="QYB335" s="27"/>
      <c r="QYC335" s="27"/>
      <c r="QYD335" s="27"/>
      <c r="QYE335" s="27"/>
      <c r="QYF335" s="27"/>
      <c r="QYG335" s="27"/>
      <c r="QYH335" s="27"/>
      <c r="QYI335" s="27"/>
      <c r="QYJ335" s="27"/>
      <c r="QYK335" s="27"/>
      <c r="QYL335" s="27"/>
      <c r="QYM335" s="27"/>
      <c r="QYN335" s="27"/>
      <c r="QYO335" s="27"/>
      <c r="QYP335" s="27"/>
      <c r="QYQ335" s="27"/>
      <c r="QYR335" s="27"/>
      <c r="QYS335" s="27"/>
      <c r="QYT335" s="27"/>
      <c r="QYU335" s="27"/>
      <c r="QYV335" s="27"/>
      <c r="QYW335" s="27"/>
      <c r="QYX335" s="27"/>
      <c r="QYY335" s="27"/>
      <c r="QYZ335" s="27"/>
      <c r="QZA335" s="27"/>
      <c r="QZB335" s="27"/>
      <c r="QZC335" s="27"/>
      <c r="QZD335" s="27"/>
      <c r="QZE335" s="27"/>
      <c r="QZF335" s="27"/>
      <c r="QZG335" s="27"/>
      <c r="QZH335" s="27"/>
      <c r="QZI335" s="27"/>
      <c r="QZJ335" s="27"/>
      <c r="QZK335" s="27"/>
      <c r="QZL335" s="27"/>
      <c r="QZM335" s="27"/>
      <c r="QZN335" s="27"/>
      <c r="QZO335" s="27"/>
      <c r="QZP335" s="27"/>
      <c r="QZQ335" s="27"/>
      <c r="QZR335" s="27"/>
      <c r="QZS335" s="27"/>
      <c r="QZT335" s="27"/>
      <c r="QZU335" s="27"/>
      <c r="QZV335" s="27"/>
      <c r="QZW335" s="27"/>
      <c r="QZX335" s="27"/>
      <c r="QZY335" s="27"/>
      <c r="QZZ335" s="27"/>
      <c r="RAA335" s="27"/>
      <c r="RAB335" s="27"/>
      <c r="RAC335" s="27"/>
      <c r="RAD335" s="27"/>
      <c r="RAE335" s="27"/>
      <c r="RAF335" s="27"/>
      <c r="RAG335" s="27"/>
      <c r="RAH335" s="27"/>
      <c r="RAI335" s="27"/>
      <c r="RAJ335" s="27"/>
      <c r="RAK335" s="27"/>
      <c r="RAL335" s="27"/>
      <c r="RAM335" s="27"/>
      <c r="RAN335" s="27"/>
      <c r="RAO335" s="27"/>
      <c r="RAP335" s="27"/>
      <c r="RAQ335" s="27"/>
      <c r="RAR335" s="27"/>
      <c r="RAS335" s="27"/>
      <c r="RAT335" s="27"/>
      <c r="RAU335" s="27"/>
      <c r="RAV335" s="27"/>
      <c r="RAW335" s="27"/>
      <c r="RAX335" s="27"/>
      <c r="RAY335" s="27"/>
      <c r="RAZ335" s="27"/>
      <c r="RBA335" s="27"/>
      <c r="RBB335" s="27"/>
      <c r="RBC335" s="27"/>
      <c r="RBD335" s="27"/>
      <c r="RBE335" s="27"/>
      <c r="RBF335" s="27"/>
      <c r="RBG335" s="27"/>
      <c r="RBH335" s="27"/>
      <c r="RBI335" s="27"/>
      <c r="RBJ335" s="27"/>
      <c r="RBK335" s="27"/>
      <c r="RBL335" s="27"/>
      <c r="RBM335" s="27"/>
      <c r="RBN335" s="27"/>
      <c r="RBO335" s="27"/>
      <c r="RBP335" s="27"/>
      <c r="RBQ335" s="27"/>
      <c r="RBR335" s="27"/>
      <c r="RBS335" s="27"/>
      <c r="RBT335" s="27"/>
      <c r="RBU335" s="27"/>
      <c r="RBV335" s="27"/>
      <c r="RBW335" s="27"/>
      <c r="RBX335" s="27"/>
      <c r="RBY335" s="27"/>
      <c r="RBZ335" s="27"/>
      <c r="RCA335" s="27"/>
      <c r="RCB335" s="27"/>
      <c r="RCC335" s="27"/>
      <c r="RCD335" s="27"/>
      <c r="RCE335" s="27"/>
      <c r="RCF335" s="27"/>
      <c r="RCG335" s="27"/>
      <c r="RCH335" s="27"/>
      <c r="RCI335" s="27"/>
      <c r="RCJ335" s="27"/>
      <c r="RCK335" s="27"/>
      <c r="RCL335" s="27"/>
      <c r="RCM335" s="27"/>
      <c r="RCN335" s="27"/>
      <c r="RCO335" s="27"/>
      <c r="RCP335" s="27"/>
      <c r="RCQ335" s="27"/>
      <c r="RCR335" s="27"/>
      <c r="RCS335" s="27"/>
      <c r="RCT335" s="27"/>
      <c r="RCU335" s="27"/>
      <c r="RCV335" s="27"/>
      <c r="RCW335" s="27"/>
      <c r="RCX335" s="27"/>
      <c r="RCY335" s="27"/>
      <c r="RCZ335" s="27"/>
      <c r="RDA335" s="27"/>
      <c r="RDB335" s="27"/>
      <c r="RDC335" s="27"/>
      <c r="RDD335" s="27"/>
      <c r="RDE335" s="27"/>
      <c r="RDF335" s="27"/>
      <c r="RDG335" s="27"/>
      <c r="RDH335" s="27"/>
      <c r="RDI335" s="27"/>
      <c r="RDJ335" s="27"/>
      <c r="RDK335" s="27"/>
      <c r="RDL335" s="27"/>
      <c r="RDM335" s="27"/>
      <c r="RDN335" s="27"/>
      <c r="RDO335" s="27"/>
      <c r="RDP335" s="27"/>
      <c r="RDQ335" s="27"/>
      <c r="RDR335" s="27"/>
      <c r="RDS335" s="27"/>
      <c r="RDT335" s="27"/>
      <c r="RDU335" s="27"/>
      <c r="RDV335" s="27"/>
      <c r="RDW335" s="27"/>
      <c r="RDX335" s="27"/>
      <c r="RDY335" s="27"/>
      <c r="RDZ335" s="27"/>
      <c r="REA335" s="27"/>
      <c r="REB335" s="27"/>
      <c r="REC335" s="27"/>
      <c r="RED335" s="27"/>
      <c r="REE335" s="27"/>
      <c r="REF335" s="27"/>
      <c r="REG335" s="27"/>
      <c r="REH335" s="27"/>
      <c r="REI335" s="27"/>
      <c r="REJ335" s="27"/>
      <c r="REK335" s="27"/>
      <c r="REL335" s="27"/>
      <c r="REM335" s="27"/>
      <c r="REN335" s="27"/>
      <c r="REO335" s="27"/>
      <c r="REP335" s="27"/>
      <c r="REQ335" s="27"/>
      <c r="RER335" s="27"/>
      <c r="RES335" s="27"/>
      <c r="RET335" s="27"/>
      <c r="REU335" s="27"/>
      <c r="REV335" s="27"/>
      <c r="REW335" s="27"/>
      <c r="REX335" s="27"/>
      <c r="REY335" s="27"/>
      <c r="REZ335" s="27"/>
      <c r="RFA335" s="27"/>
      <c r="RFB335" s="27"/>
      <c r="RFC335" s="27"/>
      <c r="RFD335" s="27"/>
      <c r="RFE335" s="27"/>
      <c r="RFF335" s="27"/>
      <c r="RFG335" s="27"/>
      <c r="RFH335" s="27"/>
      <c r="RFI335" s="27"/>
      <c r="RFJ335" s="27"/>
      <c r="RFK335" s="27"/>
      <c r="RFL335" s="27"/>
      <c r="RFM335" s="27"/>
      <c r="RFN335" s="27"/>
      <c r="RFO335" s="27"/>
      <c r="RFP335" s="27"/>
      <c r="RFQ335" s="27"/>
      <c r="RFR335" s="27"/>
      <c r="RFS335" s="27"/>
      <c r="RFT335" s="27"/>
      <c r="RFU335" s="27"/>
      <c r="RFV335" s="27"/>
      <c r="RFW335" s="27"/>
      <c r="RFX335" s="27"/>
      <c r="RFY335" s="27"/>
      <c r="RFZ335" s="27"/>
      <c r="RGA335" s="27"/>
      <c r="RGB335" s="27"/>
      <c r="RGC335" s="27"/>
      <c r="RGD335" s="27"/>
      <c r="RGE335" s="27"/>
      <c r="RGF335" s="27"/>
      <c r="RGG335" s="27"/>
      <c r="RGH335" s="27"/>
      <c r="RGI335" s="27"/>
      <c r="RGJ335" s="27"/>
      <c r="RGK335" s="27"/>
      <c r="RGL335" s="27"/>
      <c r="RGM335" s="27"/>
      <c r="RGN335" s="27"/>
      <c r="RGO335" s="27"/>
      <c r="RGP335" s="27"/>
      <c r="RGQ335" s="27"/>
      <c r="RGR335" s="27"/>
      <c r="RGS335" s="27"/>
      <c r="RGT335" s="27"/>
      <c r="RGU335" s="27"/>
      <c r="RGV335" s="27"/>
      <c r="RGW335" s="27"/>
      <c r="RGX335" s="27"/>
      <c r="RGY335" s="27"/>
      <c r="RGZ335" s="27"/>
      <c r="RHA335" s="27"/>
      <c r="RHB335" s="27"/>
      <c r="RHC335" s="27"/>
      <c r="RHD335" s="27"/>
      <c r="RHE335" s="27"/>
      <c r="RHF335" s="27"/>
      <c r="RHG335" s="27"/>
      <c r="RHH335" s="27"/>
      <c r="RHI335" s="27"/>
      <c r="RHJ335" s="27"/>
      <c r="RHK335" s="27"/>
      <c r="RHL335" s="27"/>
      <c r="RHM335" s="27"/>
      <c r="RHN335" s="27"/>
      <c r="RHO335" s="27"/>
      <c r="RHP335" s="27"/>
      <c r="RHQ335" s="27"/>
      <c r="RHR335" s="27"/>
      <c r="RHS335" s="27"/>
      <c r="RHT335" s="27"/>
      <c r="RHU335" s="27"/>
      <c r="RHV335" s="27"/>
      <c r="RHW335" s="27"/>
      <c r="RHX335" s="27"/>
      <c r="RHY335" s="27"/>
      <c r="RHZ335" s="27"/>
      <c r="RIA335" s="27"/>
      <c r="RIB335" s="27"/>
      <c r="RIC335" s="27"/>
      <c r="RID335" s="27"/>
      <c r="RIE335" s="27"/>
      <c r="RIF335" s="27"/>
      <c r="RIG335" s="27"/>
      <c r="RIH335" s="27"/>
      <c r="RII335" s="27"/>
      <c r="RIJ335" s="27"/>
      <c r="RIK335" s="27"/>
      <c r="RIL335" s="27"/>
      <c r="RIM335" s="27"/>
      <c r="RIN335" s="27"/>
      <c r="RIO335" s="27"/>
      <c r="RIP335" s="27"/>
      <c r="RIQ335" s="27"/>
      <c r="RIR335" s="27"/>
      <c r="RIS335" s="27"/>
      <c r="RIT335" s="27"/>
      <c r="RIU335" s="27"/>
      <c r="RIV335" s="27"/>
      <c r="RIW335" s="27"/>
      <c r="RIX335" s="27"/>
      <c r="RIY335" s="27"/>
      <c r="RIZ335" s="27"/>
      <c r="RJA335" s="27"/>
      <c r="RJB335" s="27"/>
      <c r="RJC335" s="27"/>
      <c r="RJD335" s="27"/>
      <c r="RJE335" s="27"/>
      <c r="RJF335" s="27"/>
      <c r="RJG335" s="27"/>
      <c r="RJH335" s="27"/>
      <c r="RJI335" s="27"/>
      <c r="RJJ335" s="27"/>
      <c r="RJK335" s="27"/>
      <c r="RJL335" s="27"/>
      <c r="RJM335" s="27"/>
      <c r="RJN335" s="27"/>
      <c r="RJO335" s="27"/>
      <c r="RJP335" s="27"/>
      <c r="RJQ335" s="27"/>
      <c r="RJR335" s="27"/>
      <c r="RJS335" s="27"/>
      <c r="RJT335" s="27"/>
      <c r="RJU335" s="27"/>
      <c r="RJV335" s="27"/>
      <c r="RJW335" s="27"/>
      <c r="RJX335" s="27"/>
      <c r="RJY335" s="27"/>
      <c r="RJZ335" s="27"/>
      <c r="RKA335" s="27"/>
      <c r="RKB335" s="27"/>
      <c r="RKC335" s="27"/>
      <c r="RKD335" s="27"/>
      <c r="RKE335" s="27"/>
      <c r="RKF335" s="27"/>
      <c r="RKG335" s="27"/>
      <c r="RKH335" s="27"/>
      <c r="RKI335" s="27"/>
      <c r="RKJ335" s="27"/>
      <c r="RKK335" s="27"/>
      <c r="RKL335" s="27"/>
      <c r="RKM335" s="27"/>
      <c r="RKN335" s="27"/>
      <c r="RKO335" s="27"/>
      <c r="RKP335" s="27"/>
      <c r="RKQ335" s="27"/>
      <c r="RKR335" s="27"/>
      <c r="RKS335" s="27"/>
      <c r="RKT335" s="27"/>
      <c r="RKU335" s="27"/>
      <c r="RKV335" s="27"/>
      <c r="RKW335" s="27"/>
      <c r="RKX335" s="27"/>
      <c r="RKY335" s="27"/>
      <c r="RKZ335" s="27"/>
      <c r="RLA335" s="27"/>
      <c r="RLB335" s="27"/>
      <c r="RLC335" s="27"/>
      <c r="RLD335" s="27"/>
      <c r="RLE335" s="27"/>
      <c r="RLF335" s="27"/>
      <c r="RLG335" s="27"/>
      <c r="RLH335" s="27"/>
      <c r="RLI335" s="27"/>
      <c r="RLJ335" s="27"/>
      <c r="RLK335" s="27"/>
      <c r="RLL335" s="27"/>
      <c r="RLM335" s="27"/>
      <c r="RLN335" s="27"/>
      <c r="RLO335" s="27"/>
      <c r="RLP335" s="27"/>
      <c r="RLQ335" s="27"/>
      <c r="RLR335" s="27"/>
      <c r="RLS335" s="27"/>
      <c r="RLT335" s="27"/>
      <c r="RLU335" s="27"/>
      <c r="RLV335" s="27"/>
      <c r="RLW335" s="27"/>
      <c r="RLX335" s="27"/>
      <c r="RLY335" s="27"/>
      <c r="RLZ335" s="27"/>
      <c r="RMA335" s="27"/>
      <c r="RMB335" s="27"/>
      <c r="RMC335" s="27"/>
      <c r="RMD335" s="27"/>
      <c r="RME335" s="27"/>
      <c r="RMF335" s="27"/>
      <c r="RMG335" s="27"/>
      <c r="RMH335" s="27"/>
      <c r="RMI335" s="27"/>
      <c r="RMJ335" s="27"/>
      <c r="RMK335" s="27"/>
      <c r="RML335" s="27"/>
      <c r="RMM335" s="27"/>
      <c r="RMN335" s="27"/>
      <c r="RMO335" s="27"/>
      <c r="RMP335" s="27"/>
      <c r="RMQ335" s="27"/>
      <c r="RMR335" s="27"/>
      <c r="RMS335" s="27"/>
      <c r="RMT335" s="27"/>
      <c r="RMU335" s="27"/>
      <c r="RMV335" s="27"/>
      <c r="RMW335" s="27"/>
      <c r="RMX335" s="27"/>
      <c r="RMY335" s="27"/>
      <c r="RMZ335" s="27"/>
      <c r="RNA335" s="27"/>
      <c r="RNB335" s="27"/>
      <c r="RNC335" s="27"/>
      <c r="RND335" s="27"/>
      <c r="RNE335" s="27"/>
      <c r="RNF335" s="27"/>
      <c r="RNG335" s="27"/>
      <c r="RNH335" s="27"/>
      <c r="RNI335" s="27"/>
      <c r="RNJ335" s="27"/>
      <c r="RNK335" s="27"/>
      <c r="RNL335" s="27"/>
      <c r="RNM335" s="27"/>
      <c r="RNN335" s="27"/>
      <c r="RNO335" s="27"/>
      <c r="RNP335" s="27"/>
      <c r="RNQ335" s="27"/>
      <c r="RNR335" s="27"/>
      <c r="RNS335" s="27"/>
      <c r="RNT335" s="27"/>
      <c r="RNU335" s="27"/>
      <c r="RNV335" s="27"/>
      <c r="RNW335" s="27"/>
      <c r="RNX335" s="27"/>
      <c r="RNY335" s="27"/>
      <c r="RNZ335" s="27"/>
      <c r="ROA335" s="27"/>
      <c r="ROB335" s="27"/>
      <c r="ROC335" s="27"/>
      <c r="ROD335" s="27"/>
      <c r="ROE335" s="27"/>
      <c r="ROF335" s="27"/>
      <c r="ROG335" s="27"/>
      <c r="ROH335" s="27"/>
      <c r="ROI335" s="27"/>
      <c r="ROJ335" s="27"/>
      <c r="ROK335" s="27"/>
      <c r="ROL335" s="27"/>
      <c r="ROM335" s="27"/>
      <c r="RON335" s="27"/>
      <c r="ROO335" s="27"/>
      <c r="ROP335" s="27"/>
      <c r="ROQ335" s="27"/>
      <c r="ROR335" s="27"/>
      <c r="ROS335" s="27"/>
      <c r="ROT335" s="27"/>
      <c r="ROU335" s="27"/>
      <c r="ROV335" s="27"/>
      <c r="ROW335" s="27"/>
      <c r="ROX335" s="27"/>
      <c r="ROY335" s="27"/>
      <c r="ROZ335" s="27"/>
      <c r="RPA335" s="27"/>
      <c r="RPB335" s="27"/>
      <c r="RPC335" s="27"/>
      <c r="RPD335" s="27"/>
      <c r="RPE335" s="27"/>
      <c r="RPF335" s="27"/>
      <c r="RPG335" s="27"/>
      <c r="RPH335" s="27"/>
      <c r="RPI335" s="27"/>
      <c r="RPJ335" s="27"/>
      <c r="RPK335" s="27"/>
      <c r="RPL335" s="27"/>
      <c r="RPM335" s="27"/>
      <c r="RPN335" s="27"/>
      <c r="RPO335" s="27"/>
      <c r="RPP335" s="27"/>
      <c r="RPQ335" s="27"/>
      <c r="RPR335" s="27"/>
      <c r="RPS335" s="27"/>
      <c r="RPT335" s="27"/>
      <c r="RPU335" s="27"/>
      <c r="RPV335" s="27"/>
      <c r="RPW335" s="27"/>
      <c r="RPX335" s="27"/>
      <c r="RPY335" s="27"/>
      <c r="RPZ335" s="27"/>
      <c r="RQA335" s="27"/>
      <c r="RQB335" s="27"/>
      <c r="RQC335" s="27"/>
      <c r="RQD335" s="27"/>
      <c r="RQE335" s="27"/>
      <c r="RQF335" s="27"/>
      <c r="RQG335" s="27"/>
      <c r="RQH335" s="27"/>
      <c r="RQI335" s="27"/>
      <c r="RQJ335" s="27"/>
      <c r="RQK335" s="27"/>
      <c r="RQL335" s="27"/>
      <c r="RQM335" s="27"/>
      <c r="RQN335" s="27"/>
      <c r="RQO335" s="27"/>
      <c r="RQP335" s="27"/>
      <c r="RQQ335" s="27"/>
      <c r="RQR335" s="27"/>
      <c r="RQS335" s="27"/>
      <c r="RQT335" s="27"/>
      <c r="RQU335" s="27"/>
      <c r="RQV335" s="27"/>
      <c r="RQW335" s="27"/>
      <c r="RQX335" s="27"/>
      <c r="RQY335" s="27"/>
      <c r="RQZ335" s="27"/>
      <c r="RRA335" s="27"/>
      <c r="RRB335" s="27"/>
      <c r="RRC335" s="27"/>
      <c r="RRD335" s="27"/>
      <c r="RRE335" s="27"/>
      <c r="RRF335" s="27"/>
      <c r="RRG335" s="27"/>
      <c r="RRH335" s="27"/>
      <c r="RRI335" s="27"/>
      <c r="RRJ335" s="27"/>
      <c r="RRK335" s="27"/>
      <c r="RRL335" s="27"/>
      <c r="RRM335" s="27"/>
      <c r="RRN335" s="27"/>
      <c r="RRO335" s="27"/>
      <c r="RRP335" s="27"/>
      <c r="RRQ335" s="27"/>
      <c r="RRR335" s="27"/>
      <c r="RRS335" s="27"/>
      <c r="RRT335" s="27"/>
      <c r="RRU335" s="27"/>
      <c r="RRV335" s="27"/>
      <c r="RRW335" s="27"/>
      <c r="RRX335" s="27"/>
      <c r="RRY335" s="27"/>
      <c r="RRZ335" s="27"/>
      <c r="RSA335" s="27"/>
      <c r="RSB335" s="27"/>
      <c r="RSC335" s="27"/>
      <c r="RSD335" s="27"/>
      <c r="RSE335" s="27"/>
      <c r="RSF335" s="27"/>
      <c r="RSG335" s="27"/>
      <c r="RSH335" s="27"/>
      <c r="RSI335" s="27"/>
      <c r="RSJ335" s="27"/>
      <c r="RSK335" s="27"/>
      <c r="RSL335" s="27"/>
      <c r="RSM335" s="27"/>
      <c r="RSN335" s="27"/>
      <c r="RSO335" s="27"/>
      <c r="RSP335" s="27"/>
      <c r="RSQ335" s="27"/>
      <c r="RSR335" s="27"/>
      <c r="RSS335" s="27"/>
      <c r="RST335" s="27"/>
      <c r="RSU335" s="27"/>
      <c r="RSV335" s="27"/>
      <c r="RSW335" s="27"/>
      <c r="RSX335" s="27"/>
      <c r="RSY335" s="27"/>
      <c r="RSZ335" s="27"/>
      <c r="RTA335" s="27"/>
      <c r="RTB335" s="27"/>
      <c r="RTC335" s="27"/>
      <c r="RTD335" s="27"/>
      <c r="RTE335" s="27"/>
      <c r="RTF335" s="27"/>
      <c r="RTG335" s="27"/>
      <c r="RTH335" s="27"/>
      <c r="RTI335" s="27"/>
      <c r="RTJ335" s="27"/>
      <c r="RTK335" s="27"/>
      <c r="RTL335" s="27"/>
      <c r="RTM335" s="27"/>
      <c r="RTN335" s="27"/>
      <c r="RTO335" s="27"/>
      <c r="RTP335" s="27"/>
      <c r="RTQ335" s="27"/>
      <c r="RTR335" s="27"/>
      <c r="RTS335" s="27"/>
      <c r="RTT335" s="27"/>
      <c r="RTU335" s="27"/>
      <c r="RTV335" s="27"/>
      <c r="RTW335" s="27"/>
      <c r="RTX335" s="27"/>
      <c r="RTY335" s="27"/>
      <c r="RTZ335" s="27"/>
      <c r="RUA335" s="27"/>
      <c r="RUB335" s="27"/>
      <c r="RUC335" s="27"/>
      <c r="RUD335" s="27"/>
      <c r="RUE335" s="27"/>
      <c r="RUF335" s="27"/>
      <c r="RUG335" s="27"/>
      <c r="RUH335" s="27"/>
      <c r="RUI335" s="27"/>
      <c r="RUJ335" s="27"/>
      <c r="RUK335" s="27"/>
      <c r="RUL335" s="27"/>
      <c r="RUM335" s="27"/>
      <c r="RUN335" s="27"/>
      <c r="RUO335" s="27"/>
      <c r="RUP335" s="27"/>
      <c r="RUQ335" s="27"/>
      <c r="RUR335" s="27"/>
      <c r="RUS335" s="27"/>
      <c r="RUT335" s="27"/>
      <c r="RUU335" s="27"/>
      <c r="RUV335" s="27"/>
      <c r="RUW335" s="27"/>
      <c r="RUX335" s="27"/>
      <c r="RUY335" s="27"/>
      <c r="RUZ335" s="27"/>
      <c r="RVA335" s="27"/>
      <c r="RVB335" s="27"/>
      <c r="RVC335" s="27"/>
      <c r="RVD335" s="27"/>
      <c r="RVE335" s="27"/>
      <c r="RVF335" s="27"/>
      <c r="RVG335" s="27"/>
      <c r="RVH335" s="27"/>
      <c r="RVI335" s="27"/>
      <c r="RVJ335" s="27"/>
      <c r="RVK335" s="27"/>
      <c r="RVL335" s="27"/>
      <c r="RVM335" s="27"/>
      <c r="RVN335" s="27"/>
      <c r="RVO335" s="27"/>
      <c r="RVP335" s="27"/>
      <c r="RVQ335" s="27"/>
      <c r="RVR335" s="27"/>
      <c r="RVS335" s="27"/>
      <c r="RVT335" s="27"/>
      <c r="RVU335" s="27"/>
      <c r="RVV335" s="27"/>
      <c r="RVW335" s="27"/>
      <c r="RVX335" s="27"/>
      <c r="RVY335" s="27"/>
      <c r="RVZ335" s="27"/>
      <c r="RWA335" s="27"/>
      <c r="RWB335" s="27"/>
      <c r="RWC335" s="27"/>
      <c r="RWD335" s="27"/>
      <c r="RWE335" s="27"/>
      <c r="RWF335" s="27"/>
      <c r="RWG335" s="27"/>
      <c r="RWH335" s="27"/>
      <c r="RWI335" s="27"/>
      <c r="RWJ335" s="27"/>
      <c r="RWK335" s="27"/>
      <c r="RWL335" s="27"/>
      <c r="RWM335" s="27"/>
      <c r="RWN335" s="27"/>
      <c r="RWO335" s="27"/>
      <c r="RWP335" s="27"/>
      <c r="RWQ335" s="27"/>
      <c r="RWR335" s="27"/>
      <c r="RWS335" s="27"/>
      <c r="RWT335" s="27"/>
      <c r="RWU335" s="27"/>
      <c r="RWV335" s="27"/>
      <c r="RWW335" s="27"/>
      <c r="RWX335" s="27"/>
      <c r="RWY335" s="27"/>
      <c r="RWZ335" s="27"/>
      <c r="RXA335" s="27"/>
      <c r="RXB335" s="27"/>
      <c r="RXC335" s="27"/>
      <c r="RXD335" s="27"/>
      <c r="RXE335" s="27"/>
      <c r="RXF335" s="27"/>
      <c r="RXG335" s="27"/>
      <c r="RXH335" s="27"/>
      <c r="RXI335" s="27"/>
      <c r="RXJ335" s="27"/>
      <c r="RXK335" s="27"/>
      <c r="RXL335" s="27"/>
      <c r="RXM335" s="27"/>
      <c r="RXN335" s="27"/>
      <c r="RXO335" s="27"/>
      <c r="RXP335" s="27"/>
      <c r="RXQ335" s="27"/>
      <c r="RXR335" s="27"/>
      <c r="RXS335" s="27"/>
      <c r="RXT335" s="27"/>
      <c r="RXU335" s="27"/>
      <c r="RXV335" s="27"/>
      <c r="RXW335" s="27"/>
      <c r="RXX335" s="27"/>
      <c r="RXY335" s="27"/>
      <c r="RXZ335" s="27"/>
      <c r="RYA335" s="27"/>
      <c r="RYB335" s="27"/>
      <c r="RYC335" s="27"/>
      <c r="RYD335" s="27"/>
      <c r="RYE335" s="27"/>
      <c r="RYF335" s="27"/>
      <c r="RYG335" s="27"/>
      <c r="RYH335" s="27"/>
      <c r="RYI335" s="27"/>
      <c r="RYJ335" s="27"/>
      <c r="RYK335" s="27"/>
      <c r="RYL335" s="27"/>
      <c r="RYM335" s="27"/>
      <c r="RYN335" s="27"/>
      <c r="RYO335" s="27"/>
      <c r="RYP335" s="27"/>
      <c r="RYQ335" s="27"/>
      <c r="RYR335" s="27"/>
      <c r="RYS335" s="27"/>
      <c r="RYT335" s="27"/>
      <c r="RYU335" s="27"/>
      <c r="RYV335" s="27"/>
      <c r="RYW335" s="27"/>
      <c r="RYX335" s="27"/>
      <c r="RYY335" s="27"/>
      <c r="RYZ335" s="27"/>
      <c r="RZA335" s="27"/>
      <c r="RZB335" s="27"/>
      <c r="RZC335" s="27"/>
      <c r="RZD335" s="27"/>
      <c r="RZE335" s="27"/>
      <c r="RZF335" s="27"/>
      <c r="RZG335" s="27"/>
      <c r="RZH335" s="27"/>
      <c r="RZI335" s="27"/>
      <c r="RZJ335" s="27"/>
      <c r="RZK335" s="27"/>
      <c r="RZL335" s="27"/>
      <c r="RZM335" s="27"/>
      <c r="RZN335" s="27"/>
      <c r="RZO335" s="27"/>
      <c r="RZP335" s="27"/>
      <c r="RZQ335" s="27"/>
      <c r="RZR335" s="27"/>
      <c r="RZS335" s="27"/>
      <c r="RZT335" s="27"/>
      <c r="RZU335" s="27"/>
      <c r="RZV335" s="27"/>
      <c r="RZW335" s="27"/>
      <c r="RZX335" s="27"/>
      <c r="RZY335" s="27"/>
      <c r="RZZ335" s="27"/>
      <c r="SAA335" s="27"/>
      <c r="SAB335" s="27"/>
      <c r="SAC335" s="27"/>
      <c r="SAD335" s="27"/>
      <c r="SAE335" s="27"/>
      <c r="SAF335" s="27"/>
      <c r="SAG335" s="27"/>
      <c r="SAH335" s="27"/>
      <c r="SAI335" s="27"/>
      <c r="SAJ335" s="27"/>
      <c r="SAK335" s="27"/>
      <c r="SAL335" s="27"/>
      <c r="SAM335" s="27"/>
      <c r="SAN335" s="27"/>
      <c r="SAO335" s="27"/>
      <c r="SAP335" s="27"/>
      <c r="SAQ335" s="27"/>
      <c r="SAR335" s="27"/>
      <c r="SAS335" s="27"/>
      <c r="SAT335" s="27"/>
      <c r="SAU335" s="27"/>
      <c r="SAV335" s="27"/>
      <c r="SAW335" s="27"/>
      <c r="SAX335" s="27"/>
      <c r="SAY335" s="27"/>
      <c r="SAZ335" s="27"/>
      <c r="SBA335" s="27"/>
      <c r="SBB335" s="27"/>
      <c r="SBC335" s="27"/>
      <c r="SBD335" s="27"/>
      <c r="SBE335" s="27"/>
      <c r="SBF335" s="27"/>
      <c r="SBG335" s="27"/>
      <c r="SBH335" s="27"/>
      <c r="SBI335" s="27"/>
      <c r="SBJ335" s="27"/>
      <c r="SBK335" s="27"/>
      <c r="SBL335" s="27"/>
      <c r="SBM335" s="27"/>
      <c r="SBN335" s="27"/>
      <c r="SBO335" s="27"/>
      <c r="SBP335" s="27"/>
      <c r="SBQ335" s="27"/>
      <c r="SBR335" s="27"/>
      <c r="SBS335" s="27"/>
      <c r="SBT335" s="27"/>
      <c r="SBU335" s="27"/>
      <c r="SBV335" s="27"/>
      <c r="SBW335" s="27"/>
      <c r="SBX335" s="27"/>
      <c r="SBY335" s="27"/>
      <c r="SBZ335" s="27"/>
      <c r="SCA335" s="27"/>
      <c r="SCB335" s="27"/>
      <c r="SCC335" s="27"/>
      <c r="SCD335" s="27"/>
      <c r="SCE335" s="27"/>
      <c r="SCF335" s="27"/>
      <c r="SCG335" s="27"/>
      <c r="SCH335" s="27"/>
      <c r="SCI335" s="27"/>
      <c r="SCJ335" s="27"/>
      <c r="SCK335" s="27"/>
      <c r="SCL335" s="27"/>
      <c r="SCM335" s="27"/>
      <c r="SCN335" s="27"/>
      <c r="SCO335" s="27"/>
      <c r="SCP335" s="27"/>
      <c r="SCQ335" s="27"/>
      <c r="SCR335" s="27"/>
      <c r="SCS335" s="27"/>
      <c r="SCT335" s="27"/>
      <c r="SCU335" s="27"/>
      <c r="SCV335" s="27"/>
      <c r="SCW335" s="27"/>
      <c r="SCX335" s="27"/>
      <c r="SCY335" s="27"/>
      <c r="SCZ335" s="27"/>
      <c r="SDA335" s="27"/>
      <c r="SDB335" s="27"/>
      <c r="SDC335" s="27"/>
      <c r="SDD335" s="27"/>
      <c r="SDE335" s="27"/>
      <c r="SDF335" s="27"/>
      <c r="SDG335" s="27"/>
      <c r="SDH335" s="27"/>
      <c r="SDI335" s="27"/>
      <c r="SDJ335" s="27"/>
      <c r="SDK335" s="27"/>
      <c r="SDL335" s="27"/>
      <c r="SDM335" s="27"/>
      <c r="SDN335" s="27"/>
      <c r="SDO335" s="27"/>
      <c r="SDP335" s="27"/>
      <c r="SDQ335" s="27"/>
      <c r="SDR335" s="27"/>
      <c r="SDS335" s="27"/>
      <c r="SDT335" s="27"/>
      <c r="SDU335" s="27"/>
      <c r="SDV335" s="27"/>
      <c r="SDW335" s="27"/>
      <c r="SDX335" s="27"/>
      <c r="SDY335" s="27"/>
      <c r="SDZ335" s="27"/>
      <c r="SEA335" s="27"/>
      <c r="SEB335" s="27"/>
      <c r="SEC335" s="27"/>
      <c r="SED335" s="27"/>
      <c r="SEE335" s="27"/>
      <c r="SEF335" s="27"/>
      <c r="SEG335" s="27"/>
      <c r="SEH335" s="27"/>
      <c r="SEI335" s="27"/>
      <c r="SEJ335" s="27"/>
      <c r="SEK335" s="27"/>
      <c r="SEL335" s="27"/>
      <c r="SEM335" s="27"/>
      <c r="SEN335" s="27"/>
      <c r="SEO335" s="27"/>
      <c r="SEP335" s="27"/>
      <c r="SEQ335" s="27"/>
      <c r="SER335" s="27"/>
      <c r="SES335" s="27"/>
      <c r="SET335" s="27"/>
      <c r="SEU335" s="27"/>
      <c r="SEV335" s="27"/>
      <c r="SEW335" s="27"/>
      <c r="SEX335" s="27"/>
      <c r="SEY335" s="27"/>
      <c r="SEZ335" s="27"/>
      <c r="SFA335" s="27"/>
      <c r="SFB335" s="27"/>
      <c r="SFC335" s="27"/>
      <c r="SFD335" s="27"/>
      <c r="SFE335" s="27"/>
      <c r="SFF335" s="27"/>
      <c r="SFG335" s="27"/>
      <c r="SFH335" s="27"/>
      <c r="SFI335" s="27"/>
      <c r="SFJ335" s="27"/>
      <c r="SFK335" s="27"/>
      <c r="SFL335" s="27"/>
      <c r="SFM335" s="27"/>
      <c r="SFN335" s="27"/>
      <c r="SFO335" s="27"/>
      <c r="SFP335" s="27"/>
      <c r="SFQ335" s="27"/>
      <c r="SFR335" s="27"/>
      <c r="SFS335" s="27"/>
      <c r="SFT335" s="27"/>
      <c r="SFU335" s="27"/>
      <c r="SFV335" s="27"/>
      <c r="SFW335" s="27"/>
      <c r="SFX335" s="27"/>
      <c r="SFY335" s="27"/>
      <c r="SFZ335" s="27"/>
      <c r="SGA335" s="27"/>
      <c r="SGB335" s="27"/>
      <c r="SGC335" s="27"/>
      <c r="SGD335" s="27"/>
      <c r="SGE335" s="27"/>
      <c r="SGF335" s="27"/>
      <c r="SGG335" s="27"/>
      <c r="SGH335" s="27"/>
      <c r="SGI335" s="27"/>
      <c r="SGJ335" s="27"/>
      <c r="SGK335" s="27"/>
      <c r="SGL335" s="27"/>
      <c r="SGM335" s="27"/>
      <c r="SGN335" s="27"/>
      <c r="SGO335" s="27"/>
      <c r="SGP335" s="27"/>
      <c r="SGQ335" s="27"/>
      <c r="SGR335" s="27"/>
      <c r="SGS335" s="27"/>
      <c r="SGT335" s="27"/>
      <c r="SGU335" s="27"/>
      <c r="SGV335" s="27"/>
      <c r="SGW335" s="27"/>
      <c r="SGX335" s="27"/>
      <c r="SGY335" s="27"/>
      <c r="SGZ335" s="27"/>
      <c r="SHA335" s="27"/>
      <c r="SHB335" s="27"/>
      <c r="SHC335" s="27"/>
      <c r="SHD335" s="27"/>
      <c r="SHE335" s="27"/>
      <c r="SHF335" s="27"/>
      <c r="SHG335" s="27"/>
      <c r="SHH335" s="27"/>
      <c r="SHI335" s="27"/>
      <c r="SHJ335" s="27"/>
      <c r="SHK335" s="27"/>
      <c r="SHL335" s="27"/>
      <c r="SHM335" s="27"/>
      <c r="SHN335" s="27"/>
      <c r="SHO335" s="27"/>
      <c r="SHP335" s="27"/>
      <c r="SHQ335" s="27"/>
      <c r="SHR335" s="27"/>
      <c r="SHS335" s="27"/>
      <c r="SHT335" s="27"/>
      <c r="SHU335" s="27"/>
      <c r="SHV335" s="27"/>
      <c r="SHW335" s="27"/>
      <c r="SHX335" s="27"/>
      <c r="SHY335" s="27"/>
      <c r="SHZ335" s="27"/>
      <c r="SIA335" s="27"/>
      <c r="SIB335" s="27"/>
      <c r="SIC335" s="27"/>
      <c r="SID335" s="27"/>
      <c r="SIE335" s="27"/>
      <c r="SIF335" s="27"/>
      <c r="SIG335" s="27"/>
      <c r="SIH335" s="27"/>
      <c r="SII335" s="27"/>
      <c r="SIJ335" s="27"/>
      <c r="SIK335" s="27"/>
      <c r="SIL335" s="27"/>
      <c r="SIM335" s="27"/>
      <c r="SIN335" s="27"/>
      <c r="SIO335" s="27"/>
      <c r="SIP335" s="27"/>
      <c r="SIQ335" s="27"/>
      <c r="SIR335" s="27"/>
      <c r="SIS335" s="27"/>
      <c r="SIT335" s="27"/>
      <c r="SIU335" s="27"/>
      <c r="SIV335" s="27"/>
      <c r="SIW335" s="27"/>
      <c r="SIX335" s="27"/>
      <c r="SIY335" s="27"/>
      <c r="SIZ335" s="27"/>
      <c r="SJA335" s="27"/>
      <c r="SJB335" s="27"/>
      <c r="SJC335" s="27"/>
      <c r="SJD335" s="27"/>
      <c r="SJE335" s="27"/>
      <c r="SJF335" s="27"/>
      <c r="SJG335" s="27"/>
      <c r="SJH335" s="27"/>
      <c r="SJI335" s="27"/>
      <c r="SJJ335" s="27"/>
      <c r="SJK335" s="27"/>
      <c r="SJL335" s="27"/>
      <c r="SJM335" s="27"/>
      <c r="SJN335" s="27"/>
      <c r="SJO335" s="27"/>
      <c r="SJP335" s="27"/>
      <c r="SJQ335" s="27"/>
      <c r="SJR335" s="27"/>
      <c r="SJS335" s="27"/>
      <c r="SJT335" s="27"/>
      <c r="SJU335" s="27"/>
      <c r="SJV335" s="27"/>
      <c r="SJW335" s="27"/>
      <c r="SJX335" s="27"/>
      <c r="SJY335" s="27"/>
      <c r="SJZ335" s="27"/>
      <c r="SKA335" s="27"/>
      <c r="SKB335" s="27"/>
      <c r="SKC335" s="27"/>
      <c r="SKD335" s="27"/>
      <c r="SKE335" s="27"/>
      <c r="SKF335" s="27"/>
      <c r="SKG335" s="27"/>
      <c r="SKH335" s="27"/>
      <c r="SKI335" s="27"/>
      <c r="SKJ335" s="27"/>
      <c r="SKK335" s="27"/>
      <c r="SKL335" s="27"/>
      <c r="SKM335" s="27"/>
      <c r="SKN335" s="27"/>
      <c r="SKO335" s="27"/>
      <c r="SKP335" s="27"/>
      <c r="SKQ335" s="27"/>
      <c r="SKR335" s="27"/>
      <c r="SKS335" s="27"/>
      <c r="SKT335" s="27"/>
      <c r="SKU335" s="27"/>
      <c r="SKV335" s="27"/>
      <c r="SKW335" s="27"/>
      <c r="SKX335" s="27"/>
      <c r="SKY335" s="27"/>
      <c r="SKZ335" s="27"/>
      <c r="SLA335" s="27"/>
      <c r="SLB335" s="27"/>
      <c r="SLC335" s="27"/>
      <c r="SLD335" s="27"/>
      <c r="SLE335" s="27"/>
      <c r="SLF335" s="27"/>
      <c r="SLG335" s="27"/>
      <c r="SLH335" s="27"/>
      <c r="SLI335" s="27"/>
      <c r="SLJ335" s="27"/>
      <c r="SLK335" s="27"/>
      <c r="SLL335" s="27"/>
      <c r="SLM335" s="27"/>
      <c r="SLN335" s="27"/>
      <c r="SLO335" s="27"/>
      <c r="SLP335" s="27"/>
      <c r="SLQ335" s="27"/>
      <c r="SLR335" s="27"/>
      <c r="SLS335" s="27"/>
      <c r="SLT335" s="27"/>
      <c r="SLU335" s="27"/>
      <c r="SLV335" s="27"/>
      <c r="SLW335" s="27"/>
      <c r="SLX335" s="27"/>
      <c r="SLY335" s="27"/>
      <c r="SLZ335" s="27"/>
      <c r="SMA335" s="27"/>
      <c r="SMB335" s="27"/>
      <c r="SMC335" s="27"/>
      <c r="SMD335" s="27"/>
      <c r="SME335" s="27"/>
      <c r="SMF335" s="27"/>
      <c r="SMG335" s="27"/>
      <c r="SMH335" s="27"/>
      <c r="SMI335" s="27"/>
      <c r="SMJ335" s="27"/>
      <c r="SMK335" s="27"/>
      <c r="SML335" s="27"/>
      <c r="SMM335" s="27"/>
      <c r="SMN335" s="27"/>
      <c r="SMO335" s="27"/>
      <c r="SMP335" s="27"/>
      <c r="SMQ335" s="27"/>
      <c r="SMR335" s="27"/>
      <c r="SMS335" s="27"/>
      <c r="SMT335" s="27"/>
      <c r="SMU335" s="27"/>
      <c r="SMV335" s="27"/>
      <c r="SMW335" s="27"/>
      <c r="SMX335" s="27"/>
      <c r="SMY335" s="27"/>
      <c r="SMZ335" s="27"/>
      <c r="SNA335" s="27"/>
      <c r="SNB335" s="27"/>
      <c r="SNC335" s="27"/>
      <c r="SND335" s="27"/>
      <c r="SNE335" s="27"/>
      <c r="SNF335" s="27"/>
      <c r="SNG335" s="27"/>
      <c r="SNH335" s="27"/>
      <c r="SNI335" s="27"/>
      <c r="SNJ335" s="27"/>
      <c r="SNK335" s="27"/>
      <c r="SNL335" s="27"/>
      <c r="SNM335" s="27"/>
      <c r="SNN335" s="27"/>
      <c r="SNO335" s="27"/>
      <c r="SNP335" s="27"/>
      <c r="SNQ335" s="27"/>
      <c r="SNR335" s="27"/>
      <c r="SNS335" s="27"/>
      <c r="SNT335" s="27"/>
      <c r="SNU335" s="27"/>
      <c r="SNV335" s="27"/>
      <c r="SNW335" s="27"/>
      <c r="SNX335" s="27"/>
      <c r="SNY335" s="27"/>
      <c r="SNZ335" s="27"/>
      <c r="SOA335" s="27"/>
      <c r="SOB335" s="27"/>
      <c r="SOC335" s="27"/>
      <c r="SOD335" s="27"/>
      <c r="SOE335" s="27"/>
      <c r="SOF335" s="27"/>
      <c r="SOG335" s="27"/>
      <c r="SOH335" s="27"/>
      <c r="SOI335" s="27"/>
      <c r="SOJ335" s="27"/>
      <c r="SOK335" s="27"/>
      <c r="SOL335" s="27"/>
      <c r="SOM335" s="27"/>
      <c r="SON335" s="27"/>
      <c r="SOO335" s="27"/>
      <c r="SOP335" s="27"/>
      <c r="SOQ335" s="27"/>
      <c r="SOR335" s="27"/>
      <c r="SOS335" s="27"/>
      <c r="SOT335" s="27"/>
      <c r="SOU335" s="27"/>
      <c r="SOV335" s="27"/>
      <c r="SOW335" s="27"/>
      <c r="SOX335" s="27"/>
      <c r="SOY335" s="27"/>
      <c r="SOZ335" s="27"/>
      <c r="SPA335" s="27"/>
      <c r="SPB335" s="27"/>
      <c r="SPC335" s="27"/>
      <c r="SPD335" s="27"/>
      <c r="SPE335" s="27"/>
      <c r="SPF335" s="27"/>
      <c r="SPG335" s="27"/>
      <c r="SPH335" s="27"/>
      <c r="SPI335" s="27"/>
      <c r="SPJ335" s="27"/>
      <c r="SPK335" s="27"/>
      <c r="SPL335" s="27"/>
      <c r="SPM335" s="27"/>
      <c r="SPN335" s="27"/>
      <c r="SPO335" s="27"/>
      <c r="SPP335" s="27"/>
      <c r="SPQ335" s="27"/>
      <c r="SPR335" s="27"/>
      <c r="SPS335" s="27"/>
      <c r="SPT335" s="27"/>
      <c r="SPU335" s="27"/>
      <c r="SPV335" s="27"/>
      <c r="SPW335" s="27"/>
      <c r="SPX335" s="27"/>
      <c r="SPY335" s="27"/>
      <c r="SPZ335" s="27"/>
      <c r="SQA335" s="27"/>
      <c r="SQB335" s="27"/>
      <c r="SQC335" s="27"/>
      <c r="SQD335" s="27"/>
      <c r="SQE335" s="27"/>
      <c r="SQF335" s="27"/>
      <c r="SQG335" s="27"/>
      <c r="SQH335" s="27"/>
      <c r="SQI335" s="27"/>
      <c r="SQJ335" s="27"/>
      <c r="SQK335" s="27"/>
      <c r="SQL335" s="27"/>
      <c r="SQM335" s="27"/>
      <c r="SQN335" s="27"/>
      <c r="SQO335" s="27"/>
      <c r="SQP335" s="27"/>
      <c r="SQQ335" s="27"/>
      <c r="SQR335" s="27"/>
      <c r="SQS335" s="27"/>
      <c r="SQT335" s="27"/>
      <c r="SQU335" s="27"/>
      <c r="SQV335" s="27"/>
      <c r="SQW335" s="27"/>
      <c r="SQX335" s="27"/>
      <c r="SQY335" s="27"/>
      <c r="SQZ335" s="27"/>
      <c r="SRA335" s="27"/>
      <c r="SRB335" s="27"/>
      <c r="SRC335" s="27"/>
      <c r="SRD335" s="27"/>
      <c r="SRE335" s="27"/>
      <c r="SRF335" s="27"/>
      <c r="SRG335" s="27"/>
      <c r="SRH335" s="27"/>
      <c r="SRI335" s="27"/>
      <c r="SRJ335" s="27"/>
      <c r="SRK335" s="27"/>
      <c r="SRL335" s="27"/>
      <c r="SRM335" s="27"/>
      <c r="SRN335" s="27"/>
      <c r="SRO335" s="27"/>
      <c r="SRP335" s="27"/>
      <c r="SRQ335" s="27"/>
      <c r="SRR335" s="27"/>
      <c r="SRS335" s="27"/>
      <c r="SRT335" s="27"/>
      <c r="SRU335" s="27"/>
      <c r="SRV335" s="27"/>
      <c r="SRW335" s="27"/>
      <c r="SRX335" s="27"/>
      <c r="SRY335" s="27"/>
      <c r="SRZ335" s="27"/>
      <c r="SSA335" s="27"/>
      <c r="SSB335" s="27"/>
      <c r="SSC335" s="27"/>
      <c r="SSD335" s="27"/>
      <c r="SSE335" s="27"/>
      <c r="SSF335" s="27"/>
      <c r="SSG335" s="27"/>
      <c r="SSH335" s="27"/>
      <c r="SSI335" s="27"/>
      <c r="SSJ335" s="27"/>
      <c r="SSK335" s="27"/>
      <c r="SSL335" s="27"/>
      <c r="SSM335" s="27"/>
      <c r="SSN335" s="27"/>
      <c r="SSO335" s="27"/>
      <c r="SSP335" s="27"/>
      <c r="SSQ335" s="27"/>
      <c r="SSR335" s="27"/>
      <c r="SSS335" s="27"/>
      <c r="SST335" s="27"/>
      <c r="SSU335" s="27"/>
      <c r="SSV335" s="27"/>
      <c r="SSW335" s="27"/>
      <c r="SSX335" s="27"/>
      <c r="SSY335" s="27"/>
      <c r="SSZ335" s="27"/>
      <c r="STA335" s="27"/>
      <c r="STB335" s="27"/>
      <c r="STC335" s="27"/>
      <c r="STD335" s="27"/>
      <c r="STE335" s="27"/>
      <c r="STF335" s="27"/>
      <c r="STG335" s="27"/>
      <c r="STH335" s="27"/>
      <c r="STI335" s="27"/>
      <c r="STJ335" s="27"/>
      <c r="STK335" s="27"/>
      <c r="STL335" s="27"/>
      <c r="STM335" s="27"/>
      <c r="STN335" s="27"/>
      <c r="STO335" s="27"/>
      <c r="STP335" s="27"/>
      <c r="STQ335" s="27"/>
      <c r="STR335" s="27"/>
      <c r="STS335" s="27"/>
      <c r="STT335" s="27"/>
      <c r="STU335" s="27"/>
      <c r="STV335" s="27"/>
      <c r="STW335" s="27"/>
      <c r="STX335" s="27"/>
      <c r="STY335" s="27"/>
      <c r="STZ335" s="27"/>
      <c r="SUA335" s="27"/>
      <c r="SUB335" s="27"/>
      <c r="SUC335" s="27"/>
      <c r="SUD335" s="27"/>
      <c r="SUE335" s="27"/>
      <c r="SUF335" s="27"/>
      <c r="SUG335" s="27"/>
      <c r="SUH335" s="27"/>
      <c r="SUI335" s="27"/>
      <c r="SUJ335" s="27"/>
      <c r="SUK335" s="27"/>
      <c r="SUL335" s="27"/>
      <c r="SUM335" s="27"/>
      <c r="SUN335" s="27"/>
      <c r="SUO335" s="27"/>
      <c r="SUP335" s="27"/>
      <c r="SUQ335" s="27"/>
      <c r="SUR335" s="27"/>
      <c r="SUS335" s="27"/>
      <c r="SUT335" s="27"/>
      <c r="SUU335" s="27"/>
      <c r="SUV335" s="27"/>
      <c r="SUW335" s="27"/>
      <c r="SUX335" s="27"/>
      <c r="SUY335" s="27"/>
      <c r="SUZ335" s="27"/>
      <c r="SVA335" s="27"/>
      <c r="SVB335" s="27"/>
      <c r="SVC335" s="27"/>
      <c r="SVD335" s="27"/>
      <c r="SVE335" s="27"/>
      <c r="SVF335" s="27"/>
      <c r="SVG335" s="27"/>
      <c r="SVH335" s="27"/>
      <c r="SVI335" s="27"/>
      <c r="SVJ335" s="27"/>
      <c r="SVK335" s="27"/>
      <c r="SVL335" s="27"/>
      <c r="SVM335" s="27"/>
      <c r="SVN335" s="27"/>
      <c r="SVO335" s="27"/>
      <c r="SVP335" s="27"/>
      <c r="SVQ335" s="27"/>
      <c r="SVR335" s="27"/>
      <c r="SVS335" s="27"/>
      <c r="SVT335" s="27"/>
      <c r="SVU335" s="27"/>
      <c r="SVV335" s="27"/>
      <c r="SVW335" s="27"/>
      <c r="SVX335" s="27"/>
      <c r="SVY335" s="27"/>
      <c r="SVZ335" s="27"/>
      <c r="SWA335" s="27"/>
      <c r="SWB335" s="27"/>
      <c r="SWC335" s="27"/>
      <c r="SWD335" s="27"/>
      <c r="SWE335" s="27"/>
      <c r="SWF335" s="27"/>
      <c r="SWG335" s="27"/>
      <c r="SWH335" s="27"/>
      <c r="SWI335" s="27"/>
      <c r="SWJ335" s="27"/>
      <c r="SWK335" s="27"/>
      <c r="SWL335" s="27"/>
      <c r="SWM335" s="27"/>
      <c r="SWN335" s="27"/>
      <c r="SWO335" s="27"/>
      <c r="SWP335" s="27"/>
      <c r="SWQ335" s="27"/>
      <c r="SWR335" s="27"/>
      <c r="SWS335" s="27"/>
      <c r="SWT335" s="27"/>
      <c r="SWU335" s="27"/>
      <c r="SWV335" s="27"/>
      <c r="SWW335" s="27"/>
      <c r="SWX335" s="27"/>
      <c r="SWY335" s="27"/>
      <c r="SWZ335" s="27"/>
      <c r="SXA335" s="27"/>
      <c r="SXB335" s="27"/>
      <c r="SXC335" s="27"/>
      <c r="SXD335" s="27"/>
      <c r="SXE335" s="27"/>
      <c r="SXF335" s="27"/>
      <c r="SXG335" s="27"/>
      <c r="SXH335" s="27"/>
      <c r="SXI335" s="27"/>
      <c r="SXJ335" s="27"/>
      <c r="SXK335" s="27"/>
      <c r="SXL335" s="27"/>
      <c r="SXM335" s="27"/>
      <c r="SXN335" s="27"/>
      <c r="SXO335" s="27"/>
      <c r="SXP335" s="27"/>
      <c r="SXQ335" s="27"/>
      <c r="SXR335" s="27"/>
      <c r="SXS335" s="27"/>
      <c r="SXT335" s="27"/>
      <c r="SXU335" s="27"/>
      <c r="SXV335" s="27"/>
      <c r="SXW335" s="27"/>
      <c r="SXX335" s="27"/>
      <c r="SXY335" s="27"/>
      <c r="SXZ335" s="27"/>
      <c r="SYA335" s="27"/>
      <c r="SYB335" s="27"/>
      <c r="SYC335" s="27"/>
      <c r="SYD335" s="27"/>
      <c r="SYE335" s="27"/>
      <c r="SYF335" s="27"/>
      <c r="SYG335" s="27"/>
      <c r="SYH335" s="27"/>
      <c r="SYI335" s="27"/>
      <c r="SYJ335" s="27"/>
      <c r="SYK335" s="27"/>
      <c r="SYL335" s="27"/>
      <c r="SYM335" s="27"/>
      <c r="SYN335" s="27"/>
      <c r="SYO335" s="27"/>
      <c r="SYP335" s="27"/>
      <c r="SYQ335" s="27"/>
      <c r="SYR335" s="27"/>
      <c r="SYS335" s="27"/>
      <c r="SYT335" s="27"/>
      <c r="SYU335" s="27"/>
      <c r="SYV335" s="27"/>
      <c r="SYW335" s="27"/>
      <c r="SYX335" s="27"/>
      <c r="SYY335" s="27"/>
      <c r="SYZ335" s="27"/>
      <c r="SZA335" s="27"/>
      <c r="SZB335" s="27"/>
      <c r="SZC335" s="27"/>
      <c r="SZD335" s="27"/>
      <c r="SZE335" s="27"/>
      <c r="SZF335" s="27"/>
      <c r="SZG335" s="27"/>
      <c r="SZH335" s="27"/>
      <c r="SZI335" s="27"/>
      <c r="SZJ335" s="27"/>
      <c r="SZK335" s="27"/>
      <c r="SZL335" s="27"/>
      <c r="SZM335" s="27"/>
      <c r="SZN335" s="27"/>
      <c r="SZO335" s="27"/>
      <c r="SZP335" s="27"/>
      <c r="SZQ335" s="27"/>
      <c r="SZR335" s="27"/>
      <c r="SZS335" s="27"/>
      <c r="SZT335" s="27"/>
      <c r="SZU335" s="27"/>
      <c r="SZV335" s="27"/>
      <c r="SZW335" s="27"/>
      <c r="SZX335" s="27"/>
      <c r="SZY335" s="27"/>
      <c r="SZZ335" s="27"/>
      <c r="TAA335" s="27"/>
      <c r="TAB335" s="27"/>
      <c r="TAC335" s="27"/>
      <c r="TAD335" s="27"/>
      <c r="TAE335" s="27"/>
      <c r="TAF335" s="27"/>
      <c r="TAG335" s="27"/>
      <c r="TAH335" s="27"/>
      <c r="TAI335" s="27"/>
      <c r="TAJ335" s="27"/>
      <c r="TAK335" s="27"/>
      <c r="TAL335" s="27"/>
      <c r="TAM335" s="27"/>
      <c r="TAN335" s="27"/>
      <c r="TAO335" s="27"/>
      <c r="TAP335" s="27"/>
      <c r="TAQ335" s="27"/>
      <c r="TAR335" s="27"/>
      <c r="TAS335" s="27"/>
      <c r="TAT335" s="27"/>
      <c r="TAU335" s="27"/>
      <c r="TAV335" s="27"/>
      <c r="TAW335" s="27"/>
      <c r="TAX335" s="27"/>
      <c r="TAY335" s="27"/>
      <c r="TAZ335" s="27"/>
      <c r="TBA335" s="27"/>
      <c r="TBB335" s="27"/>
      <c r="TBC335" s="27"/>
      <c r="TBD335" s="27"/>
      <c r="TBE335" s="27"/>
      <c r="TBF335" s="27"/>
      <c r="TBG335" s="27"/>
      <c r="TBH335" s="27"/>
      <c r="TBI335" s="27"/>
      <c r="TBJ335" s="27"/>
      <c r="TBK335" s="27"/>
      <c r="TBL335" s="27"/>
      <c r="TBM335" s="27"/>
      <c r="TBN335" s="27"/>
      <c r="TBO335" s="27"/>
      <c r="TBP335" s="27"/>
      <c r="TBQ335" s="27"/>
      <c r="TBR335" s="27"/>
      <c r="TBS335" s="27"/>
      <c r="TBT335" s="27"/>
      <c r="TBU335" s="27"/>
      <c r="TBV335" s="27"/>
      <c r="TBW335" s="27"/>
      <c r="TBX335" s="27"/>
      <c r="TBY335" s="27"/>
      <c r="TBZ335" s="27"/>
      <c r="TCA335" s="27"/>
      <c r="TCB335" s="27"/>
      <c r="TCC335" s="27"/>
      <c r="TCD335" s="27"/>
      <c r="TCE335" s="27"/>
      <c r="TCF335" s="27"/>
      <c r="TCG335" s="27"/>
      <c r="TCH335" s="27"/>
      <c r="TCI335" s="27"/>
      <c r="TCJ335" s="27"/>
      <c r="TCK335" s="27"/>
      <c r="TCL335" s="27"/>
      <c r="TCM335" s="27"/>
      <c r="TCN335" s="27"/>
      <c r="TCO335" s="27"/>
      <c r="TCP335" s="27"/>
      <c r="TCQ335" s="27"/>
      <c r="TCR335" s="27"/>
      <c r="TCS335" s="27"/>
      <c r="TCT335" s="27"/>
      <c r="TCU335" s="27"/>
      <c r="TCV335" s="27"/>
      <c r="TCW335" s="27"/>
      <c r="TCX335" s="27"/>
      <c r="TCY335" s="27"/>
      <c r="TCZ335" s="27"/>
      <c r="TDA335" s="27"/>
      <c r="TDB335" s="27"/>
      <c r="TDC335" s="27"/>
      <c r="TDD335" s="27"/>
      <c r="TDE335" s="27"/>
      <c r="TDF335" s="27"/>
      <c r="TDG335" s="27"/>
      <c r="TDH335" s="27"/>
      <c r="TDI335" s="27"/>
      <c r="TDJ335" s="27"/>
      <c r="TDK335" s="27"/>
      <c r="TDL335" s="27"/>
      <c r="TDM335" s="27"/>
      <c r="TDN335" s="27"/>
      <c r="TDO335" s="27"/>
      <c r="TDP335" s="27"/>
      <c r="TDQ335" s="27"/>
      <c r="TDR335" s="27"/>
      <c r="TDS335" s="27"/>
      <c r="TDT335" s="27"/>
      <c r="TDU335" s="27"/>
      <c r="TDV335" s="27"/>
      <c r="TDW335" s="27"/>
      <c r="TDX335" s="27"/>
      <c r="TDY335" s="27"/>
      <c r="TDZ335" s="27"/>
      <c r="TEA335" s="27"/>
      <c r="TEB335" s="27"/>
      <c r="TEC335" s="27"/>
      <c r="TED335" s="27"/>
      <c r="TEE335" s="27"/>
      <c r="TEF335" s="27"/>
      <c r="TEG335" s="27"/>
      <c r="TEH335" s="27"/>
      <c r="TEI335" s="27"/>
      <c r="TEJ335" s="27"/>
      <c r="TEK335" s="27"/>
      <c r="TEL335" s="27"/>
      <c r="TEM335" s="27"/>
      <c r="TEN335" s="27"/>
      <c r="TEO335" s="27"/>
      <c r="TEP335" s="27"/>
      <c r="TEQ335" s="27"/>
      <c r="TER335" s="27"/>
      <c r="TES335" s="27"/>
      <c r="TET335" s="27"/>
      <c r="TEU335" s="27"/>
      <c r="TEV335" s="27"/>
      <c r="TEW335" s="27"/>
      <c r="TEX335" s="27"/>
      <c r="TEY335" s="27"/>
      <c r="TEZ335" s="27"/>
      <c r="TFA335" s="27"/>
      <c r="TFB335" s="27"/>
      <c r="TFC335" s="27"/>
      <c r="TFD335" s="27"/>
      <c r="TFE335" s="27"/>
      <c r="TFF335" s="27"/>
      <c r="TFG335" s="27"/>
      <c r="TFH335" s="27"/>
      <c r="TFI335" s="27"/>
      <c r="TFJ335" s="27"/>
      <c r="TFK335" s="27"/>
      <c r="TFL335" s="27"/>
      <c r="TFM335" s="27"/>
      <c r="TFN335" s="27"/>
      <c r="TFO335" s="27"/>
      <c r="TFP335" s="27"/>
      <c r="TFQ335" s="27"/>
      <c r="TFR335" s="27"/>
      <c r="TFS335" s="27"/>
      <c r="TFT335" s="27"/>
      <c r="TFU335" s="27"/>
      <c r="TFV335" s="27"/>
      <c r="TFW335" s="27"/>
      <c r="TFX335" s="27"/>
      <c r="TFY335" s="27"/>
      <c r="TFZ335" s="27"/>
      <c r="TGA335" s="27"/>
      <c r="TGB335" s="27"/>
      <c r="TGC335" s="27"/>
      <c r="TGD335" s="27"/>
      <c r="TGE335" s="27"/>
      <c r="TGF335" s="27"/>
      <c r="TGG335" s="27"/>
      <c r="TGH335" s="27"/>
      <c r="TGI335" s="27"/>
      <c r="TGJ335" s="27"/>
      <c r="TGK335" s="27"/>
      <c r="TGL335" s="27"/>
      <c r="TGM335" s="27"/>
      <c r="TGN335" s="27"/>
      <c r="TGO335" s="27"/>
      <c r="TGP335" s="27"/>
      <c r="TGQ335" s="27"/>
      <c r="TGR335" s="27"/>
      <c r="TGS335" s="27"/>
      <c r="TGT335" s="27"/>
      <c r="TGU335" s="27"/>
      <c r="TGV335" s="27"/>
      <c r="TGW335" s="27"/>
      <c r="TGX335" s="27"/>
      <c r="TGY335" s="27"/>
      <c r="TGZ335" s="27"/>
      <c r="THA335" s="27"/>
      <c r="THB335" s="27"/>
      <c r="THC335" s="27"/>
      <c r="THD335" s="27"/>
      <c r="THE335" s="27"/>
      <c r="THF335" s="27"/>
      <c r="THG335" s="27"/>
      <c r="THH335" s="27"/>
      <c r="THI335" s="27"/>
      <c r="THJ335" s="27"/>
      <c r="THK335" s="27"/>
      <c r="THL335" s="27"/>
      <c r="THM335" s="27"/>
      <c r="THN335" s="27"/>
      <c r="THO335" s="27"/>
      <c r="THP335" s="27"/>
      <c r="THQ335" s="27"/>
      <c r="THR335" s="27"/>
      <c r="THS335" s="27"/>
      <c r="THT335" s="27"/>
      <c r="THU335" s="27"/>
      <c r="THV335" s="27"/>
      <c r="THW335" s="27"/>
      <c r="THX335" s="27"/>
      <c r="THY335" s="27"/>
      <c r="THZ335" s="27"/>
      <c r="TIA335" s="27"/>
      <c r="TIB335" s="27"/>
      <c r="TIC335" s="27"/>
      <c r="TID335" s="27"/>
      <c r="TIE335" s="27"/>
      <c r="TIF335" s="27"/>
      <c r="TIG335" s="27"/>
      <c r="TIH335" s="27"/>
      <c r="TII335" s="27"/>
      <c r="TIJ335" s="27"/>
      <c r="TIK335" s="27"/>
      <c r="TIL335" s="27"/>
      <c r="TIM335" s="27"/>
      <c r="TIN335" s="27"/>
      <c r="TIO335" s="27"/>
      <c r="TIP335" s="27"/>
      <c r="TIQ335" s="27"/>
      <c r="TIR335" s="27"/>
      <c r="TIS335" s="27"/>
      <c r="TIT335" s="27"/>
      <c r="TIU335" s="27"/>
      <c r="TIV335" s="27"/>
      <c r="TIW335" s="27"/>
      <c r="TIX335" s="27"/>
      <c r="TIY335" s="27"/>
      <c r="TIZ335" s="27"/>
      <c r="TJA335" s="27"/>
      <c r="TJB335" s="27"/>
      <c r="TJC335" s="27"/>
      <c r="TJD335" s="27"/>
      <c r="TJE335" s="27"/>
      <c r="TJF335" s="27"/>
      <c r="TJG335" s="27"/>
      <c r="TJH335" s="27"/>
      <c r="TJI335" s="27"/>
      <c r="TJJ335" s="27"/>
      <c r="TJK335" s="27"/>
      <c r="TJL335" s="27"/>
      <c r="TJM335" s="27"/>
      <c r="TJN335" s="27"/>
      <c r="TJO335" s="27"/>
      <c r="TJP335" s="27"/>
      <c r="TJQ335" s="27"/>
      <c r="TJR335" s="27"/>
      <c r="TJS335" s="27"/>
      <c r="TJT335" s="27"/>
      <c r="TJU335" s="27"/>
      <c r="TJV335" s="27"/>
      <c r="TJW335" s="27"/>
      <c r="TJX335" s="27"/>
      <c r="TJY335" s="27"/>
      <c r="TJZ335" s="27"/>
      <c r="TKA335" s="27"/>
      <c r="TKB335" s="27"/>
      <c r="TKC335" s="27"/>
      <c r="TKD335" s="27"/>
      <c r="TKE335" s="27"/>
      <c r="TKF335" s="27"/>
      <c r="TKG335" s="27"/>
      <c r="TKH335" s="27"/>
      <c r="TKI335" s="27"/>
      <c r="TKJ335" s="27"/>
      <c r="TKK335" s="27"/>
      <c r="TKL335" s="27"/>
      <c r="TKM335" s="27"/>
      <c r="TKN335" s="27"/>
      <c r="TKO335" s="27"/>
      <c r="TKP335" s="27"/>
      <c r="TKQ335" s="27"/>
      <c r="TKR335" s="27"/>
      <c r="TKS335" s="27"/>
      <c r="TKT335" s="27"/>
      <c r="TKU335" s="27"/>
      <c r="TKV335" s="27"/>
      <c r="TKW335" s="27"/>
      <c r="TKX335" s="27"/>
      <c r="TKY335" s="27"/>
      <c r="TKZ335" s="27"/>
      <c r="TLA335" s="27"/>
      <c r="TLB335" s="27"/>
      <c r="TLC335" s="27"/>
      <c r="TLD335" s="27"/>
      <c r="TLE335" s="27"/>
      <c r="TLF335" s="27"/>
      <c r="TLG335" s="27"/>
      <c r="TLH335" s="27"/>
      <c r="TLI335" s="27"/>
      <c r="TLJ335" s="27"/>
      <c r="TLK335" s="27"/>
      <c r="TLL335" s="27"/>
      <c r="TLM335" s="27"/>
      <c r="TLN335" s="27"/>
      <c r="TLO335" s="27"/>
      <c r="TLP335" s="27"/>
      <c r="TLQ335" s="27"/>
      <c r="TLR335" s="27"/>
      <c r="TLS335" s="27"/>
      <c r="TLT335" s="27"/>
      <c r="TLU335" s="27"/>
      <c r="TLV335" s="27"/>
      <c r="TLW335" s="27"/>
      <c r="TLX335" s="27"/>
      <c r="TLY335" s="27"/>
      <c r="TLZ335" s="27"/>
      <c r="TMA335" s="27"/>
      <c r="TMB335" s="27"/>
      <c r="TMC335" s="27"/>
      <c r="TMD335" s="27"/>
      <c r="TME335" s="27"/>
      <c r="TMF335" s="27"/>
      <c r="TMG335" s="27"/>
      <c r="TMH335" s="27"/>
      <c r="TMI335" s="27"/>
      <c r="TMJ335" s="27"/>
      <c r="TMK335" s="27"/>
      <c r="TML335" s="27"/>
      <c r="TMM335" s="27"/>
      <c r="TMN335" s="27"/>
      <c r="TMO335" s="27"/>
      <c r="TMP335" s="27"/>
      <c r="TMQ335" s="27"/>
      <c r="TMR335" s="27"/>
      <c r="TMS335" s="27"/>
      <c r="TMT335" s="27"/>
      <c r="TMU335" s="27"/>
      <c r="TMV335" s="27"/>
      <c r="TMW335" s="27"/>
      <c r="TMX335" s="27"/>
      <c r="TMY335" s="27"/>
      <c r="TMZ335" s="27"/>
      <c r="TNA335" s="27"/>
      <c r="TNB335" s="27"/>
      <c r="TNC335" s="27"/>
      <c r="TND335" s="27"/>
      <c r="TNE335" s="27"/>
      <c r="TNF335" s="27"/>
      <c r="TNG335" s="27"/>
      <c r="TNH335" s="27"/>
      <c r="TNI335" s="27"/>
      <c r="TNJ335" s="27"/>
      <c r="TNK335" s="27"/>
      <c r="TNL335" s="27"/>
      <c r="TNM335" s="27"/>
      <c r="TNN335" s="27"/>
      <c r="TNO335" s="27"/>
      <c r="TNP335" s="27"/>
      <c r="TNQ335" s="27"/>
      <c r="TNR335" s="27"/>
      <c r="TNS335" s="27"/>
      <c r="TNT335" s="27"/>
      <c r="TNU335" s="27"/>
      <c r="TNV335" s="27"/>
      <c r="TNW335" s="27"/>
      <c r="TNX335" s="27"/>
      <c r="TNY335" s="27"/>
      <c r="TNZ335" s="27"/>
      <c r="TOA335" s="27"/>
      <c r="TOB335" s="27"/>
      <c r="TOC335" s="27"/>
      <c r="TOD335" s="27"/>
      <c r="TOE335" s="27"/>
      <c r="TOF335" s="27"/>
      <c r="TOG335" s="27"/>
      <c r="TOH335" s="27"/>
      <c r="TOI335" s="27"/>
      <c r="TOJ335" s="27"/>
      <c r="TOK335" s="27"/>
      <c r="TOL335" s="27"/>
      <c r="TOM335" s="27"/>
      <c r="TON335" s="27"/>
      <c r="TOO335" s="27"/>
      <c r="TOP335" s="27"/>
      <c r="TOQ335" s="27"/>
      <c r="TOR335" s="27"/>
      <c r="TOS335" s="27"/>
      <c r="TOT335" s="27"/>
      <c r="TOU335" s="27"/>
      <c r="TOV335" s="27"/>
      <c r="TOW335" s="27"/>
      <c r="TOX335" s="27"/>
      <c r="TOY335" s="27"/>
      <c r="TOZ335" s="27"/>
      <c r="TPA335" s="27"/>
      <c r="TPB335" s="27"/>
      <c r="TPC335" s="27"/>
      <c r="TPD335" s="27"/>
      <c r="TPE335" s="27"/>
      <c r="TPF335" s="27"/>
      <c r="TPG335" s="27"/>
      <c r="TPH335" s="27"/>
      <c r="TPI335" s="27"/>
      <c r="TPJ335" s="27"/>
      <c r="TPK335" s="27"/>
      <c r="TPL335" s="27"/>
      <c r="TPM335" s="27"/>
      <c r="TPN335" s="27"/>
      <c r="TPO335" s="27"/>
      <c r="TPP335" s="27"/>
      <c r="TPQ335" s="27"/>
      <c r="TPR335" s="27"/>
      <c r="TPS335" s="27"/>
      <c r="TPT335" s="27"/>
      <c r="TPU335" s="27"/>
      <c r="TPV335" s="27"/>
      <c r="TPW335" s="27"/>
      <c r="TPX335" s="27"/>
      <c r="TPY335" s="27"/>
      <c r="TPZ335" s="27"/>
      <c r="TQA335" s="27"/>
      <c r="TQB335" s="27"/>
      <c r="TQC335" s="27"/>
      <c r="TQD335" s="27"/>
      <c r="TQE335" s="27"/>
      <c r="TQF335" s="27"/>
      <c r="TQG335" s="27"/>
      <c r="TQH335" s="27"/>
      <c r="TQI335" s="27"/>
      <c r="TQJ335" s="27"/>
      <c r="TQK335" s="27"/>
      <c r="TQL335" s="27"/>
      <c r="TQM335" s="27"/>
      <c r="TQN335" s="27"/>
      <c r="TQO335" s="27"/>
      <c r="TQP335" s="27"/>
      <c r="TQQ335" s="27"/>
      <c r="TQR335" s="27"/>
      <c r="TQS335" s="27"/>
      <c r="TQT335" s="27"/>
      <c r="TQU335" s="27"/>
      <c r="TQV335" s="27"/>
      <c r="TQW335" s="27"/>
      <c r="TQX335" s="27"/>
      <c r="TQY335" s="27"/>
      <c r="TQZ335" s="27"/>
      <c r="TRA335" s="27"/>
      <c r="TRB335" s="27"/>
      <c r="TRC335" s="27"/>
      <c r="TRD335" s="27"/>
      <c r="TRE335" s="27"/>
      <c r="TRF335" s="27"/>
      <c r="TRG335" s="27"/>
      <c r="TRH335" s="27"/>
      <c r="TRI335" s="27"/>
      <c r="TRJ335" s="27"/>
      <c r="TRK335" s="27"/>
      <c r="TRL335" s="27"/>
      <c r="TRM335" s="27"/>
      <c r="TRN335" s="27"/>
      <c r="TRO335" s="27"/>
      <c r="TRP335" s="27"/>
      <c r="TRQ335" s="27"/>
      <c r="TRR335" s="27"/>
      <c r="TRS335" s="27"/>
      <c r="TRT335" s="27"/>
      <c r="TRU335" s="27"/>
      <c r="TRV335" s="27"/>
      <c r="TRW335" s="27"/>
      <c r="TRX335" s="27"/>
      <c r="TRY335" s="27"/>
      <c r="TRZ335" s="27"/>
      <c r="TSA335" s="27"/>
      <c r="TSB335" s="27"/>
      <c r="TSC335" s="27"/>
      <c r="TSD335" s="27"/>
      <c r="TSE335" s="27"/>
      <c r="TSF335" s="27"/>
      <c r="TSG335" s="27"/>
      <c r="TSH335" s="27"/>
      <c r="TSI335" s="27"/>
      <c r="TSJ335" s="27"/>
      <c r="TSK335" s="27"/>
      <c r="TSL335" s="27"/>
      <c r="TSM335" s="27"/>
      <c r="TSN335" s="27"/>
      <c r="TSO335" s="27"/>
      <c r="TSP335" s="27"/>
      <c r="TSQ335" s="27"/>
      <c r="TSR335" s="27"/>
      <c r="TSS335" s="27"/>
      <c r="TST335" s="27"/>
      <c r="TSU335" s="27"/>
      <c r="TSV335" s="27"/>
      <c r="TSW335" s="27"/>
      <c r="TSX335" s="27"/>
      <c r="TSY335" s="27"/>
      <c r="TSZ335" s="27"/>
      <c r="TTA335" s="27"/>
      <c r="TTB335" s="27"/>
      <c r="TTC335" s="27"/>
      <c r="TTD335" s="27"/>
      <c r="TTE335" s="27"/>
      <c r="TTF335" s="27"/>
      <c r="TTG335" s="27"/>
      <c r="TTH335" s="27"/>
      <c r="TTI335" s="27"/>
      <c r="TTJ335" s="27"/>
      <c r="TTK335" s="27"/>
      <c r="TTL335" s="27"/>
      <c r="TTM335" s="27"/>
      <c r="TTN335" s="27"/>
      <c r="TTO335" s="27"/>
      <c r="TTP335" s="27"/>
      <c r="TTQ335" s="27"/>
      <c r="TTR335" s="27"/>
      <c r="TTS335" s="27"/>
      <c r="TTT335" s="27"/>
      <c r="TTU335" s="27"/>
      <c r="TTV335" s="27"/>
      <c r="TTW335" s="27"/>
      <c r="TTX335" s="27"/>
      <c r="TTY335" s="27"/>
      <c r="TTZ335" s="27"/>
      <c r="TUA335" s="27"/>
      <c r="TUB335" s="27"/>
      <c r="TUC335" s="27"/>
      <c r="TUD335" s="27"/>
      <c r="TUE335" s="27"/>
      <c r="TUF335" s="27"/>
      <c r="TUG335" s="27"/>
      <c r="TUH335" s="27"/>
      <c r="TUI335" s="27"/>
      <c r="TUJ335" s="27"/>
      <c r="TUK335" s="27"/>
      <c r="TUL335" s="27"/>
      <c r="TUM335" s="27"/>
      <c r="TUN335" s="27"/>
      <c r="TUO335" s="27"/>
      <c r="TUP335" s="27"/>
      <c r="TUQ335" s="27"/>
      <c r="TUR335" s="27"/>
      <c r="TUS335" s="27"/>
      <c r="TUT335" s="27"/>
      <c r="TUU335" s="27"/>
      <c r="TUV335" s="27"/>
      <c r="TUW335" s="27"/>
      <c r="TUX335" s="27"/>
      <c r="TUY335" s="27"/>
      <c r="TUZ335" s="27"/>
      <c r="TVA335" s="27"/>
      <c r="TVB335" s="27"/>
      <c r="TVC335" s="27"/>
      <c r="TVD335" s="27"/>
      <c r="TVE335" s="27"/>
      <c r="TVF335" s="27"/>
      <c r="TVG335" s="27"/>
      <c r="TVH335" s="27"/>
      <c r="TVI335" s="27"/>
      <c r="TVJ335" s="27"/>
      <c r="TVK335" s="27"/>
      <c r="TVL335" s="27"/>
      <c r="TVM335" s="27"/>
      <c r="TVN335" s="27"/>
      <c r="TVO335" s="27"/>
      <c r="TVP335" s="27"/>
      <c r="TVQ335" s="27"/>
      <c r="TVR335" s="27"/>
      <c r="TVS335" s="27"/>
      <c r="TVT335" s="27"/>
      <c r="TVU335" s="27"/>
      <c r="TVV335" s="27"/>
      <c r="TVW335" s="27"/>
      <c r="TVX335" s="27"/>
      <c r="TVY335" s="27"/>
      <c r="TVZ335" s="27"/>
      <c r="TWA335" s="27"/>
      <c r="TWB335" s="27"/>
      <c r="TWC335" s="27"/>
      <c r="TWD335" s="27"/>
      <c r="TWE335" s="27"/>
      <c r="TWF335" s="27"/>
      <c r="TWG335" s="27"/>
      <c r="TWH335" s="27"/>
      <c r="TWI335" s="27"/>
      <c r="TWJ335" s="27"/>
      <c r="TWK335" s="27"/>
      <c r="TWL335" s="27"/>
      <c r="TWM335" s="27"/>
      <c r="TWN335" s="27"/>
      <c r="TWO335" s="27"/>
      <c r="TWP335" s="27"/>
      <c r="TWQ335" s="27"/>
      <c r="TWR335" s="27"/>
      <c r="TWS335" s="27"/>
      <c r="TWT335" s="27"/>
      <c r="TWU335" s="27"/>
      <c r="TWV335" s="27"/>
      <c r="TWW335" s="27"/>
      <c r="TWX335" s="27"/>
      <c r="TWY335" s="27"/>
      <c r="TWZ335" s="27"/>
      <c r="TXA335" s="27"/>
      <c r="TXB335" s="27"/>
      <c r="TXC335" s="27"/>
      <c r="TXD335" s="27"/>
      <c r="TXE335" s="27"/>
      <c r="TXF335" s="27"/>
      <c r="TXG335" s="27"/>
      <c r="TXH335" s="27"/>
      <c r="TXI335" s="27"/>
      <c r="TXJ335" s="27"/>
      <c r="TXK335" s="27"/>
      <c r="TXL335" s="27"/>
      <c r="TXM335" s="27"/>
      <c r="TXN335" s="27"/>
      <c r="TXO335" s="27"/>
      <c r="TXP335" s="27"/>
      <c r="TXQ335" s="27"/>
      <c r="TXR335" s="27"/>
      <c r="TXS335" s="27"/>
      <c r="TXT335" s="27"/>
      <c r="TXU335" s="27"/>
      <c r="TXV335" s="27"/>
      <c r="TXW335" s="27"/>
      <c r="TXX335" s="27"/>
      <c r="TXY335" s="27"/>
      <c r="TXZ335" s="27"/>
      <c r="TYA335" s="27"/>
      <c r="TYB335" s="27"/>
      <c r="TYC335" s="27"/>
      <c r="TYD335" s="27"/>
      <c r="TYE335" s="27"/>
      <c r="TYF335" s="27"/>
      <c r="TYG335" s="27"/>
      <c r="TYH335" s="27"/>
      <c r="TYI335" s="27"/>
      <c r="TYJ335" s="27"/>
      <c r="TYK335" s="27"/>
      <c r="TYL335" s="27"/>
      <c r="TYM335" s="27"/>
      <c r="TYN335" s="27"/>
      <c r="TYO335" s="27"/>
      <c r="TYP335" s="27"/>
      <c r="TYQ335" s="27"/>
      <c r="TYR335" s="27"/>
      <c r="TYS335" s="27"/>
      <c r="TYT335" s="27"/>
      <c r="TYU335" s="27"/>
      <c r="TYV335" s="27"/>
      <c r="TYW335" s="27"/>
      <c r="TYX335" s="27"/>
      <c r="TYY335" s="27"/>
      <c r="TYZ335" s="27"/>
      <c r="TZA335" s="27"/>
      <c r="TZB335" s="27"/>
      <c r="TZC335" s="27"/>
      <c r="TZD335" s="27"/>
      <c r="TZE335" s="27"/>
      <c r="TZF335" s="27"/>
      <c r="TZG335" s="27"/>
      <c r="TZH335" s="27"/>
      <c r="TZI335" s="27"/>
      <c r="TZJ335" s="27"/>
      <c r="TZK335" s="27"/>
      <c r="TZL335" s="27"/>
      <c r="TZM335" s="27"/>
      <c r="TZN335" s="27"/>
      <c r="TZO335" s="27"/>
      <c r="TZP335" s="27"/>
      <c r="TZQ335" s="27"/>
      <c r="TZR335" s="27"/>
      <c r="TZS335" s="27"/>
      <c r="TZT335" s="27"/>
      <c r="TZU335" s="27"/>
      <c r="TZV335" s="27"/>
      <c r="TZW335" s="27"/>
      <c r="TZX335" s="27"/>
      <c r="TZY335" s="27"/>
      <c r="TZZ335" s="27"/>
      <c r="UAA335" s="27"/>
      <c r="UAB335" s="27"/>
      <c r="UAC335" s="27"/>
      <c r="UAD335" s="27"/>
      <c r="UAE335" s="27"/>
      <c r="UAF335" s="27"/>
      <c r="UAG335" s="27"/>
      <c r="UAH335" s="27"/>
      <c r="UAI335" s="27"/>
      <c r="UAJ335" s="27"/>
      <c r="UAK335" s="27"/>
      <c r="UAL335" s="27"/>
      <c r="UAM335" s="27"/>
      <c r="UAN335" s="27"/>
      <c r="UAO335" s="27"/>
      <c r="UAP335" s="27"/>
      <c r="UAQ335" s="27"/>
      <c r="UAR335" s="27"/>
      <c r="UAS335" s="27"/>
      <c r="UAT335" s="27"/>
      <c r="UAU335" s="27"/>
      <c r="UAV335" s="27"/>
      <c r="UAW335" s="27"/>
      <c r="UAX335" s="27"/>
      <c r="UAY335" s="27"/>
      <c r="UAZ335" s="27"/>
      <c r="UBA335" s="27"/>
      <c r="UBB335" s="27"/>
      <c r="UBC335" s="27"/>
      <c r="UBD335" s="27"/>
      <c r="UBE335" s="27"/>
      <c r="UBF335" s="27"/>
      <c r="UBG335" s="27"/>
      <c r="UBH335" s="27"/>
      <c r="UBI335" s="27"/>
      <c r="UBJ335" s="27"/>
      <c r="UBK335" s="27"/>
      <c r="UBL335" s="27"/>
      <c r="UBM335" s="27"/>
      <c r="UBN335" s="27"/>
      <c r="UBO335" s="27"/>
      <c r="UBP335" s="27"/>
      <c r="UBQ335" s="27"/>
      <c r="UBR335" s="27"/>
      <c r="UBS335" s="27"/>
      <c r="UBT335" s="27"/>
      <c r="UBU335" s="27"/>
      <c r="UBV335" s="27"/>
      <c r="UBW335" s="27"/>
      <c r="UBX335" s="27"/>
      <c r="UBY335" s="27"/>
      <c r="UBZ335" s="27"/>
      <c r="UCA335" s="27"/>
      <c r="UCB335" s="27"/>
      <c r="UCC335" s="27"/>
      <c r="UCD335" s="27"/>
      <c r="UCE335" s="27"/>
      <c r="UCF335" s="27"/>
      <c r="UCG335" s="27"/>
      <c r="UCH335" s="27"/>
      <c r="UCI335" s="27"/>
      <c r="UCJ335" s="27"/>
      <c r="UCK335" s="27"/>
      <c r="UCL335" s="27"/>
      <c r="UCM335" s="27"/>
      <c r="UCN335" s="27"/>
      <c r="UCO335" s="27"/>
      <c r="UCP335" s="27"/>
      <c r="UCQ335" s="27"/>
      <c r="UCR335" s="27"/>
      <c r="UCS335" s="27"/>
      <c r="UCT335" s="27"/>
      <c r="UCU335" s="27"/>
      <c r="UCV335" s="27"/>
      <c r="UCW335" s="27"/>
      <c r="UCX335" s="27"/>
      <c r="UCY335" s="27"/>
      <c r="UCZ335" s="27"/>
      <c r="UDA335" s="27"/>
      <c r="UDB335" s="27"/>
      <c r="UDC335" s="27"/>
      <c r="UDD335" s="27"/>
      <c r="UDE335" s="27"/>
      <c r="UDF335" s="27"/>
      <c r="UDG335" s="27"/>
      <c r="UDH335" s="27"/>
      <c r="UDI335" s="27"/>
      <c r="UDJ335" s="27"/>
      <c r="UDK335" s="27"/>
      <c r="UDL335" s="27"/>
      <c r="UDM335" s="27"/>
      <c r="UDN335" s="27"/>
      <c r="UDO335" s="27"/>
      <c r="UDP335" s="27"/>
      <c r="UDQ335" s="27"/>
      <c r="UDR335" s="27"/>
      <c r="UDS335" s="27"/>
      <c r="UDT335" s="27"/>
      <c r="UDU335" s="27"/>
      <c r="UDV335" s="27"/>
      <c r="UDW335" s="27"/>
      <c r="UDX335" s="27"/>
      <c r="UDY335" s="27"/>
      <c r="UDZ335" s="27"/>
      <c r="UEA335" s="27"/>
      <c r="UEB335" s="27"/>
      <c r="UEC335" s="27"/>
      <c r="UED335" s="27"/>
      <c r="UEE335" s="27"/>
      <c r="UEF335" s="27"/>
      <c r="UEG335" s="27"/>
      <c r="UEH335" s="27"/>
      <c r="UEI335" s="27"/>
      <c r="UEJ335" s="27"/>
      <c r="UEK335" s="27"/>
      <c r="UEL335" s="27"/>
      <c r="UEM335" s="27"/>
      <c r="UEN335" s="27"/>
      <c r="UEO335" s="27"/>
      <c r="UEP335" s="27"/>
      <c r="UEQ335" s="27"/>
      <c r="UER335" s="27"/>
      <c r="UES335" s="27"/>
      <c r="UET335" s="27"/>
      <c r="UEU335" s="27"/>
      <c r="UEV335" s="27"/>
      <c r="UEW335" s="27"/>
      <c r="UEX335" s="27"/>
      <c r="UEY335" s="27"/>
      <c r="UEZ335" s="27"/>
      <c r="UFA335" s="27"/>
      <c r="UFB335" s="27"/>
      <c r="UFC335" s="27"/>
      <c r="UFD335" s="27"/>
      <c r="UFE335" s="27"/>
      <c r="UFF335" s="27"/>
      <c r="UFG335" s="27"/>
      <c r="UFH335" s="27"/>
      <c r="UFI335" s="27"/>
      <c r="UFJ335" s="27"/>
      <c r="UFK335" s="27"/>
      <c r="UFL335" s="27"/>
      <c r="UFM335" s="27"/>
      <c r="UFN335" s="27"/>
      <c r="UFO335" s="27"/>
      <c r="UFP335" s="27"/>
      <c r="UFQ335" s="27"/>
      <c r="UFR335" s="27"/>
      <c r="UFS335" s="27"/>
      <c r="UFT335" s="27"/>
      <c r="UFU335" s="27"/>
      <c r="UFV335" s="27"/>
      <c r="UFW335" s="27"/>
      <c r="UFX335" s="27"/>
      <c r="UFY335" s="27"/>
      <c r="UFZ335" s="27"/>
      <c r="UGA335" s="27"/>
      <c r="UGB335" s="27"/>
      <c r="UGC335" s="27"/>
      <c r="UGD335" s="27"/>
      <c r="UGE335" s="27"/>
      <c r="UGF335" s="27"/>
      <c r="UGG335" s="27"/>
      <c r="UGH335" s="27"/>
      <c r="UGI335" s="27"/>
      <c r="UGJ335" s="27"/>
      <c r="UGK335" s="27"/>
      <c r="UGL335" s="27"/>
      <c r="UGM335" s="27"/>
      <c r="UGN335" s="27"/>
      <c r="UGO335" s="27"/>
      <c r="UGP335" s="27"/>
      <c r="UGQ335" s="27"/>
      <c r="UGR335" s="27"/>
      <c r="UGS335" s="27"/>
      <c r="UGT335" s="27"/>
      <c r="UGU335" s="27"/>
      <c r="UGV335" s="27"/>
      <c r="UGW335" s="27"/>
      <c r="UGX335" s="27"/>
      <c r="UGY335" s="27"/>
      <c r="UGZ335" s="27"/>
      <c r="UHA335" s="27"/>
      <c r="UHB335" s="27"/>
      <c r="UHC335" s="27"/>
      <c r="UHD335" s="27"/>
      <c r="UHE335" s="27"/>
      <c r="UHF335" s="27"/>
      <c r="UHG335" s="27"/>
      <c r="UHH335" s="27"/>
      <c r="UHI335" s="27"/>
      <c r="UHJ335" s="27"/>
      <c r="UHK335" s="27"/>
      <c r="UHL335" s="27"/>
      <c r="UHM335" s="27"/>
      <c r="UHN335" s="27"/>
      <c r="UHO335" s="27"/>
      <c r="UHP335" s="27"/>
      <c r="UHQ335" s="27"/>
      <c r="UHR335" s="27"/>
      <c r="UHS335" s="27"/>
      <c r="UHT335" s="27"/>
      <c r="UHU335" s="27"/>
      <c r="UHV335" s="27"/>
      <c r="UHW335" s="27"/>
      <c r="UHX335" s="27"/>
      <c r="UHY335" s="27"/>
      <c r="UHZ335" s="27"/>
      <c r="UIA335" s="27"/>
      <c r="UIB335" s="27"/>
      <c r="UIC335" s="27"/>
      <c r="UID335" s="27"/>
      <c r="UIE335" s="27"/>
      <c r="UIF335" s="27"/>
      <c r="UIG335" s="27"/>
      <c r="UIH335" s="27"/>
      <c r="UII335" s="27"/>
      <c r="UIJ335" s="27"/>
      <c r="UIK335" s="27"/>
      <c r="UIL335" s="27"/>
      <c r="UIM335" s="27"/>
      <c r="UIN335" s="27"/>
      <c r="UIO335" s="27"/>
      <c r="UIP335" s="27"/>
      <c r="UIQ335" s="27"/>
      <c r="UIR335" s="27"/>
      <c r="UIS335" s="27"/>
      <c r="UIT335" s="27"/>
      <c r="UIU335" s="27"/>
      <c r="UIV335" s="27"/>
      <c r="UIW335" s="27"/>
      <c r="UIX335" s="27"/>
      <c r="UIY335" s="27"/>
      <c r="UIZ335" s="27"/>
      <c r="UJA335" s="27"/>
      <c r="UJB335" s="27"/>
      <c r="UJC335" s="27"/>
      <c r="UJD335" s="27"/>
      <c r="UJE335" s="27"/>
      <c r="UJF335" s="27"/>
      <c r="UJG335" s="27"/>
      <c r="UJH335" s="27"/>
      <c r="UJI335" s="27"/>
      <c r="UJJ335" s="27"/>
      <c r="UJK335" s="27"/>
      <c r="UJL335" s="27"/>
      <c r="UJM335" s="27"/>
      <c r="UJN335" s="27"/>
      <c r="UJO335" s="27"/>
      <c r="UJP335" s="27"/>
      <c r="UJQ335" s="27"/>
      <c r="UJR335" s="27"/>
      <c r="UJS335" s="27"/>
      <c r="UJT335" s="27"/>
      <c r="UJU335" s="27"/>
      <c r="UJV335" s="27"/>
      <c r="UJW335" s="27"/>
      <c r="UJX335" s="27"/>
      <c r="UJY335" s="27"/>
      <c r="UJZ335" s="27"/>
      <c r="UKA335" s="27"/>
      <c r="UKB335" s="27"/>
      <c r="UKC335" s="27"/>
      <c r="UKD335" s="27"/>
      <c r="UKE335" s="27"/>
      <c r="UKF335" s="27"/>
      <c r="UKG335" s="27"/>
      <c r="UKH335" s="27"/>
      <c r="UKI335" s="27"/>
      <c r="UKJ335" s="27"/>
      <c r="UKK335" s="27"/>
      <c r="UKL335" s="27"/>
      <c r="UKM335" s="27"/>
      <c r="UKN335" s="27"/>
      <c r="UKO335" s="27"/>
      <c r="UKP335" s="27"/>
      <c r="UKQ335" s="27"/>
      <c r="UKR335" s="27"/>
      <c r="UKS335" s="27"/>
      <c r="UKT335" s="27"/>
      <c r="UKU335" s="27"/>
      <c r="UKV335" s="27"/>
      <c r="UKW335" s="27"/>
      <c r="UKX335" s="27"/>
      <c r="UKY335" s="27"/>
      <c r="UKZ335" s="27"/>
      <c r="ULA335" s="27"/>
      <c r="ULB335" s="27"/>
      <c r="ULC335" s="27"/>
      <c r="ULD335" s="27"/>
      <c r="ULE335" s="27"/>
      <c r="ULF335" s="27"/>
      <c r="ULG335" s="27"/>
      <c r="ULH335" s="27"/>
      <c r="ULI335" s="27"/>
      <c r="ULJ335" s="27"/>
      <c r="ULK335" s="27"/>
      <c r="ULL335" s="27"/>
      <c r="ULM335" s="27"/>
      <c r="ULN335" s="27"/>
      <c r="ULO335" s="27"/>
      <c r="ULP335" s="27"/>
      <c r="ULQ335" s="27"/>
      <c r="ULR335" s="27"/>
      <c r="ULS335" s="27"/>
      <c r="ULT335" s="27"/>
      <c r="ULU335" s="27"/>
      <c r="ULV335" s="27"/>
      <c r="ULW335" s="27"/>
      <c r="ULX335" s="27"/>
      <c r="ULY335" s="27"/>
      <c r="ULZ335" s="27"/>
      <c r="UMA335" s="27"/>
      <c r="UMB335" s="27"/>
      <c r="UMC335" s="27"/>
      <c r="UMD335" s="27"/>
      <c r="UME335" s="27"/>
      <c r="UMF335" s="27"/>
      <c r="UMG335" s="27"/>
      <c r="UMH335" s="27"/>
      <c r="UMI335" s="27"/>
      <c r="UMJ335" s="27"/>
      <c r="UMK335" s="27"/>
      <c r="UML335" s="27"/>
      <c r="UMM335" s="27"/>
      <c r="UMN335" s="27"/>
      <c r="UMO335" s="27"/>
      <c r="UMP335" s="27"/>
      <c r="UMQ335" s="27"/>
      <c r="UMR335" s="27"/>
      <c r="UMS335" s="27"/>
      <c r="UMT335" s="27"/>
      <c r="UMU335" s="27"/>
      <c r="UMV335" s="27"/>
      <c r="UMW335" s="27"/>
      <c r="UMX335" s="27"/>
      <c r="UMY335" s="27"/>
      <c r="UMZ335" s="27"/>
      <c r="UNA335" s="27"/>
      <c r="UNB335" s="27"/>
      <c r="UNC335" s="27"/>
      <c r="UND335" s="27"/>
      <c r="UNE335" s="27"/>
      <c r="UNF335" s="27"/>
      <c r="UNG335" s="27"/>
      <c r="UNH335" s="27"/>
      <c r="UNI335" s="27"/>
      <c r="UNJ335" s="27"/>
      <c r="UNK335" s="27"/>
      <c r="UNL335" s="27"/>
      <c r="UNM335" s="27"/>
      <c r="UNN335" s="27"/>
      <c r="UNO335" s="27"/>
      <c r="UNP335" s="27"/>
      <c r="UNQ335" s="27"/>
      <c r="UNR335" s="27"/>
      <c r="UNS335" s="27"/>
      <c r="UNT335" s="27"/>
      <c r="UNU335" s="27"/>
      <c r="UNV335" s="27"/>
      <c r="UNW335" s="27"/>
      <c r="UNX335" s="27"/>
      <c r="UNY335" s="27"/>
      <c r="UNZ335" s="27"/>
      <c r="UOA335" s="27"/>
      <c r="UOB335" s="27"/>
      <c r="UOC335" s="27"/>
      <c r="UOD335" s="27"/>
      <c r="UOE335" s="27"/>
      <c r="UOF335" s="27"/>
      <c r="UOG335" s="27"/>
      <c r="UOH335" s="27"/>
      <c r="UOI335" s="27"/>
      <c r="UOJ335" s="27"/>
      <c r="UOK335" s="27"/>
      <c r="UOL335" s="27"/>
      <c r="UOM335" s="27"/>
      <c r="UON335" s="27"/>
      <c r="UOO335" s="27"/>
      <c r="UOP335" s="27"/>
      <c r="UOQ335" s="27"/>
      <c r="UOR335" s="27"/>
      <c r="UOS335" s="27"/>
      <c r="UOT335" s="27"/>
      <c r="UOU335" s="27"/>
      <c r="UOV335" s="27"/>
      <c r="UOW335" s="27"/>
      <c r="UOX335" s="27"/>
      <c r="UOY335" s="27"/>
      <c r="UOZ335" s="27"/>
      <c r="UPA335" s="27"/>
      <c r="UPB335" s="27"/>
      <c r="UPC335" s="27"/>
      <c r="UPD335" s="27"/>
      <c r="UPE335" s="27"/>
      <c r="UPF335" s="27"/>
      <c r="UPG335" s="27"/>
      <c r="UPH335" s="27"/>
      <c r="UPI335" s="27"/>
      <c r="UPJ335" s="27"/>
      <c r="UPK335" s="27"/>
      <c r="UPL335" s="27"/>
      <c r="UPM335" s="27"/>
      <c r="UPN335" s="27"/>
      <c r="UPO335" s="27"/>
      <c r="UPP335" s="27"/>
      <c r="UPQ335" s="27"/>
      <c r="UPR335" s="27"/>
      <c r="UPS335" s="27"/>
      <c r="UPT335" s="27"/>
      <c r="UPU335" s="27"/>
      <c r="UPV335" s="27"/>
      <c r="UPW335" s="27"/>
      <c r="UPX335" s="27"/>
      <c r="UPY335" s="27"/>
      <c r="UPZ335" s="27"/>
      <c r="UQA335" s="27"/>
      <c r="UQB335" s="27"/>
      <c r="UQC335" s="27"/>
      <c r="UQD335" s="27"/>
      <c r="UQE335" s="27"/>
      <c r="UQF335" s="27"/>
      <c r="UQG335" s="27"/>
      <c r="UQH335" s="27"/>
      <c r="UQI335" s="27"/>
      <c r="UQJ335" s="27"/>
      <c r="UQK335" s="27"/>
      <c r="UQL335" s="27"/>
      <c r="UQM335" s="27"/>
      <c r="UQN335" s="27"/>
      <c r="UQO335" s="27"/>
      <c r="UQP335" s="27"/>
      <c r="UQQ335" s="27"/>
      <c r="UQR335" s="27"/>
      <c r="UQS335" s="27"/>
      <c r="UQT335" s="27"/>
      <c r="UQU335" s="27"/>
      <c r="UQV335" s="27"/>
      <c r="UQW335" s="27"/>
      <c r="UQX335" s="27"/>
      <c r="UQY335" s="27"/>
      <c r="UQZ335" s="27"/>
      <c r="URA335" s="27"/>
      <c r="URB335" s="27"/>
      <c r="URC335" s="27"/>
      <c r="URD335" s="27"/>
      <c r="URE335" s="27"/>
      <c r="URF335" s="27"/>
      <c r="URG335" s="27"/>
      <c r="URH335" s="27"/>
      <c r="URI335" s="27"/>
      <c r="URJ335" s="27"/>
      <c r="URK335" s="27"/>
      <c r="URL335" s="27"/>
      <c r="URM335" s="27"/>
      <c r="URN335" s="27"/>
      <c r="URO335" s="27"/>
      <c r="URP335" s="27"/>
      <c r="URQ335" s="27"/>
      <c r="URR335" s="27"/>
      <c r="URS335" s="27"/>
      <c r="URT335" s="27"/>
      <c r="URU335" s="27"/>
      <c r="URV335" s="27"/>
      <c r="URW335" s="27"/>
      <c r="URX335" s="27"/>
      <c r="URY335" s="27"/>
      <c r="URZ335" s="27"/>
      <c r="USA335" s="27"/>
      <c r="USB335" s="27"/>
      <c r="USC335" s="27"/>
      <c r="USD335" s="27"/>
      <c r="USE335" s="27"/>
      <c r="USF335" s="27"/>
      <c r="USG335" s="27"/>
      <c r="USH335" s="27"/>
      <c r="USI335" s="27"/>
      <c r="USJ335" s="27"/>
      <c r="USK335" s="27"/>
      <c r="USL335" s="27"/>
      <c r="USM335" s="27"/>
      <c r="USN335" s="27"/>
      <c r="USO335" s="27"/>
      <c r="USP335" s="27"/>
      <c r="USQ335" s="27"/>
      <c r="USR335" s="27"/>
      <c r="USS335" s="27"/>
      <c r="UST335" s="27"/>
      <c r="USU335" s="27"/>
      <c r="USV335" s="27"/>
      <c r="USW335" s="27"/>
      <c r="USX335" s="27"/>
      <c r="USY335" s="27"/>
      <c r="USZ335" s="27"/>
      <c r="UTA335" s="27"/>
      <c r="UTB335" s="27"/>
      <c r="UTC335" s="27"/>
      <c r="UTD335" s="27"/>
      <c r="UTE335" s="27"/>
      <c r="UTF335" s="27"/>
      <c r="UTG335" s="27"/>
      <c r="UTH335" s="27"/>
      <c r="UTI335" s="27"/>
      <c r="UTJ335" s="27"/>
      <c r="UTK335" s="27"/>
      <c r="UTL335" s="27"/>
      <c r="UTM335" s="27"/>
      <c r="UTN335" s="27"/>
      <c r="UTO335" s="27"/>
      <c r="UTP335" s="27"/>
      <c r="UTQ335" s="27"/>
      <c r="UTR335" s="27"/>
      <c r="UTS335" s="27"/>
      <c r="UTT335" s="27"/>
      <c r="UTU335" s="27"/>
      <c r="UTV335" s="27"/>
      <c r="UTW335" s="27"/>
      <c r="UTX335" s="27"/>
      <c r="UTY335" s="27"/>
      <c r="UTZ335" s="27"/>
      <c r="UUA335" s="27"/>
      <c r="UUB335" s="27"/>
      <c r="UUC335" s="27"/>
      <c r="UUD335" s="27"/>
      <c r="UUE335" s="27"/>
      <c r="UUF335" s="27"/>
      <c r="UUG335" s="27"/>
      <c r="UUH335" s="27"/>
      <c r="UUI335" s="27"/>
      <c r="UUJ335" s="27"/>
      <c r="UUK335" s="27"/>
      <c r="UUL335" s="27"/>
      <c r="UUM335" s="27"/>
      <c r="UUN335" s="27"/>
      <c r="UUO335" s="27"/>
      <c r="UUP335" s="27"/>
      <c r="UUQ335" s="27"/>
      <c r="UUR335" s="27"/>
      <c r="UUS335" s="27"/>
      <c r="UUT335" s="27"/>
      <c r="UUU335" s="27"/>
      <c r="UUV335" s="27"/>
      <c r="UUW335" s="27"/>
      <c r="UUX335" s="27"/>
      <c r="UUY335" s="27"/>
      <c r="UUZ335" s="27"/>
      <c r="UVA335" s="27"/>
      <c r="UVB335" s="27"/>
      <c r="UVC335" s="27"/>
      <c r="UVD335" s="27"/>
      <c r="UVE335" s="27"/>
      <c r="UVF335" s="27"/>
      <c r="UVG335" s="27"/>
      <c r="UVH335" s="27"/>
      <c r="UVI335" s="27"/>
      <c r="UVJ335" s="27"/>
      <c r="UVK335" s="27"/>
      <c r="UVL335" s="27"/>
      <c r="UVM335" s="27"/>
      <c r="UVN335" s="27"/>
      <c r="UVO335" s="27"/>
      <c r="UVP335" s="27"/>
      <c r="UVQ335" s="27"/>
      <c r="UVR335" s="27"/>
      <c r="UVS335" s="27"/>
      <c r="UVT335" s="27"/>
      <c r="UVU335" s="27"/>
      <c r="UVV335" s="27"/>
      <c r="UVW335" s="27"/>
      <c r="UVX335" s="27"/>
      <c r="UVY335" s="27"/>
      <c r="UVZ335" s="27"/>
      <c r="UWA335" s="27"/>
      <c r="UWB335" s="27"/>
      <c r="UWC335" s="27"/>
      <c r="UWD335" s="27"/>
      <c r="UWE335" s="27"/>
      <c r="UWF335" s="27"/>
      <c r="UWG335" s="27"/>
      <c r="UWH335" s="27"/>
      <c r="UWI335" s="27"/>
      <c r="UWJ335" s="27"/>
      <c r="UWK335" s="27"/>
      <c r="UWL335" s="27"/>
      <c r="UWM335" s="27"/>
      <c r="UWN335" s="27"/>
      <c r="UWO335" s="27"/>
      <c r="UWP335" s="27"/>
      <c r="UWQ335" s="27"/>
      <c r="UWR335" s="27"/>
      <c r="UWS335" s="27"/>
      <c r="UWT335" s="27"/>
      <c r="UWU335" s="27"/>
      <c r="UWV335" s="27"/>
      <c r="UWW335" s="27"/>
      <c r="UWX335" s="27"/>
      <c r="UWY335" s="27"/>
      <c r="UWZ335" s="27"/>
      <c r="UXA335" s="27"/>
      <c r="UXB335" s="27"/>
      <c r="UXC335" s="27"/>
      <c r="UXD335" s="27"/>
      <c r="UXE335" s="27"/>
      <c r="UXF335" s="27"/>
      <c r="UXG335" s="27"/>
      <c r="UXH335" s="27"/>
      <c r="UXI335" s="27"/>
      <c r="UXJ335" s="27"/>
      <c r="UXK335" s="27"/>
      <c r="UXL335" s="27"/>
      <c r="UXM335" s="27"/>
      <c r="UXN335" s="27"/>
      <c r="UXO335" s="27"/>
      <c r="UXP335" s="27"/>
      <c r="UXQ335" s="27"/>
      <c r="UXR335" s="27"/>
      <c r="UXS335" s="27"/>
      <c r="UXT335" s="27"/>
      <c r="UXU335" s="27"/>
      <c r="UXV335" s="27"/>
      <c r="UXW335" s="27"/>
      <c r="UXX335" s="27"/>
      <c r="UXY335" s="27"/>
      <c r="UXZ335" s="27"/>
      <c r="UYA335" s="27"/>
      <c r="UYB335" s="27"/>
      <c r="UYC335" s="27"/>
      <c r="UYD335" s="27"/>
      <c r="UYE335" s="27"/>
      <c r="UYF335" s="27"/>
      <c r="UYG335" s="27"/>
      <c r="UYH335" s="27"/>
      <c r="UYI335" s="27"/>
      <c r="UYJ335" s="27"/>
      <c r="UYK335" s="27"/>
      <c r="UYL335" s="27"/>
      <c r="UYM335" s="27"/>
      <c r="UYN335" s="27"/>
      <c r="UYO335" s="27"/>
      <c r="UYP335" s="27"/>
      <c r="UYQ335" s="27"/>
      <c r="UYR335" s="27"/>
      <c r="UYS335" s="27"/>
      <c r="UYT335" s="27"/>
      <c r="UYU335" s="27"/>
      <c r="UYV335" s="27"/>
      <c r="UYW335" s="27"/>
      <c r="UYX335" s="27"/>
      <c r="UYY335" s="27"/>
      <c r="UYZ335" s="27"/>
      <c r="UZA335" s="27"/>
      <c r="UZB335" s="27"/>
      <c r="UZC335" s="27"/>
      <c r="UZD335" s="27"/>
      <c r="UZE335" s="27"/>
      <c r="UZF335" s="27"/>
      <c r="UZG335" s="27"/>
      <c r="UZH335" s="27"/>
      <c r="UZI335" s="27"/>
      <c r="UZJ335" s="27"/>
      <c r="UZK335" s="27"/>
      <c r="UZL335" s="27"/>
      <c r="UZM335" s="27"/>
      <c r="UZN335" s="27"/>
      <c r="UZO335" s="27"/>
      <c r="UZP335" s="27"/>
      <c r="UZQ335" s="27"/>
      <c r="UZR335" s="27"/>
      <c r="UZS335" s="27"/>
      <c r="UZT335" s="27"/>
      <c r="UZU335" s="27"/>
      <c r="UZV335" s="27"/>
      <c r="UZW335" s="27"/>
      <c r="UZX335" s="27"/>
      <c r="UZY335" s="27"/>
      <c r="UZZ335" s="27"/>
      <c r="VAA335" s="27"/>
      <c r="VAB335" s="27"/>
      <c r="VAC335" s="27"/>
      <c r="VAD335" s="27"/>
      <c r="VAE335" s="27"/>
      <c r="VAF335" s="27"/>
      <c r="VAG335" s="27"/>
      <c r="VAH335" s="27"/>
      <c r="VAI335" s="27"/>
      <c r="VAJ335" s="27"/>
      <c r="VAK335" s="27"/>
      <c r="VAL335" s="27"/>
      <c r="VAM335" s="27"/>
      <c r="VAN335" s="27"/>
      <c r="VAO335" s="27"/>
      <c r="VAP335" s="27"/>
      <c r="VAQ335" s="27"/>
      <c r="VAR335" s="27"/>
      <c r="VAS335" s="27"/>
      <c r="VAT335" s="27"/>
      <c r="VAU335" s="27"/>
      <c r="VAV335" s="27"/>
      <c r="VAW335" s="27"/>
      <c r="VAX335" s="27"/>
      <c r="VAY335" s="27"/>
      <c r="VAZ335" s="27"/>
      <c r="VBA335" s="27"/>
      <c r="VBB335" s="27"/>
      <c r="VBC335" s="27"/>
      <c r="VBD335" s="27"/>
      <c r="VBE335" s="27"/>
      <c r="VBF335" s="27"/>
      <c r="VBG335" s="27"/>
      <c r="VBH335" s="27"/>
      <c r="VBI335" s="27"/>
      <c r="VBJ335" s="27"/>
      <c r="VBK335" s="27"/>
      <c r="VBL335" s="27"/>
      <c r="VBM335" s="27"/>
      <c r="VBN335" s="27"/>
      <c r="VBO335" s="27"/>
      <c r="VBP335" s="27"/>
      <c r="VBQ335" s="27"/>
      <c r="VBR335" s="27"/>
      <c r="VBS335" s="27"/>
      <c r="VBT335" s="27"/>
      <c r="VBU335" s="27"/>
      <c r="VBV335" s="27"/>
      <c r="VBW335" s="27"/>
      <c r="VBX335" s="27"/>
      <c r="VBY335" s="27"/>
      <c r="VBZ335" s="27"/>
      <c r="VCA335" s="27"/>
      <c r="VCB335" s="27"/>
      <c r="VCC335" s="27"/>
      <c r="VCD335" s="27"/>
      <c r="VCE335" s="27"/>
      <c r="VCF335" s="27"/>
      <c r="VCG335" s="27"/>
      <c r="VCH335" s="27"/>
      <c r="VCI335" s="27"/>
      <c r="VCJ335" s="27"/>
      <c r="VCK335" s="27"/>
      <c r="VCL335" s="27"/>
      <c r="VCM335" s="27"/>
      <c r="VCN335" s="27"/>
      <c r="VCO335" s="27"/>
      <c r="VCP335" s="27"/>
      <c r="VCQ335" s="27"/>
      <c r="VCR335" s="27"/>
      <c r="VCS335" s="27"/>
      <c r="VCT335" s="27"/>
      <c r="VCU335" s="27"/>
      <c r="VCV335" s="27"/>
      <c r="VCW335" s="27"/>
      <c r="VCX335" s="27"/>
      <c r="VCY335" s="27"/>
      <c r="VCZ335" s="27"/>
      <c r="VDA335" s="27"/>
      <c r="VDB335" s="27"/>
      <c r="VDC335" s="27"/>
      <c r="VDD335" s="27"/>
      <c r="VDE335" s="27"/>
      <c r="VDF335" s="27"/>
      <c r="VDG335" s="27"/>
      <c r="VDH335" s="27"/>
      <c r="VDI335" s="27"/>
      <c r="VDJ335" s="27"/>
      <c r="VDK335" s="27"/>
      <c r="VDL335" s="27"/>
      <c r="VDM335" s="27"/>
      <c r="VDN335" s="27"/>
      <c r="VDO335" s="27"/>
      <c r="VDP335" s="27"/>
      <c r="VDQ335" s="27"/>
      <c r="VDR335" s="27"/>
      <c r="VDS335" s="27"/>
      <c r="VDT335" s="27"/>
      <c r="VDU335" s="27"/>
      <c r="VDV335" s="27"/>
      <c r="VDW335" s="27"/>
      <c r="VDX335" s="27"/>
      <c r="VDY335" s="27"/>
      <c r="VDZ335" s="27"/>
      <c r="VEA335" s="27"/>
      <c r="VEB335" s="27"/>
      <c r="VEC335" s="27"/>
      <c r="VED335" s="27"/>
      <c r="VEE335" s="27"/>
      <c r="VEF335" s="27"/>
      <c r="VEG335" s="27"/>
      <c r="VEH335" s="27"/>
      <c r="VEI335" s="27"/>
      <c r="VEJ335" s="27"/>
      <c r="VEK335" s="27"/>
      <c r="VEL335" s="27"/>
      <c r="VEM335" s="27"/>
      <c r="VEN335" s="27"/>
      <c r="VEO335" s="27"/>
      <c r="VEP335" s="27"/>
      <c r="VEQ335" s="27"/>
      <c r="VER335" s="27"/>
      <c r="VES335" s="27"/>
      <c r="VET335" s="27"/>
      <c r="VEU335" s="27"/>
      <c r="VEV335" s="27"/>
      <c r="VEW335" s="27"/>
      <c r="VEX335" s="27"/>
      <c r="VEY335" s="27"/>
      <c r="VEZ335" s="27"/>
      <c r="VFA335" s="27"/>
      <c r="VFB335" s="27"/>
      <c r="VFC335" s="27"/>
      <c r="VFD335" s="27"/>
      <c r="VFE335" s="27"/>
      <c r="VFF335" s="27"/>
      <c r="VFG335" s="27"/>
      <c r="VFH335" s="27"/>
      <c r="VFI335" s="27"/>
      <c r="VFJ335" s="27"/>
      <c r="VFK335" s="27"/>
      <c r="VFL335" s="27"/>
      <c r="VFM335" s="27"/>
      <c r="VFN335" s="27"/>
      <c r="VFO335" s="27"/>
      <c r="VFP335" s="27"/>
      <c r="VFQ335" s="27"/>
      <c r="VFR335" s="27"/>
      <c r="VFS335" s="27"/>
      <c r="VFT335" s="27"/>
      <c r="VFU335" s="27"/>
      <c r="VFV335" s="27"/>
      <c r="VFW335" s="27"/>
      <c r="VFX335" s="27"/>
      <c r="VFY335" s="27"/>
      <c r="VFZ335" s="27"/>
      <c r="VGA335" s="27"/>
      <c r="VGB335" s="27"/>
      <c r="VGC335" s="27"/>
      <c r="VGD335" s="27"/>
      <c r="VGE335" s="27"/>
      <c r="VGF335" s="27"/>
      <c r="VGG335" s="27"/>
      <c r="VGH335" s="27"/>
      <c r="VGI335" s="27"/>
      <c r="VGJ335" s="27"/>
      <c r="VGK335" s="27"/>
      <c r="VGL335" s="27"/>
      <c r="VGM335" s="27"/>
      <c r="VGN335" s="27"/>
      <c r="VGO335" s="27"/>
      <c r="VGP335" s="27"/>
      <c r="VGQ335" s="27"/>
      <c r="VGR335" s="27"/>
      <c r="VGS335" s="27"/>
      <c r="VGT335" s="27"/>
      <c r="VGU335" s="27"/>
      <c r="VGV335" s="27"/>
      <c r="VGW335" s="27"/>
      <c r="VGX335" s="27"/>
      <c r="VGY335" s="27"/>
      <c r="VGZ335" s="27"/>
      <c r="VHA335" s="27"/>
      <c r="VHB335" s="27"/>
      <c r="VHC335" s="27"/>
      <c r="VHD335" s="27"/>
      <c r="VHE335" s="27"/>
      <c r="VHF335" s="27"/>
      <c r="VHG335" s="27"/>
      <c r="VHH335" s="27"/>
      <c r="VHI335" s="27"/>
      <c r="VHJ335" s="27"/>
      <c r="VHK335" s="27"/>
      <c r="VHL335" s="27"/>
      <c r="VHM335" s="27"/>
      <c r="VHN335" s="27"/>
      <c r="VHO335" s="27"/>
      <c r="VHP335" s="27"/>
      <c r="VHQ335" s="27"/>
      <c r="VHR335" s="27"/>
      <c r="VHS335" s="27"/>
      <c r="VHT335" s="27"/>
      <c r="VHU335" s="27"/>
      <c r="VHV335" s="27"/>
      <c r="VHW335" s="27"/>
      <c r="VHX335" s="27"/>
      <c r="VHY335" s="27"/>
      <c r="VHZ335" s="27"/>
      <c r="VIA335" s="27"/>
      <c r="VIB335" s="27"/>
      <c r="VIC335" s="27"/>
      <c r="VID335" s="27"/>
      <c r="VIE335" s="27"/>
      <c r="VIF335" s="27"/>
      <c r="VIG335" s="27"/>
      <c r="VIH335" s="27"/>
      <c r="VII335" s="27"/>
      <c r="VIJ335" s="27"/>
      <c r="VIK335" s="27"/>
      <c r="VIL335" s="27"/>
      <c r="VIM335" s="27"/>
      <c r="VIN335" s="27"/>
      <c r="VIO335" s="27"/>
      <c r="VIP335" s="27"/>
      <c r="VIQ335" s="27"/>
      <c r="VIR335" s="27"/>
      <c r="VIS335" s="27"/>
      <c r="VIT335" s="27"/>
      <c r="VIU335" s="27"/>
      <c r="VIV335" s="27"/>
      <c r="VIW335" s="27"/>
      <c r="VIX335" s="27"/>
      <c r="VIY335" s="27"/>
      <c r="VIZ335" s="27"/>
      <c r="VJA335" s="27"/>
      <c r="VJB335" s="27"/>
      <c r="VJC335" s="27"/>
      <c r="VJD335" s="27"/>
      <c r="VJE335" s="27"/>
      <c r="VJF335" s="27"/>
      <c r="VJG335" s="27"/>
      <c r="VJH335" s="27"/>
      <c r="VJI335" s="27"/>
      <c r="VJJ335" s="27"/>
      <c r="VJK335" s="27"/>
      <c r="VJL335" s="27"/>
      <c r="VJM335" s="27"/>
      <c r="VJN335" s="27"/>
      <c r="VJO335" s="27"/>
      <c r="VJP335" s="27"/>
      <c r="VJQ335" s="27"/>
      <c r="VJR335" s="27"/>
      <c r="VJS335" s="27"/>
      <c r="VJT335" s="27"/>
      <c r="VJU335" s="27"/>
      <c r="VJV335" s="27"/>
      <c r="VJW335" s="27"/>
      <c r="VJX335" s="27"/>
      <c r="VJY335" s="27"/>
      <c r="VJZ335" s="27"/>
      <c r="VKA335" s="27"/>
      <c r="VKB335" s="27"/>
      <c r="VKC335" s="27"/>
      <c r="VKD335" s="27"/>
      <c r="VKE335" s="27"/>
      <c r="VKF335" s="27"/>
      <c r="VKG335" s="27"/>
      <c r="VKH335" s="27"/>
      <c r="VKI335" s="27"/>
      <c r="VKJ335" s="27"/>
      <c r="VKK335" s="27"/>
      <c r="VKL335" s="27"/>
      <c r="VKM335" s="27"/>
      <c r="VKN335" s="27"/>
      <c r="VKO335" s="27"/>
      <c r="VKP335" s="27"/>
      <c r="VKQ335" s="27"/>
      <c r="VKR335" s="27"/>
      <c r="VKS335" s="27"/>
      <c r="VKT335" s="27"/>
      <c r="VKU335" s="27"/>
      <c r="VKV335" s="27"/>
      <c r="VKW335" s="27"/>
      <c r="VKX335" s="27"/>
      <c r="VKY335" s="27"/>
      <c r="VKZ335" s="27"/>
      <c r="VLA335" s="27"/>
      <c r="VLB335" s="27"/>
      <c r="VLC335" s="27"/>
      <c r="VLD335" s="27"/>
      <c r="VLE335" s="27"/>
      <c r="VLF335" s="27"/>
      <c r="VLG335" s="27"/>
      <c r="VLH335" s="27"/>
      <c r="VLI335" s="27"/>
      <c r="VLJ335" s="27"/>
      <c r="VLK335" s="27"/>
      <c r="VLL335" s="27"/>
      <c r="VLM335" s="27"/>
      <c r="VLN335" s="27"/>
      <c r="VLO335" s="27"/>
      <c r="VLP335" s="27"/>
      <c r="VLQ335" s="27"/>
      <c r="VLR335" s="27"/>
      <c r="VLS335" s="27"/>
      <c r="VLT335" s="27"/>
      <c r="VLU335" s="27"/>
      <c r="VLV335" s="27"/>
      <c r="VLW335" s="27"/>
      <c r="VLX335" s="27"/>
      <c r="VLY335" s="27"/>
      <c r="VLZ335" s="27"/>
      <c r="VMA335" s="27"/>
      <c r="VMB335" s="27"/>
      <c r="VMC335" s="27"/>
      <c r="VMD335" s="27"/>
      <c r="VME335" s="27"/>
      <c r="VMF335" s="27"/>
      <c r="VMG335" s="27"/>
      <c r="VMH335" s="27"/>
      <c r="VMI335" s="27"/>
      <c r="VMJ335" s="27"/>
      <c r="VMK335" s="27"/>
      <c r="VML335" s="27"/>
      <c r="VMM335" s="27"/>
      <c r="VMN335" s="27"/>
      <c r="VMO335" s="27"/>
      <c r="VMP335" s="27"/>
      <c r="VMQ335" s="27"/>
      <c r="VMR335" s="27"/>
      <c r="VMS335" s="27"/>
      <c r="VMT335" s="27"/>
      <c r="VMU335" s="27"/>
      <c r="VMV335" s="27"/>
      <c r="VMW335" s="27"/>
      <c r="VMX335" s="27"/>
      <c r="VMY335" s="27"/>
      <c r="VMZ335" s="27"/>
      <c r="VNA335" s="27"/>
      <c r="VNB335" s="27"/>
      <c r="VNC335" s="27"/>
      <c r="VND335" s="27"/>
      <c r="VNE335" s="27"/>
      <c r="VNF335" s="27"/>
      <c r="VNG335" s="27"/>
      <c r="VNH335" s="27"/>
      <c r="VNI335" s="27"/>
      <c r="VNJ335" s="27"/>
      <c r="VNK335" s="27"/>
      <c r="VNL335" s="27"/>
      <c r="VNM335" s="27"/>
      <c r="VNN335" s="27"/>
      <c r="VNO335" s="27"/>
      <c r="VNP335" s="27"/>
      <c r="VNQ335" s="27"/>
      <c r="VNR335" s="27"/>
      <c r="VNS335" s="27"/>
      <c r="VNT335" s="27"/>
      <c r="VNU335" s="27"/>
      <c r="VNV335" s="27"/>
      <c r="VNW335" s="27"/>
      <c r="VNX335" s="27"/>
      <c r="VNY335" s="27"/>
      <c r="VNZ335" s="27"/>
      <c r="VOA335" s="27"/>
      <c r="VOB335" s="27"/>
      <c r="VOC335" s="27"/>
      <c r="VOD335" s="27"/>
      <c r="VOE335" s="27"/>
      <c r="VOF335" s="27"/>
      <c r="VOG335" s="27"/>
      <c r="VOH335" s="27"/>
      <c r="VOI335" s="27"/>
      <c r="VOJ335" s="27"/>
      <c r="VOK335" s="27"/>
      <c r="VOL335" s="27"/>
      <c r="VOM335" s="27"/>
      <c r="VON335" s="27"/>
      <c r="VOO335" s="27"/>
      <c r="VOP335" s="27"/>
      <c r="VOQ335" s="27"/>
      <c r="VOR335" s="27"/>
      <c r="VOS335" s="27"/>
      <c r="VOT335" s="27"/>
      <c r="VOU335" s="27"/>
      <c r="VOV335" s="27"/>
      <c r="VOW335" s="27"/>
      <c r="VOX335" s="27"/>
      <c r="VOY335" s="27"/>
      <c r="VOZ335" s="27"/>
      <c r="VPA335" s="27"/>
      <c r="VPB335" s="27"/>
      <c r="VPC335" s="27"/>
      <c r="VPD335" s="27"/>
      <c r="VPE335" s="27"/>
      <c r="VPF335" s="27"/>
      <c r="VPG335" s="27"/>
      <c r="VPH335" s="27"/>
      <c r="VPI335" s="27"/>
      <c r="VPJ335" s="27"/>
      <c r="VPK335" s="27"/>
      <c r="VPL335" s="27"/>
      <c r="VPM335" s="27"/>
      <c r="VPN335" s="27"/>
      <c r="VPO335" s="27"/>
      <c r="VPP335" s="27"/>
      <c r="VPQ335" s="27"/>
      <c r="VPR335" s="27"/>
      <c r="VPS335" s="27"/>
      <c r="VPT335" s="27"/>
      <c r="VPU335" s="27"/>
      <c r="VPV335" s="27"/>
      <c r="VPW335" s="27"/>
      <c r="VPX335" s="27"/>
      <c r="VPY335" s="27"/>
      <c r="VPZ335" s="27"/>
      <c r="VQA335" s="27"/>
      <c r="VQB335" s="27"/>
      <c r="VQC335" s="27"/>
      <c r="VQD335" s="27"/>
      <c r="VQE335" s="27"/>
      <c r="VQF335" s="27"/>
      <c r="VQG335" s="27"/>
      <c r="VQH335" s="27"/>
      <c r="VQI335" s="27"/>
      <c r="VQJ335" s="27"/>
      <c r="VQK335" s="27"/>
      <c r="VQL335" s="27"/>
      <c r="VQM335" s="27"/>
      <c r="VQN335" s="27"/>
      <c r="VQO335" s="27"/>
      <c r="VQP335" s="27"/>
      <c r="VQQ335" s="27"/>
      <c r="VQR335" s="27"/>
      <c r="VQS335" s="27"/>
      <c r="VQT335" s="27"/>
      <c r="VQU335" s="27"/>
      <c r="VQV335" s="27"/>
      <c r="VQW335" s="27"/>
      <c r="VQX335" s="27"/>
      <c r="VQY335" s="27"/>
      <c r="VQZ335" s="27"/>
      <c r="VRA335" s="27"/>
      <c r="VRB335" s="27"/>
      <c r="VRC335" s="27"/>
      <c r="VRD335" s="27"/>
      <c r="VRE335" s="27"/>
      <c r="VRF335" s="27"/>
      <c r="VRG335" s="27"/>
      <c r="VRH335" s="27"/>
      <c r="VRI335" s="27"/>
      <c r="VRJ335" s="27"/>
      <c r="VRK335" s="27"/>
      <c r="VRL335" s="27"/>
      <c r="VRM335" s="27"/>
      <c r="VRN335" s="27"/>
      <c r="VRO335" s="27"/>
      <c r="VRP335" s="27"/>
      <c r="VRQ335" s="27"/>
      <c r="VRR335" s="27"/>
      <c r="VRS335" s="27"/>
      <c r="VRT335" s="27"/>
      <c r="VRU335" s="27"/>
      <c r="VRV335" s="27"/>
      <c r="VRW335" s="27"/>
      <c r="VRX335" s="27"/>
      <c r="VRY335" s="27"/>
      <c r="VRZ335" s="27"/>
      <c r="VSA335" s="27"/>
      <c r="VSB335" s="27"/>
      <c r="VSC335" s="27"/>
      <c r="VSD335" s="27"/>
      <c r="VSE335" s="27"/>
      <c r="VSF335" s="27"/>
      <c r="VSG335" s="27"/>
      <c r="VSH335" s="27"/>
      <c r="VSI335" s="27"/>
      <c r="VSJ335" s="27"/>
      <c r="VSK335" s="27"/>
      <c r="VSL335" s="27"/>
      <c r="VSM335" s="27"/>
      <c r="VSN335" s="27"/>
      <c r="VSO335" s="27"/>
      <c r="VSP335" s="27"/>
      <c r="VSQ335" s="27"/>
      <c r="VSR335" s="27"/>
      <c r="VSS335" s="27"/>
      <c r="VST335" s="27"/>
      <c r="VSU335" s="27"/>
      <c r="VSV335" s="27"/>
      <c r="VSW335" s="27"/>
      <c r="VSX335" s="27"/>
      <c r="VSY335" s="27"/>
      <c r="VSZ335" s="27"/>
      <c r="VTA335" s="27"/>
      <c r="VTB335" s="27"/>
      <c r="VTC335" s="27"/>
      <c r="VTD335" s="27"/>
      <c r="VTE335" s="27"/>
      <c r="VTF335" s="27"/>
      <c r="VTG335" s="27"/>
      <c r="VTH335" s="27"/>
      <c r="VTI335" s="27"/>
      <c r="VTJ335" s="27"/>
      <c r="VTK335" s="27"/>
      <c r="VTL335" s="27"/>
      <c r="VTM335" s="27"/>
      <c r="VTN335" s="27"/>
      <c r="VTO335" s="27"/>
      <c r="VTP335" s="27"/>
      <c r="VTQ335" s="27"/>
      <c r="VTR335" s="27"/>
      <c r="VTS335" s="27"/>
      <c r="VTT335" s="27"/>
      <c r="VTU335" s="27"/>
      <c r="VTV335" s="27"/>
      <c r="VTW335" s="27"/>
      <c r="VTX335" s="27"/>
      <c r="VTY335" s="27"/>
      <c r="VTZ335" s="27"/>
      <c r="VUA335" s="27"/>
      <c r="VUB335" s="27"/>
      <c r="VUC335" s="27"/>
      <c r="VUD335" s="27"/>
      <c r="VUE335" s="27"/>
      <c r="VUF335" s="27"/>
      <c r="VUG335" s="27"/>
      <c r="VUH335" s="27"/>
      <c r="VUI335" s="27"/>
      <c r="VUJ335" s="27"/>
      <c r="VUK335" s="27"/>
      <c r="VUL335" s="27"/>
      <c r="VUM335" s="27"/>
      <c r="VUN335" s="27"/>
      <c r="VUO335" s="27"/>
      <c r="VUP335" s="27"/>
      <c r="VUQ335" s="27"/>
      <c r="VUR335" s="27"/>
      <c r="VUS335" s="27"/>
      <c r="VUT335" s="27"/>
      <c r="VUU335" s="27"/>
      <c r="VUV335" s="27"/>
      <c r="VUW335" s="27"/>
      <c r="VUX335" s="27"/>
      <c r="VUY335" s="27"/>
      <c r="VUZ335" s="27"/>
      <c r="VVA335" s="27"/>
      <c r="VVB335" s="27"/>
      <c r="VVC335" s="27"/>
      <c r="VVD335" s="27"/>
      <c r="VVE335" s="27"/>
      <c r="VVF335" s="27"/>
      <c r="VVG335" s="27"/>
      <c r="VVH335" s="27"/>
      <c r="VVI335" s="27"/>
      <c r="VVJ335" s="27"/>
      <c r="VVK335" s="27"/>
      <c r="VVL335" s="27"/>
      <c r="VVM335" s="27"/>
      <c r="VVN335" s="27"/>
      <c r="VVO335" s="27"/>
      <c r="VVP335" s="27"/>
      <c r="VVQ335" s="27"/>
      <c r="VVR335" s="27"/>
      <c r="VVS335" s="27"/>
      <c r="VVT335" s="27"/>
      <c r="VVU335" s="27"/>
      <c r="VVV335" s="27"/>
      <c r="VVW335" s="27"/>
      <c r="VVX335" s="27"/>
      <c r="VVY335" s="27"/>
      <c r="VVZ335" s="27"/>
      <c r="VWA335" s="27"/>
      <c r="VWB335" s="27"/>
      <c r="VWC335" s="27"/>
      <c r="VWD335" s="27"/>
      <c r="VWE335" s="27"/>
      <c r="VWF335" s="27"/>
      <c r="VWG335" s="27"/>
      <c r="VWH335" s="27"/>
      <c r="VWI335" s="27"/>
      <c r="VWJ335" s="27"/>
      <c r="VWK335" s="27"/>
      <c r="VWL335" s="27"/>
      <c r="VWM335" s="27"/>
      <c r="VWN335" s="27"/>
      <c r="VWO335" s="27"/>
      <c r="VWP335" s="27"/>
      <c r="VWQ335" s="27"/>
      <c r="VWR335" s="27"/>
      <c r="VWS335" s="27"/>
      <c r="VWT335" s="27"/>
      <c r="VWU335" s="27"/>
      <c r="VWV335" s="27"/>
      <c r="VWW335" s="27"/>
      <c r="VWX335" s="27"/>
      <c r="VWY335" s="27"/>
      <c r="VWZ335" s="27"/>
      <c r="VXA335" s="27"/>
      <c r="VXB335" s="27"/>
      <c r="VXC335" s="27"/>
      <c r="VXD335" s="27"/>
      <c r="VXE335" s="27"/>
      <c r="VXF335" s="27"/>
      <c r="VXG335" s="27"/>
      <c r="VXH335" s="27"/>
      <c r="VXI335" s="27"/>
      <c r="VXJ335" s="27"/>
      <c r="VXK335" s="27"/>
      <c r="VXL335" s="27"/>
      <c r="VXM335" s="27"/>
      <c r="VXN335" s="27"/>
      <c r="VXO335" s="27"/>
      <c r="VXP335" s="27"/>
      <c r="VXQ335" s="27"/>
      <c r="VXR335" s="27"/>
      <c r="VXS335" s="27"/>
      <c r="VXT335" s="27"/>
      <c r="VXU335" s="27"/>
      <c r="VXV335" s="27"/>
      <c r="VXW335" s="27"/>
      <c r="VXX335" s="27"/>
      <c r="VXY335" s="27"/>
      <c r="VXZ335" s="27"/>
      <c r="VYA335" s="27"/>
      <c r="VYB335" s="27"/>
      <c r="VYC335" s="27"/>
      <c r="VYD335" s="27"/>
      <c r="VYE335" s="27"/>
      <c r="VYF335" s="27"/>
      <c r="VYG335" s="27"/>
      <c r="VYH335" s="27"/>
      <c r="VYI335" s="27"/>
      <c r="VYJ335" s="27"/>
      <c r="VYK335" s="27"/>
      <c r="VYL335" s="27"/>
      <c r="VYM335" s="27"/>
      <c r="VYN335" s="27"/>
      <c r="VYO335" s="27"/>
      <c r="VYP335" s="27"/>
      <c r="VYQ335" s="27"/>
      <c r="VYR335" s="27"/>
      <c r="VYS335" s="27"/>
      <c r="VYT335" s="27"/>
      <c r="VYU335" s="27"/>
      <c r="VYV335" s="27"/>
      <c r="VYW335" s="27"/>
      <c r="VYX335" s="27"/>
      <c r="VYY335" s="27"/>
      <c r="VYZ335" s="27"/>
      <c r="VZA335" s="27"/>
      <c r="VZB335" s="27"/>
      <c r="VZC335" s="27"/>
      <c r="VZD335" s="27"/>
      <c r="VZE335" s="27"/>
      <c r="VZF335" s="27"/>
      <c r="VZG335" s="27"/>
      <c r="VZH335" s="27"/>
      <c r="VZI335" s="27"/>
      <c r="VZJ335" s="27"/>
      <c r="VZK335" s="27"/>
      <c r="VZL335" s="27"/>
      <c r="VZM335" s="27"/>
      <c r="VZN335" s="27"/>
      <c r="VZO335" s="27"/>
      <c r="VZP335" s="27"/>
      <c r="VZQ335" s="27"/>
      <c r="VZR335" s="27"/>
      <c r="VZS335" s="27"/>
      <c r="VZT335" s="27"/>
      <c r="VZU335" s="27"/>
      <c r="VZV335" s="27"/>
      <c r="VZW335" s="27"/>
      <c r="VZX335" s="27"/>
      <c r="VZY335" s="27"/>
      <c r="VZZ335" s="27"/>
      <c r="WAA335" s="27"/>
      <c r="WAB335" s="27"/>
      <c r="WAC335" s="27"/>
      <c r="WAD335" s="27"/>
      <c r="WAE335" s="27"/>
      <c r="WAF335" s="27"/>
      <c r="WAG335" s="27"/>
      <c r="WAH335" s="27"/>
      <c r="WAI335" s="27"/>
      <c r="WAJ335" s="27"/>
      <c r="WAK335" s="27"/>
      <c r="WAL335" s="27"/>
      <c r="WAM335" s="27"/>
      <c r="WAN335" s="27"/>
      <c r="WAO335" s="27"/>
      <c r="WAP335" s="27"/>
      <c r="WAQ335" s="27"/>
      <c r="WAR335" s="27"/>
      <c r="WAS335" s="27"/>
      <c r="WAT335" s="27"/>
      <c r="WAU335" s="27"/>
      <c r="WAV335" s="27"/>
      <c r="WAW335" s="27"/>
      <c r="WAX335" s="27"/>
      <c r="WAY335" s="27"/>
      <c r="WAZ335" s="27"/>
      <c r="WBA335" s="27"/>
      <c r="WBB335" s="27"/>
      <c r="WBC335" s="27"/>
      <c r="WBD335" s="27"/>
      <c r="WBE335" s="27"/>
      <c r="WBF335" s="27"/>
      <c r="WBG335" s="27"/>
      <c r="WBH335" s="27"/>
      <c r="WBI335" s="27"/>
      <c r="WBJ335" s="27"/>
      <c r="WBK335" s="27"/>
      <c r="WBL335" s="27"/>
      <c r="WBM335" s="27"/>
      <c r="WBN335" s="27"/>
      <c r="WBO335" s="27"/>
      <c r="WBP335" s="27"/>
      <c r="WBQ335" s="27"/>
      <c r="WBR335" s="27"/>
      <c r="WBS335" s="27"/>
      <c r="WBT335" s="27"/>
      <c r="WBU335" s="27"/>
      <c r="WBV335" s="27"/>
      <c r="WBW335" s="27"/>
      <c r="WBX335" s="27"/>
      <c r="WBY335" s="27"/>
      <c r="WBZ335" s="27"/>
      <c r="WCA335" s="27"/>
      <c r="WCB335" s="27"/>
      <c r="WCC335" s="27"/>
      <c r="WCD335" s="27"/>
      <c r="WCE335" s="27"/>
      <c r="WCF335" s="27"/>
      <c r="WCG335" s="27"/>
      <c r="WCH335" s="27"/>
      <c r="WCI335" s="27"/>
      <c r="WCJ335" s="27"/>
      <c r="WCK335" s="27"/>
      <c r="WCL335" s="27"/>
      <c r="WCM335" s="27"/>
      <c r="WCN335" s="27"/>
      <c r="WCO335" s="27"/>
      <c r="WCP335" s="27"/>
      <c r="WCQ335" s="27"/>
      <c r="WCR335" s="27"/>
      <c r="WCS335" s="27"/>
      <c r="WCT335" s="27"/>
      <c r="WCU335" s="27"/>
      <c r="WCV335" s="27"/>
      <c r="WCW335" s="27"/>
      <c r="WCX335" s="27"/>
      <c r="WCY335" s="27"/>
      <c r="WCZ335" s="27"/>
      <c r="WDA335" s="27"/>
      <c r="WDB335" s="27"/>
      <c r="WDC335" s="27"/>
      <c r="WDD335" s="27"/>
      <c r="WDE335" s="27"/>
      <c r="WDF335" s="27"/>
      <c r="WDG335" s="27"/>
      <c r="WDH335" s="27"/>
      <c r="WDI335" s="27"/>
      <c r="WDJ335" s="27"/>
      <c r="WDK335" s="27"/>
      <c r="WDL335" s="27"/>
      <c r="WDM335" s="27"/>
      <c r="WDN335" s="27"/>
      <c r="WDO335" s="27"/>
      <c r="WDP335" s="27"/>
      <c r="WDQ335" s="27"/>
      <c r="WDR335" s="27"/>
      <c r="WDS335" s="27"/>
      <c r="WDT335" s="27"/>
      <c r="WDU335" s="27"/>
      <c r="WDV335" s="27"/>
      <c r="WDW335" s="27"/>
      <c r="WDX335" s="27"/>
      <c r="WDY335" s="27"/>
      <c r="WDZ335" s="27"/>
      <c r="WEA335" s="27"/>
      <c r="WEB335" s="27"/>
      <c r="WEC335" s="27"/>
      <c r="WED335" s="27"/>
      <c r="WEE335" s="27"/>
      <c r="WEF335" s="27"/>
      <c r="WEG335" s="27"/>
      <c r="WEH335" s="27"/>
      <c r="WEI335" s="27"/>
      <c r="WEJ335" s="27"/>
      <c r="WEK335" s="27"/>
      <c r="WEL335" s="27"/>
      <c r="WEM335" s="27"/>
      <c r="WEN335" s="27"/>
      <c r="WEO335" s="27"/>
      <c r="WEP335" s="27"/>
      <c r="WEQ335" s="27"/>
      <c r="WER335" s="27"/>
      <c r="WES335" s="27"/>
      <c r="WET335" s="27"/>
      <c r="WEU335" s="27"/>
      <c r="WEV335" s="27"/>
      <c r="WEW335" s="27"/>
      <c r="WEX335" s="27"/>
      <c r="WEY335" s="27"/>
      <c r="WEZ335" s="27"/>
      <c r="WFA335" s="27"/>
      <c r="WFB335" s="27"/>
      <c r="WFC335" s="27"/>
      <c r="WFD335" s="27"/>
      <c r="WFE335" s="27"/>
      <c r="WFF335" s="27"/>
      <c r="WFG335" s="27"/>
      <c r="WFH335" s="27"/>
      <c r="WFI335" s="27"/>
      <c r="WFJ335" s="27"/>
      <c r="WFK335" s="27"/>
      <c r="WFL335" s="27"/>
      <c r="WFM335" s="27"/>
      <c r="WFN335" s="27"/>
      <c r="WFO335" s="27"/>
      <c r="WFP335" s="27"/>
      <c r="WFQ335" s="27"/>
      <c r="WFR335" s="27"/>
      <c r="WFS335" s="27"/>
      <c r="WFT335" s="27"/>
      <c r="WFU335" s="27"/>
      <c r="WFV335" s="27"/>
      <c r="WFW335" s="27"/>
      <c r="WFX335" s="27"/>
      <c r="WFY335" s="27"/>
      <c r="WFZ335" s="27"/>
      <c r="WGA335" s="27"/>
      <c r="WGB335" s="27"/>
      <c r="WGC335" s="27"/>
      <c r="WGD335" s="27"/>
      <c r="WGE335" s="27"/>
      <c r="WGF335" s="27"/>
      <c r="WGG335" s="27"/>
      <c r="WGH335" s="27"/>
      <c r="WGI335" s="27"/>
      <c r="WGJ335" s="27"/>
      <c r="WGK335" s="27"/>
      <c r="WGL335" s="27"/>
      <c r="WGM335" s="27"/>
      <c r="WGN335" s="27"/>
      <c r="WGO335" s="27"/>
      <c r="WGP335" s="27"/>
      <c r="WGQ335" s="27"/>
      <c r="WGR335" s="27"/>
      <c r="WGS335" s="27"/>
      <c r="WGT335" s="27"/>
      <c r="WGU335" s="27"/>
      <c r="WGV335" s="27"/>
      <c r="WGW335" s="27"/>
      <c r="WGX335" s="27"/>
      <c r="WGY335" s="27"/>
      <c r="WGZ335" s="27"/>
      <c r="WHA335" s="27"/>
      <c r="WHB335" s="27"/>
      <c r="WHC335" s="27"/>
      <c r="WHD335" s="27"/>
      <c r="WHE335" s="27"/>
      <c r="WHF335" s="27"/>
      <c r="WHG335" s="27"/>
      <c r="WHH335" s="27"/>
      <c r="WHI335" s="27"/>
      <c r="WHJ335" s="27"/>
      <c r="WHK335" s="27"/>
      <c r="WHL335" s="27"/>
      <c r="WHM335" s="27"/>
      <c r="WHN335" s="27"/>
      <c r="WHO335" s="27"/>
      <c r="WHP335" s="27"/>
      <c r="WHQ335" s="27"/>
      <c r="WHR335" s="27"/>
      <c r="WHS335" s="27"/>
      <c r="WHT335" s="27"/>
      <c r="WHU335" s="27"/>
      <c r="WHV335" s="27"/>
      <c r="WHW335" s="27"/>
      <c r="WHX335" s="27"/>
      <c r="WHY335" s="27"/>
      <c r="WHZ335" s="27"/>
      <c r="WIA335" s="27"/>
      <c r="WIB335" s="27"/>
      <c r="WIC335" s="27"/>
      <c r="WID335" s="27"/>
      <c r="WIE335" s="27"/>
      <c r="WIF335" s="27"/>
      <c r="WIG335" s="27"/>
      <c r="WIH335" s="27"/>
      <c r="WII335" s="27"/>
      <c r="WIJ335" s="27"/>
      <c r="WIK335" s="27"/>
      <c r="WIL335" s="27"/>
      <c r="WIM335" s="27"/>
      <c r="WIN335" s="27"/>
      <c r="WIO335" s="27"/>
      <c r="WIP335" s="27"/>
      <c r="WIQ335" s="27"/>
      <c r="WIR335" s="27"/>
      <c r="WIS335" s="27"/>
      <c r="WIT335" s="27"/>
      <c r="WIU335" s="27"/>
      <c r="WIV335" s="27"/>
      <c r="WIW335" s="27"/>
      <c r="WIX335" s="27"/>
      <c r="WIY335" s="27"/>
      <c r="WIZ335" s="27"/>
      <c r="WJA335" s="27"/>
      <c r="WJB335" s="27"/>
      <c r="WJC335" s="27"/>
      <c r="WJD335" s="27"/>
      <c r="WJE335" s="27"/>
      <c r="WJF335" s="27"/>
      <c r="WJG335" s="27"/>
      <c r="WJH335" s="27"/>
      <c r="WJI335" s="27"/>
      <c r="WJJ335" s="27"/>
      <c r="WJK335" s="27"/>
      <c r="WJL335" s="27"/>
      <c r="WJM335" s="27"/>
      <c r="WJN335" s="27"/>
      <c r="WJO335" s="27"/>
      <c r="WJP335" s="27"/>
      <c r="WJQ335" s="27"/>
      <c r="WJR335" s="27"/>
      <c r="WJS335" s="27"/>
      <c r="WJT335" s="27"/>
      <c r="WJU335" s="27"/>
      <c r="WJV335" s="27"/>
      <c r="WJW335" s="27"/>
      <c r="WJX335" s="27"/>
      <c r="WJY335" s="27"/>
      <c r="WJZ335" s="27"/>
      <c r="WKA335" s="27"/>
      <c r="WKB335" s="27"/>
      <c r="WKC335" s="27"/>
      <c r="WKD335" s="27"/>
      <c r="WKE335" s="27"/>
      <c r="WKF335" s="27"/>
      <c r="WKG335" s="27"/>
      <c r="WKH335" s="27"/>
      <c r="WKI335" s="27"/>
      <c r="WKJ335" s="27"/>
      <c r="WKK335" s="27"/>
      <c r="WKL335" s="27"/>
      <c r="WKM335" s="27"/>
      <c r="WKN335" s="27"/>
      <c r="WKO335" s="27"/>
      <c r="WKP335" s="27"/>
      <c r="WKQ335" s="27"/>
      <c r="WKR335" s="27"/>
      <c r="WKS335" s="27"/>
      <c r="WKT335" s="27"/>
      <c r="WKU335" s="27"/>
      <c r="WKV335" s="27"/>
      <c r="WKW335" s="27"/>
      <c r="WKX335" s="27"/>
      <c r="WKY335" s="27"/>
      <c r="WKZ335" s="27"/>
      <c r="WLA335" s="27"/>
      <c r="WLB335" s="27"/>
      <c r="WLC335" s="27"/>
      <c r="WLD335" s="27"/>
      <c r="WLE335" s="27"/>
      <c r="WLF335" s="27"/>
      <c r="WLG335" s="27"/>
      <c r="WLH335" s="27"/>
      <c r="WLI335" s="27"/>
      <c r="WLJ335" s="27"/>
      <c r="WLK335" s="27"/>
      <c r="WLL335" s="27"/>
      <c r="WLM335" s="27"/>
      <c r="WLN335" s="27"/>
      <c r="WLO335" s="27"/>
      <c r="WLP335" s="27"/>
      <c r="WLQ335" s="27"/>
      <c r="WLR335" s="27"/>
      <c r="WLS335" s="27"/>
      <c r="WLT335" s="27"/>
      <c r="WLU335" s="27"/>
      <c r="WLV335" s="27"/>
      <c r="WLW335" s="27"/>
      <c r="WLX335" s="27"/>
      <c r="WLY335" s="27"/>
      <c r="WLZ335" s="27"/>
      <c r="WMA335" s="27"/>
      <c r="WMB335" s="27"/>
      <c r="WMC335" s="27"/>
      <c r="WMD335" s="27"/>
      <c r="WME335" s="27"/>
      <c r="WMF335" s="27"/>
      <c r="WMG335" s="27"/>
      <c r="WMH335" s="27"/>
      <c r="WMI335" s="27"/>
      <c r="WMJ335" s="27"/>
      <c r="WMK335" s="27"/>
      <c r="WML335" s="27"/>
      <c r="WMM335" s="27"/>
      <c r="WMN335" s="27"/>
      <c r="WMO335" s="27"/>
      <c r="WMP335" s="27"/>
      <c r="WMQ335" s="27"/>
      <c r="WMR335" s="27"/>
      <c r="WMS335" s="27"/>
      <c r="WMT335" s="27"/>
      <c r="WMU335" s="27"/>
      <c r="WMV335" s="27"/>
      <c r="WMW335" s="27"/>
      <c r="WMX335" s="27"/>
      <c r="WMY335" s="27"/>
      <c r="WMZ335" s="27"/>
      <c r="WNA335" s="27"/>
      <c r="WNB335" s="27"/>
      <c r="WNC335" s="27"/>
      <c r="WND335" s="27"/>
      <c r="WNE335" s="27"/>
      <c r="WNF335" s="27"/>
      <c r="WNG335" s="27"/>
      <c r="WNH335" s="27"/>
      <c r="WNI335" s="27"/>
      <c r="WNJ335" s="27"/>
      <c r="WNK335" s="27"/>
      <c r="WNL335" s="27"/>
      <c r="WNM335" s="27"/>
      <c r="WNN335" s="27"/>
      <c r="WNO335" s="27"/>
      <c r="WNP335" s="27"/>
      <c r="WNQ335" s="27"/>
      <c r="WNR335" s="27"/>
      <c r="WNS335" s="27"/>
      <c r="WNT335" s="27"/>
      <c r="WNU335" s="27"/>
      <c r="WNV335" s="27"/>
      <c r="WNW335" s="27"/>
      <c r="WNX335" s="27"/>
      <c r="WNY335" s="27"/>
      <c r="WNZ335" s="27"/>
      <c r="WOA335" s="27"/>
      <c r="WOB335" s="27"/>
      <c r="WOC335" s="27"/>
      <c r="WOD335" s="27"/>
      <c r="WOE335" s="27"/>
      <c r="WOF335" s="27"/>
      <c r="WOG335" s="27"/>
      <c r="WOH335" s="27"/>
      <c r="WOI335" s="27"/>
      <c r="WOJ335" s="27"/>
      <c r="WOK335" s="27"/>
      <c r="WOL335" s="27"/>
      <c r="WOM335" s="27"/>
      <c r="WON335" s="27"/>
      <c r="WOO335" s="27"/>
      <c r="WOP335" s="27"/>
      <c r="WOQ335" s="27"/>
      <c r="WOR335" s="27"/>
      <c r="WOS335" s="27"/>
      <c r="WOT335" s="27"/>
      <c r="WOU335" s="27"/>
      <c r="WOV335" s="27"/>
      <c r="WOW335" s="27"/>
      <c r="WOX335" s="27"/>
      <c r="WOY335" s="27"/>
      <c r="WOZ335" s="27"/>
      <c r="WPA335" s="27"/>
      <c r="WPB335" s="27"/>
      <c r="WPC335" s="27"/>
      <c r="WPD335" s="27"/>
      <c r="WPE335" s="27"/>
      <c r="WPF335" s="27"/>
      <c r="WPG335" s="27"/>
      <c r="WPH335" s="27"/>
      <c r="WPI335" s="27"/>
      <c r="WPJ335" s="27"/>
      <c r="WPK335" s="27"/>
      <c r="WPL335" s="27"/>
      <c r="WPM335" s="27"/>
      <c r="WPN335" s="27"/>
      <c r="WPO335" s="27"/>
      <c r="WPP335" s="27"/>
      <c r="WPQ335" s="27"/>
      <c r="WPR335" s="27"/>
      <c r="WPS335" s="27"/>
      <c r="WPT335" s="27"/>
      <c r="WPU335" s="27"/>
      <c r="WPV335" s="27"/>
      <c r="WPW335" s="27"/>
      <c r="WPX335" s="27"/>
      <c r="WPY335" s="27"/>
      <c r="WPZ335" s="27"/>
      <c r="WQA335" s="27"/>
      <c r="WQB335" s="27"/>
      <c r="WQC335" s="27"/>
      <c r="WQD335" s="27"/>
      <c r="WQE335" s="27"/>
      <c r="WQF335" s="27"/>
      <c r="WQG335" s="27"/>
      <c r="WQH335" s="27"/>
      <c r="WQI335" s="27"/>
      <c r="WQJ335" s="27"/>
      <c r="WQK335" s="27"/>
      <c r="WQL335" s="27"/>
      <c r="WQM335" s="27"/>
      <c r="WQN335" s="27"/>
      <c r="WQO335" s="27"/>
      <c r="WQP335" s="27"/>
      <c r="WQQ335" s="27"/>
      <c r="WQR335" s="27"/>
      <c r="WQS335" s="27"/>
      <c r="WQT335" s="27"/>
      <c r="WQU335" s="27"/>
      <c r="WQV335" s="27"/>
      <c r="WQW335" s="27"/>
      <c r="WQX335" s="27"/>
      <c r="WQY335" s="27"/>
      <c r="WQZ335" s="27"/>
      <c r="WRA335" s="27"/>
      <c r="WRB335" s="27"/>
      <c r="WRC335" s="27"/>
      <c r="WRD335" s="27"/>
      <c r="WRE335" s="27"/>
      <c r="WRF335" s="27"/>
      <c r="WRG335" s="27"/>
      <c r="WRH335" s="27"/>
      <c r="WRI335" s="27"/>
      <c r="WRJ335" s="27"/>
      <c r="WRK335" s="27"/>
      <c r="WRL335" s="27"/>
      <c r="WRM335" s="27"/>
      <c r="WRN335" s="27"/>
      <c r="WRO335" s="27"/>
      <c r="WRP335" s="27"/>
      <c r="WRQ335" s="27"/>
      <c r="WRR335" s="27"/>
      <c r="WRS335" s="27"/>
      <c r="WRT335" s="27"/>
      <c r="WRU335" s="27"/>
      <c r="WRV335" s="27"/>
      <c r="WRW335" s="27"/>
      <c r="WRX335" s="27"/>
      <c r="WRY335" s="27"/>
      <c r="WRZ335" s="27"/>
      <c r="WSA335" s="27"/>
      <c r="WSB335" s="27"/>
      <c r="WSC335" s="27"/>
      <c r="WSD335" s="27"/>
      <c r="WSE335" s="27"/>
      <c r="WSF335" s="27"/>
      <c r="WSG335" s="27"/>
      <c r="WSH335" s="27"/>
      <c r="WSI335" s="27"/>
      <c r="WSJ335" s="27"/>
      <c r="WSK335" s="27"/>
      <c r="WSL335" s="27"/>
      <c r="WSM335" s="27"/>
      <c r="WSN335" s="27"/>
      <c r="WSO335" s="27"/>
      <c r="WSP335" s="27"/>
      <c r="WSQ335" s="27"/>
      <c r="WSR335" s="27"/>
      <c r="WSS335" s="27"/>
      <c r="WST335" s="27"/>
      <c r="WSU335" s="27"/>
      <c r="WSV335" s="27"/>
      <c r="WSW335" s="27"/>
      <c r="WSX335" s="27"/>
      <c r="WSY335" s="27"/>
      <c r="WSZ335" s="27"/>
      <c r="WTA335" s="27"/>
      <c r="WTB335" s="27"/>
      <c r="WTC335" s="27"/>
      <c r="WTD335" s="27"/>
      <c r="WTE335" s="27"/>
      <c r="WTF335" s="27"/>
      <c r="WTG335" s="27"/>
      <c r="WTH335" s="27"/>
      <c r="WTI335" s="27"/>
      <c r="WTJ335" s="27"/>
      <c r="WTK335" s="27"/>
      <c r="WTL335" s="27"/>
      <c r="WTM335" s="27"/>
      <c r="WTN335" s="27"/>
      <c r="WTO335" s="27"/>
      <c r="WTP335" s="27"/>
      <c r="WTQ335" s="27"/>
      <c r="WTR335" s="27"/>
      <c r="WTS335" s="27"/>
      <c r="WTT335" s="27"/>
      <c r="WTU335" s="27"/>
      <c r="WTV335" s="27"/>
      <c r="WTW335" s="27"/>
      <c r="WTX335" s="27"/>
      <c r="WTY335" s="27"/>
      <c r="WTZ335" s="27"/>
      <c r="WUA335" s="27"/>
      <c r="WUB335" s="27"/>
      <c r="WUC335" s="27"/>
      <c r="WUD335" s="27"/>
      <c r="WUE335" s="27"/>
      <c r="WUF335" s="27"/>
      <c r="WUG335" s="27"/>
      <c r="WUH335" s="27"/>
      <c r="WUI335" s="27"/>
      <c r="WUJ335" s="27"/>
      <c r="WUK335" s="27"/>
      <c r="WUL335" s="27"/>
      <c r="WUM335" s="27"/>
      <c r="WUN335" s="27"/>
      <c r="WUO335" s="27"/>
      <c r="WUP335" s="27"/>
      <c r="WUQ335" s="27"/>
      <c r="WUR335" s="27"/>
      <c r="WUS335" s="27"/>
      <c r="WUT335" s="27"/>
      <c r="WUU335" s="27"/>
      <c r="WUV335" s="27"/>
      <c r="WUW335" s="27"/>
      <c r="WUX335" s="27"/>
      <c r="WUY335" s="27"/>
      <c r="WUZ335" s="27"/>
      <c r="WVA335" s="27"/>
      <c r="WVB335" s="27"/>
      <c r="WVC335" s="27"/>
      <c r="WVD335" s="27"/>
      <c r="WVE335" s="27"/>
      <c r="WVF335" s="27"/>
      <c r="WVG335" s="27"/>
      <c r="WVH335" s="27"/>
      <c r="WVI335" s="27"/>
      <c r="WVJ335" s="27"/>
      <c r="WVK335" s="27"/>
      <c r="WVL335" s="27"/>
      <c r="WVM335" s="27"/>
      <c r="WVN335" s="27"/>
      <c r="WVO335" s="27"/>
      <c r="WVP335" s="27"/>
      <c r="WVQ335" s="27"/>
      <c r="WVR335" s="27"/>
      <c r="WVS335" s="27"/>
      <c r="WVT335" s="27"/>
      <c r="WVU335" s="27"/>
      <c r="WVV335" s="27"/>
      <c r="WVW335" s="27"/>
      <c r="WVX335" s="27"/>
      <c r="WVY335" s="27"/>
      <c r="WVZ335" s="27"/>
      <c r="WWA335" s="27"/>
      <c r="WWB335" s="27"/>
      <c r="WWC335" s="27"/>
      <c r="WWD335" s="27"/>
      <c r="WWE335" s="27"/>
      <c r="WWF335" s="27"/>
      <c r="WWG335" s="27"/>
      <c r="WWH335" s="27"/>
      <c r="WWI335" s="27"/>
      <c r="WWJ335" s="27"/>
      <c r="WWK335" s="27"/>
      <c r="WWL335" s="27"/>
      <c r="WWM335" s="27"/>
      <c r="WWN335" s="27"/>
      <c r="WWO335" s="27"/>
      <c r="WWP335" s="27"/>
      <c r="WWQ335" s="27"/>
      <c r="WWR335" s="27"/>
      <c r="WWS335" s="27"/>
      <c r="WWT335" s="27"/>
      <c r="WWU335" s="27"/>
      <c r="WWV335" s="27"/>
      <c r="WWW335" s="27"/>
      <c r="WWX335" s="27"/>
      <c r="WWY335" s="27"/>
      <c r="WWZ335" s="27"/>
      <c r="WXA335" s="27"/>
      <c r="WXB335" s="27"/>
      <c r="WXC335" s="27"/>
      <c r="WXD335" s="27"/>
      <c r="WXE335" s="27"/>
      <c r="WXF335" s="27"/>
      <c r="WXG335" s="27"/>
      <c r="WXH335" s="27"/>
      <c r="WXI335" s="27"/>
      <c r="WXJ335" s="27"/>
      <c r="WXK335" s="27"/>
      <c r="WXL335" s="27"/>
      <c r="WXM335" s="27"/>
      <c r="WXN335" s="27"/>
      <c r="WXO335" s="27"/>
      <c r="WXP335" s="27"/>
      <c r="WXQ335" s="27"/>
      <c r="WXR335" s="27"/>
      <c r="WXS335" s="27"/>
      <c r="WXT335" s="27"/>
      <c r="WXU335" s="27"/>
      <c r="WXV335" s="27"/>
      <c r="WXW335" s="27"/>
      <c r="WXX335" s="27"/>
      <c r="WXY335" s="27"/>
      <c r="WXZ335" s="27"/>
      <c r="WYA335" s="27"/>
      <c r="WYB335" s="27"/>
      <c r="WYC335" s="27"/>
      <c r="WYD335" s="27"/>
      <c r="WYE335" s="27"/>
      <c r="WYF335" s="27"/>
      <c r="WYG335" s="27"/>
      <c r="WYH335" s="27"/>
      <c r="WYI335" s="27"/>
      <c r="WYJ335" s="27"/>
      <c r="WYK335" s="27"/>
      <c r="WYL335" s="27"/>
      <c r="WYM335" s="27"/>
      <c r="WYN335" s="27"/>
      <c r="WYO335" s="27"/>
      <c r="WYP335" s="27"/>
      <c r="WYQ335" s="27"/>
      <c r="WYR335" s="27"/>
      <c r="WYS335" s="27"/>
      <c r="WYT335" s="27"/>
      <c r="WYU335" s="27"/>
      <c r="WYV335" s="27"/>
      <c r="WYW335" s="27"/>
      <c r="WYX335" s="27"/>
      <c r="WYY335" s="27"/>
      <c r="WYZ335" s="27"/>
      <c r="WZA335" s="27"/>
      <c r="WZB335" s="27"/>
      <c r="WZC335" s="27"/>
      <c r="WZD335" s="27"/>
      <c r="WZE335" s="27"/>
      <c r="WZF335" s="27"/>
      <c r="WZG335" s="27"/>
      <c r="WZH335" s="27"/>
      <c r="WZI335" s="27"/>
      <c r="WZJ335" s="27"/>
      <c r="WZK335" s="27"/>
      <c r="WZL335" s="27"/>
      <c r="WZM335" s="27"/>
      <c r="WZN335" s="27"/>
      <c r="WZO335" s="27"/>
      <c r="WZP335" s="27"/>
      <c r="WZQ335" s="27"/>
      <c r="WZR335" s="27"/>
      <c r="WZS335" s="27"/>
      <c r="WZT335" s="27"/>
      <c r="WZU335" s="27"/>
      <c r="WZV335" s="27"/>
      <c r="WZW335" s="27"/>
      <c r="WZX335" s="27"/>
      <c r="WZY335" s="27"/>
      <c r="WZZ335" s="27"/>
      <c r="XAA335" s="27"/>
      <c r="XAB335" s="27"/>
      <c r="XAC335" s="27"/>
      <c r="XAD335" s="27"/>
      <c r="XAE335" s="27"/>
      <c r="XAF335" s="27"/>
      <c r="XAG335" s="27"/>
      <c r="XAH335" s="27"/>
      <c r="XAI335" s="27"/>
      <c r="XAJ335" s="27"/>
      <c r="XAK335" s="27"/>
      <c r="XAL335" s="27"/>
      <c r="XAM335" s="27"/>
      <c r="XAN335" s="27"/>
      <c r="XAO335" s="27"/>
      <c r="XAP335" s="27"/>
      <c r="XAQ335" s="27"/>
      <c r="XAR335" s="27"/>
      <c r="XAS335" s="27"/>
      <c r="XAT335" s="27"/>
      <c r="XAU335" s="27"/>
      <c r="XAV335" s="27"/>
      <c r="XAW335" s="27"/>
      <c r="XAX335" s="27"/>
      <c r="XAY335" s="27"/>
      <c r="XAZ335" s="27"/>
      <c r="XBA335" s="27"/>
      <c r="XBB335" s="27"/>
      <c r="XBC335" s="27"/>
      <c r="XBD335" s="27"/>
      <c r="XBE335" s="27"/>
      <c r="XBF335" s="27"/>
      <c r="XBG335" s="27"/>
      <c r="XBH335" s="27"/>
      <c r="XBI335" s="27"/>
      <c r="XBJ335" s="27"/>
      <c r="XBK335" s="27"/>
      <c r="XBL335" s="27"/>
      <c r="XBM335" s="27"/>
      <c r="XBN335" s="27"/>
      <c r="XBO335" s="27"/>
      <c r="XBP335" s="27"/>
      <c r="XBQ335" s="27"/>
      <c r="XBR335" s="27"/>
      <c r="XBS335" s="27"/>
      <c r="XBT335" s="27"/>
      <c r="XBU335" s="27"/>
      <c r="XBV335" s="27"/>
      <c r="XBW335" s="27"/>
      <c r="XBX335" s="27"/>
      <c r="XBY335" s="27"/>
      <c r="XBZ335" s="27"/>
      <c r="XCA335" s="27"/>
      <c r="XCB335" s="27"/>
      <c r="XCC335" s="27"/>
      <c r="XCD335" s="27"/>
      <c r="XCE335" s="27"/>
      <c r="XCF335" s="27"/>
      <c r="XCG335" s="27"/>
      <c r="XCH335" s="27"/>
      <c r="XCI335" s="27"/>
      <c r="XCJ335" s="27"/>
      <c r="XCK335" s="27"/>
      <c r="XCL335" s="27"/>
      <c r="XCM335" s="27"/>
      <c r="XCN335" s="27"/>
      <c r="XCO335" s="27"/>
      <c r="XCP335" s="27"/>
      <c r="XCQ335" s="27"/>
      <c r="XCR335" s="27"/>
      <c r="XCS335" s="27"/>
      <c r="XCT335" s="27"/>
      <c r="XCU335" s="27"/>
      <c r="XCV335" s="27"/>
      <c r="XCW335" s="27"/>
      <c r="XCX335" s="27"/>
      <c r="XCY335" s="27"/>
      <c r="XCZ335" s="27"/>
      <c r="XDA335" s="27"/>
      <c r="XDB335" s="27"/>
      <c r="XDC335" s="27"/>
      <c r="XDD335" s="27"/>
      <c r="XDE335" s="27"/>
      <c r="XDF335" s="27"/>
      <c r="XDG335" s="27"/>
      <c r="XDH335" s="27"/>
      <c r="XDI335" s="27"/>
      <c r="XDJ335" s="27"/>
      <c r="XDK335" s="27"/>
      <c r="XDL335" s="27"/>
      <c r="XDM335" s="27"/>
      <c r="XDN335" s="27"/>
      <c r="XDO335" s="27"/>
      <c r="XDP335" s="27"/>
      <c r="XDQ335" s="27"/>
      <c r="XDR335" s="27"/>
      <c r="XDS335" s="27"/>
      <c r="XDT335" s="27"/>
      <c r="XDU335" s="27"/>
      <c r="XDV335" s="27"/>
      <c r="XDW335" s="27"/>
      <c r="XDX335" s="27"/>
      <c r="XDY335" s="27"/>
      <c r="XDZ335" s="27"/>
      <c r="XEA335" s="27"/>
      <c r="XEB335" s="27"/>
      <c r="XEC335" s="27"/>
      <c r="XED335" s="27"/>
      <c r="XEE335" s="27"/>
      <c r="XEF335" s="27"/>
      <c r="XEG335" s="27"/>
      <c r="XEH335" s="27"/>
      <c r="XEI335" s="27"/>
      <c r="XEJ335" s="27"/>
      <c r="XEK335" s="27"/>
      <c r="XEL335" s="27"/>
      <c r="XEM335" s="27"/>
      <c r="XEN335" s="27"/>
      <c r="XEO335" s="27"/>
      <c r="XEP335" s="27"/>
      <c r="XEQ335" s="27"/>
      <c r="XER335" s="27"/>
      <c r="XES335" s="27"/>
      <c r="XET335" s="27"/>
      <c r="XEU335" s="27"/>
      <c r="XEV335" s="27"/>
      <c r="XEW335" s="27"/>
      <c r="XEX335" s="27"/>
      <c r="XEY335" s="27"/>
      <c r="XEZ335" s="27"/>
      <c r="XFA335" s="27"/>
      <c r="XFB335" s="27"/>
      <c r="XFC335" s="27"/>
      <c r="XFD335" s="27"/>
    </row>
    <row r="336" spans="1:16384" s="25" customFormat="1" x14ac:dyDescent="0.25">
      <c r="C336" s="26"/>
      <c r="D336" s="26"/>
      <c r="E336" s="26"/>
      <c r="F336" s="26"/>
      <c r="G336" s="26"/>
      <c r="H336" s="26"/>
      <c r="I336" s="26"/>
      <c r="J336" s="26"/>
      <c r="K336" s="26"/>
      <c r="L336" s="23"/>
      <c r="M336" s="26"/>
      <c r="N336" s="26"/>
      <c r="O336" s="26"/>
      <c r="P336" s="26"/>
      <c r="Q336" s="23"/>
      <c r="R336" s="26"/>
      <c r="S336" s="26"/>
      <c r="T336" s="26"/>
      <c r="U336" s="26"/>
      <c r="V336" s="26"/>
      <c r="W336" s="26"/>
      <c r="X336" s="26"/>
      <c r="Y336" s="26"/>
      <c r="Z336" s="26"/>
      <c r="AA336" s="26"/>
    </row>
    <row r="337" spans="1:27" s="25" customFormat="1" x14ac:dyDescent="0.25">
      <c r="A337" s="25" t="s">
        <v>589</v>
      </c>
      <c r="B337" s="25" t="s">
        <v>599</v>
      </c>
      <c r="C337" s="34">
        <v>65738.820000000007</v>
      </c>
      <c r="D337" s="34">
        <f>C337*12</f>
        <v>788865.84000000008</v>
      </c>
      <c r="E337" s="34"/>
      <c r="F337" s="34"/>
      <c r="G337" s="34"/>
      <c r="H337" s="26">
        <f t="shared" ref="H337:H355" si="313">IF(D337*0.01&gt;124,124,D337*0.01)*12</f>
        <v>1488</v>
      </c>
      <c r="I337" s="34"/>
      <c r="J337" s="34"/>
      <c r="K337" s="34"/>
      <c r="L337" s="35">
        <f>SUM(D337:K337)</f>
        <v>790353.84000000008</v>
      </c>
      <c r="M337" s="26">
        <f t="shared" ref="M337:M355" si="314">+D337*0.01</f>
        <v>7888.6584000000012</v>
      </c>
      <c r="N337" s="26">
        <f t="shared" ref="N337:N355" si="315">+D337*0.01</f>
        <v>7888.6584000000012</v>
      </c>
      <c r="O337" s="26">
        <f t="shared" ref="O337:O355" si="316">+D337*0.01</f>
        <v>7888.6584000000012</v>
      </c>
      <c r="P337" s="26">
        <f t="shared" ref="P337:P355" si="317">+D337/365*8</f>
        <v>17290.210191780825</v>
      </c>
      <c r="Q337" s="23">
        <f>SUM(L337:P337)</f>
        <v>831310.02539178077</v>
      </c>
      <c r="R337" s="26"/>
      <c r="S337" s="26"/>
      <c r="T337" s="26"/>
      <c r="U337" s="26"/>
      <c r="V337" s="26"/>
      <c r="W337" s="26"/>
      <c r="X337" s="26"/>
      <c r="Y337" s="26"/>
      <c r="Z337" s="26"/>
      <c r="AA337" s="26"/>
    </row>
    <row r="338" spans="1:27" s="25" customFormat="1" x14ac:dyDescent="0.25">
      <c r="A338" s="25" t="s">
        <v>590</v>
      </c>
      <c r="B338" s="25" t="s">
        <v>803</v>
      </c>
      <c r="C338" s="34">
        <v>8752.66</v>
      </c>
      <c r="D338" s="34">
        <f t="shared" ref="D338:D355" si="318">C338*12</f>
        <v>105031.92</v>
      </c>
      <c r="E338" s="34">
        <f t="shared" ref="E338:E355" si="319">C338</f>
        <v>8752.66</v>
      </c>
      <c r="F338" s="34">
        <f t="shared" ref="F338:F355" si="320">D338*18%</f>
        <v>18905.745599999998</v>
      </c>
      <c r="G338" s="34">
        <v>37110</v>
      </c>
      <c r="H338" s="26">
        <f t="shared" si="313"/>
        <v>1488</v>
      </c>
      <c r="I338" s="34"/>
      <c r="J338" s="34"/>
      <c r="K338" s="34">
        <f>D338*15%</f>
        <v>15754.787999999999</v>
      </c>
      <c r="L338" s="35">
        <f t="shared" ref="L338:L355" si="321">SUM(D338:K338)</f>
        <v>187043.11360000001</v>
      </c>
      <c r="M338" s="26">
        <f t="shared" si="314"/>
        <v>1050.3191999999999</v>
      </c>
      <c r="N338" s="26">
        <f t="shared" si="315"/>
        <v>1050.3191999999999</v>
      </c>
      <c r="O338" s="26">
        <f t="shared" si="316"/>
        <v>1050.3191999999999</v>
      </c>
      <c r="P338" s="26">
        <f t="shared" si="317"/>
        <v>2302.0694794520546</v>
      </c>
      <c r="Q338" s="23">
        <f t="shared" ref="Q338:Q355" si="322">SUM(L338:P338)</f>
        <v>192496.14067945207</v>
      </c>
      <c r="R338" s="26"/>
      <c r="S338" s="26"/>
      <c r="T338" s="26"/>
      <c r="U338" s="26"/>
      <c r="V338" s="26"/>
      <c r="W338" s="26"/>
      <c r="X338" s="26"/>
      <c r="Y338" s="26"/>
      <c r="Z338" s="26"/>
      <c r="AA338" s="26"/>
    </row>
    <row r="339" spans="1:27" s="25" customFormat="1" x14ac:dyDescent="0.25">
      <c r="A339" s="25" t="s">
        <v>804</v>
      </c>
      <c r="C339" s="34">
        <v>0</v>
      </c>
      <c r="D339" s="34">
        <v>0</v>
      </c>
      <c r="E339" s="34"/>
      <c r="F339" s="34"/>
      <c r="G339" s="34"/>
      <c r="H339" s="26">
        <f t="shared" si="313"/>
        <v>0</v>
      </c>
      <c r="I339" s="34"/>
      <c r="J339" s="34"/>
      <c r="K339" s="34"/>
      <c r="L339" s="35">
        <f t="shared" si="321"/>
        <v>0</v>
      </c>
      <c r="M339" s="26">
        <f t="shared" si="314"/>
        <v>0</v>
      </c>
      <c r="N339" s="26">
        <f t="shared" si="315"/>
        <v>0</v>
      </c>
      <c r="O339" s="26">
        <f t="shared" si="316"/>
        <v>0</v>
      </c>
      <c r="P339" s="26">
        <f t="shared" si="317"/>
        <v>0</v>
      </c>
      <c r="Q339" s="23">
        <f t="shared" si="322"/>
        <v>0</v>
      </c>
      <c r="R339" s="26"/>
      <c r="S339" s="26"/>
      <c r="T339" s="26"/>
      <c r="U339" s="26"/>
      <c r="V339" s="26"/>
      <c r="W339" s="26"/>
      <c r="X339" s="26"/>
      <c r="Y339" s="26"/>
      <c r="Z339" s="26"/>
      <c r="AA339" s="26"/>
    </row>
    <row r="340" spans="1:27" s="25" customFormat="1" x14ac:dyDescent="0.25">
      <c r="A340" s="25" t="s">
        <v>592</v>
      </c>
      <c r="B340" s="25" t="s">
        <v>593</v>
      </c>
      <c r="C340" s="34">
        <v>16077.3</v>
      </c>
      <c r="D340" s="34">
        <f t="shared" si="318"/>
        <v>192927.59999999998</v>
      </c>
      <c r="E340" s="34">
        <f t="shared" si="319"/>
        <v>16077.3</v>
      </c>
      <c r="F340" s="34">
        <f t="shared" si="320"/>
        <v>34726.967999999993</v>
      </c>
      <c r="G340" s="34">
        <v>37110</v>
      </c>
      <c r="H340" s="26">
        <f t="shared" si="313"/>
        <v>1488</v>
      </c>
      <c r="I340" s="34">
        <f t="shared" ref="I340:I351" si="323">D340*32.5%</f>
        <v>62701.469999999994</v>
      </c>
      <c r="J340" s="34">
        <v>6000</v>
      </c>
      <c r="K340" s="34">
        <f t="shared" ref="K340:K355" si="324">D340*15%</f>
        <v>28939.139999999996</v>
      </c>
      <c r="L340" s="35">
        <f t="shared" si="321"/>
        <v>379970.47799999994</v>
      </c>
      <c r="M340" s="26">
        <f t="shared" si="314"/>
        <v>1929.2759999999998</v>
      </c>
      <c r="N340" s="26">
        <f t="shared" si="315"/>
        <v>1929.2759999999998</v>
      </c>
      <c r="O340" s="26">
        <f t="shared" si="316"/>
        <v>1929.2759999999998</v>
      </c>
      <c r="P340" s="26">
        <f t="shared" si="317"/>
        <v>4228.5501369863005</v>
      </c>
      <c r="Q340" s="23">
        <f t="shared" si="322"/>
        <v>389986.85613698629</v>
      </c>
      <c r="R340" s="26"/>
      <c r="S340" s="26"/>
      <c r="T340" s="26"/>
      <c r="U340" s="26"/>
      <c r="V340" s="26"/>
      <c r="W340" s="26"/>
      <c r="X340" s="26"/>
      <c r="Y340" s="26"/>
      <c r="Z340" s="26"/>
      <c r="AA340" s="26"/>
    </row>
    <row r="341" spans="1:27" s="25" customFormat="1" x14ac:dyDescent="0.25">
      <c r="A341" s="25" t="s">
        <v>592</v>
      </c>
      <c r="B341" s="25" t="s">
        <v>594</v>
      </c>
      <c r="C341" s="34">
        <v>16077.3</v>
      </c>
      <c r="D341" s="34">
        <f t="shared" si="318"/>
        <v>192927.59999999998</v>
      </c>
      <c r="E341" s="34">
        <f t="shared" si="319"/>
        <v>16077.3</v>
      </c>
      <c r="F341" s="34">
        <f t="shared" si="320"/>
        <v>34726.967999999993</v>
      </c>
      <c r="G341" s="34">
        <v>37110</v>
      </c>
      <c r="H341" s="26">
        <f t="shared" si="313"/>
        <v>1488</v>
      </c>
      <c r="I341" s="34">
        <f t="shared" si="323"/>
        <v>62701.469999999994</v>
      </c>
      <c r="J341" s="34">
        <v>6000</v>
      </c>
      <c r="K341" s="34">
        <f t="shared" si="324"/>
        <v>28939.139999999996</v>
      </c>
      <c r="L341" s="35">
        <f t="shared" si="321"/>
        <v>379970.47799999994</v>
      </c>
      <c r="M341" s="26">
        <f t="shared" si="314"/>
        <v>1929.2759999999998</v>
      </c>
      <c r="N341" s="26">
        <f t="shared" si="315"/>
        <v>1929.2759999999998</v>
      </c>
      <c r="O341" s="26">
        <f t="shared" si="316"/>
        <v>1929.2759999999998</v>
      </c>
      <c r="P341" s="26">
        <f t="shared" si="317"/>
        <v>4228.5501369863005</v>
      </c>
      <c r="Q341" s="23">
        <f t="shared" si="322"/>
        <v>389986.85613698629</v>
      </c>
      <c r="R341" s="26"/>
      <c r="S341" s="26"/>
      <c r="T341" s="26"/>
      <c r="U341" s="26"/>
      <c r="V341" s="26"/>
      <c r="W341" s="26"/>
      <c r="X341" s="26"/>
      <c r="Y341" s="26"/>
      <c r="Z341" s="26"/>
      <c r="AA341" s="26"/>
    </row>
    <row r="342" spans="1:27" s="25" customFormat="1" x14ac:dyDescent="0.25">
      <c r="A342" s="25" t="s">
        <v>592</v>
      </c>
      <c r="B342" s="25" t="s">
        <v>595</v>
      </c>
      <c r="C342" s="34">
        <v>15870.01</v>
      </c>
      <c r="D342" s="34">
        <f t="shared" si="318"/>
        <v>190440.12</v>
      </c>
      <c r="E342" s="34">
        <f t="shared" si="319"/>
        <v>15870.01</v>
      </c>
      <c r="F342" s="34">
        <f t="shared" si="320"/>
        <v>34279.221599999997</v>
      </c>
      <c r="G342" s="34">
        <v>37110</v>
      </c>
      <c r="H342" s="26">
        <f t="shared" si="313"/>
        <v>1488</v>
      </c>
      <c r="I342" s="34">
        <f t="shared" si="323"/>
        <v>61893.038999999997</v>
      </c>
      <c r="J342" s="34">
        <v>6000</v>
      </c>
      <c r="K342" s="34">
        <f t="shared" si="324"/>
        <v>28566.018</v>
      </c>
      <c r="L342" s="35">
        <f t="shared" si="321"/>
        <v>375646.40859999997</v>
      </c>
      <c r="M342" s="26">
        <f t="shared" si="314"/>
        <v>1904.4012</v>
      </c>
      <c r="N342" s="26">
        <f t="shared" si="315"/>
        <v>1904.4012</v>
      </c>
      <c r="O342" s="26">
        <f t="shared" si="316"/>
        <v>1904.4012</v>
      </c>
      <c r="P342" s="26">
        <f t="shared" si="317"/>
        <v>4174.0300273972598</v>
      </c>
      <c r="Q342" s="23">
        <f t="shared" si="322"/>
        <v>385533.6422273973</v>
      </c>
      <c r="R342" s="26"/>
      <c r="S342" s="26"/>
      <c r="T342" s="26"/>
      <c r="U342" s="26"/>
      <c r="V342" s="26"/>
      <c r="W342" s="26"/>
      <c r="X342" s="26"/>
      <c r="Y342" s="26"/>
      <c r="Z342" s="26"/>
      <c r="AA342" s="26"/>
    </row>
    <row r="343" spans="1:27" s="25" customFormat="1" x14ac:dyDescent="0.25">
      <c r="A343" s="25" t="s">
        <v>596</v>
      </c>
      <c r="B343" s="25" t="s">
        <v>597</v>
      </c>
      <c r="C343" s="34">
        <v>8752.66</v>
      </c>
      <c r="D343" s="34">
        <f t="shared" si="318"/>
        <v>105031.92</v>
      </c>
      <c r="E343" s="34">
        <f t="shared" si="319"/>
        <v>8752.66</v>
      </c>
      <c r="F343" s="34">
        <f t="shared" si="320"/>
        <v>18905.745599999998</v>
      </c>
      <c r="G343" s="34">
        <v>37110</v>
      </c>
      <c r="H343" s="26">
        <f t="shared" si="313"/>
        <v>1488</v>
      </c>
      <c r="I343" s="34"/>
      <c r="J343" s="34"/>
      <c r="K343" s="34">
        <f t="shared" si="324"/>
        <v>15754.787999999999</v>
      </c>
      <c r="L343" s="35">
        <f t="shared" si="321"/>
        <v>187043.11360000001</v>
      </c>
      <c r="M343" s="26">
        <f t="shared" si="314"/>
        <v>1050.3191999999999</v>
      </c>
      <c r="N343" s="26">
        <f t="shared" si="315"/>
        <v>1050.3191999999999</v>
      </c>
      <c r="O343" s="26">
        <f t="shared" si="316"/>
        <v>1050.3191999999999</v>
      </c>
      <c r="P343" s="26">
        <f t="shared" si="317"/>
        <v>2302.0694794520546</v>
      </c>
      <c r="Q343" s="23">
        <f t="shared" si="322"/>
        <v>192496.14067945207</v>
      </c>
      <c r="R343" s="26"/>
      <c r="S343" s="26"/>
      <c r="T343" s="26"/>
      <c r="U343" s="26"/>
      <c r="V343" s="26"/>
      <c r="W343" s="26"/>
      <c r="X343" s="26"/>
      <c r="Y343" s="26"/>
      <c r="Z343" s="26"/>
      <c r="AA343" s="26"/>
    </row>
    <row r="344" spans="1:27" s="25" customFormat="1" x14ac:dyDescent="0.25">
      <c r="A344" s="25" t="s">
        <v>596</v>
      </c>
      <c r="B344" s="25" t="s">
        <v>598</v>
      </c>
      <c r="C344" s="34">
        <v>10765.63</v>
      </c>
      <c r="D344" s="34">
        <f t="shared" si="318"/>
        <v>129187.56</v>
      </c>
      <c r="E344" s="34">
        <f t="shared" si="319"/>
        <v>10765.63</v>
      </c>
      <c r="F344" s="34">
        <f t="shared" si="320"/>
        <v>23253.7608</v>
      </c>
      <c r="G344" s="34">
        <v>37110</v>
      </c>
      <c r="H344" s="26">
        <f t="shared" si="313"/>
        <v>1488</v>
      </c>
      <c r="I344" s="34"/>
      <c r="J344" s="34"/>
      <c r="K344" s="34">
        <f t="shared" si="324"/>
        <v>19378.133999999998</v>
      </c>
      <c r="L344" s="35">
        <f t="shared" si="321"/>
        <v>221183.08479999998</v>
      </c>
      <c r="M344" s="26">
        <f t="shared" si="314"/>
        <v>1291.8756000000001</v>
      </c>
      <c r="N344" s="26">
        <f t="shared" si="315"/>
        <v>1291.8756000000001</v>
      </c>
      <c r="O344" s="26">
        <f t="shared" si="316"/>
        <v>1291.8756000000001</v>
      </c>
      <c r="P344" s="26">
        <f t="shared" si="317"/>
        <v>2831.5081643835615</v>
      </c>
      <c r="Q344" s="23">
        <f t="shared" si="322"/>
        <v>227890.21976438354</v>
      </c>
      <c r="R344" s="26"/>
      <c r="S344" s="26"/>
      <c r="T344" s="26"/>
      <c r="U344" s="26"/>
      <c r="V344" s="26"/>
      <c r="W344" s="26"/>
      <c r="X344" s="26"/>
      <c r="Y344" s="26"/>
      <c r="Z344" s="26"/>
      <c r="AA344" s="26"/>
    </row>
    <row r="345" spans="1:27" s="25" customFormat="1" x14ac:dyDescent="0.25">
      <c r="A345" s="25" t="s">
        <v>591</v>
      </c>
      <c r="B345" s="25" t="s">
        <v>805</v>
      </c>
      <c r="C345" s="34">
        <v>49595.44</v>
      </c>
      <c r="D345" s="34">
        <f t="shared" si="318"/>
        <v>595145.28</v>
      </c>
      <c r="E345" s="34"/>
      <c r="F345" s="34"/>
      <c r="G345" s="34"/>
      <c r="H345" s="26">
        <f t="shared" si="313"/>
        <v>1488</v>
      </c>
      <c r="I345" s="34"/>
      <c r="J345" s="34"/>
      <c r="K345" s="34">
        <f t="shared" si="324"/>
        <v>89271.792000000001</v>
      </c>
      <c r="L345" s="35">
        <f t="shared" si="321"/>
        <v>685905.07200000004</v>
      </c>
      <c r="M345" s="26">
        <f t="shared" si="314"/>
        <v>5951.4528</v>
      </c>
      <c r="N345" s="26">
        <f t="shared" si="315"/>
        <v>5951.4528</v>
      </c>
      <c r="O345" s="26">
        <f t="shared" si="316"/>
        <v>5951.4528</v>
      </c>
      <c r="P345" s="26">
        <f t="shared" si="317"/>
        <v>13044.280109589041</v>
      </c>
      <c r="Q345" s="23">
        <f t="shared" si="322"/>
        <v>716803.71050958894</v>
      </c>
      <c r="R345" s="26"/>
      <c r="S345" s="26"/>
      <c r="T345" s="26"/>
      <c r="U345" s="26"/>
      <c r="V345" s="26"/>
      <c r="W345" s="26"/>
      <c r="X345" s="26"/>
      <c r="Y345" s="26"/>
      <c r="Z345" s="26"/>
      <c r="AA345" s="26"/>
    </row>
    <row r="346" spans="1:27" s="25" customFormat="1" x14ac:dyDescent="0.25">
      <c r="A346" s="25" t="s">
        <v>600</v>
      </c>
      <c r="B346" s="25" t="s">
        <v>289</v>
      </c>
      <c r="C346" s="34">
        <v>16077.3</v>
      </c>
      <c r="D346" s="34">
        <f t="shared" si="318"/>
        <v>192927.59999999998</v>
      </c>
      <c r="E346" s="34">
        <f t="shared" si="319"/>
        <v>16077.3</v>
      </c>
      <c r="F346" s="34">
        <f t="shared" si="320"/>
        <v>34726.967999999993</v>
      </c>
      <c r="G346" s="34">
        <v>37110</v>
      </c>
      <c r="H346" s="26">
        <f t="shared" si="313"/>
        <v>1488</v>
      </c>
      <c r="I346" s="34">
        <f t="shared" si="323"/>
        <v>62701.469999999994</v>
      </c>
      <c r="J346" s="34">
        <v>6000</v>
      </c>
      <c r="K346" s="34">
        <f t="shared" si="324"/>
        <v>28939.139999999996</v>
      </c>
      <c r="L346" s="35">
        <f t="shared" si="321"/>
        <v>379970.47799999994</v>
      </c>
      <c r="M346" s="26">
        <f t="shared" si="314"/>
        <v>1929.2759999999998</v>
      </c>
      <c r="N346" s="26">
        <f t="shared" si="315"/>
        <v>1929.2759999999998</v>
      </c>
      <c r="O346" s="26">
        <f t="shared" si="316"/>
        <v>1929.2759999999998</v>
      </c>
      <c r="P346" s="26">
        <f t="shared" si="317"/>
        <v>4228.5501369863005</v>
      </c>
      <c r="Q346" s="23">
        <f t="shared" si="322"/>
        <v>389986.85613698629</v>
      </c>
      <c r="R346" s="26"/>
      <c r="S346" s="26"/>
      <c r="T346" s="26"/>
      <c r="U346" s="26"/>
      <c r="V346" s="26"/>
      <c r="W346" s="26"/>
      <c r="X346" s="26"/>
      <c r="Y346" s="26"/>
      <c r="Z346" s="26"/>
      <c r="AA346" s="26"/>
    </row>
    <row r="347" spans="1:27" s="25" customFormat="1" x14ac:dyDescent="0.25">
      <c r="A347" s="25" t="s">
        <v>601</v>
      </c>
      <c r="B347" s="71">
        <v>0</v>
      </c>
      <c r="C347" s="71">
        <v>0</v>
      </c>
      <c r="D347" s="71">
        <v>0</v>
      </c>
      <c r="E347" s="71">
        <v>0</v>
      </c>
      <c r="F347" s="71">
        <v>0</v>
      </c>
      <c r="G347" s="71">
        <v>0</v>
      </c>
      <c r="H347" s="26">
        <f t="shared" si="313"/>
        <v>0</v>
      </c>
      <c r="I347" s="34">
        <f t="shared" si="323"/>
        <v>0</v>
      </c>
      <c r="J347" s="34"/>
      <c r="K347" s="34">
        <f t="shared" si="324"/>
        <v>0</v>
      </c>
      <c r="L347" s="35">
        <f t="shared" si="321"/>
        <v>0</v>
      </c>
      <c r="M347" s="26">
        <f t="shared" si="314"/>
        <v>0</v>
      </c>
      <c r="N347" s="26">
        <f t="shared" si="315"/>
        <v>0</v>
      </c>
      <c r="O347" s="26">
        <f t="shared" si="316"/>
        <v>0</v>
      </c>
      <c r="P347" s="26">
        <f t="shared" si="317"/>
        <v>0</v>
      </c>
      <c r="Q347" s="23">
        <f t="shared" si="322"/>
        <v>0</v>
      </c>
      <c r="R347" s="26"/>
      <c r="S347" s="26"/>
      <c r="T347" s="26"/>
      <c r="U347" s="26"/>
      <c r="V347" s="26"/>
      <c r="W347" s="26"/>
      <c r="X347" s="26"/>
      <c r="Y347" s="26"/>
      <c r="Z347" s="26"/>
      <c r="AA347" s="26"/>
    </row>
    <row r="348" spans="1:27" s="25" customFormat="1" x14ac:dyDescent="0.25">
      <c r="A348" s="25" t="s">
        <v>602</v>
      </c>
      <c r="B348" s="25" t="s">
        <v>604</v>
      </c>
      <c r="C348" s="34">
        <v>14929.34</v>
      </c>
      <c r="D348" s="34">
        <f t="shared" si="318"/>
        <v>179152.08000000002</v>
      </c>
      <c r="E348" s="34">
        <f t="shared" si="319"/>
        <v>14929.34</v>
      </c>
      <c r="F348" s="34">
        <f t="shared" si="320"/>
        <v>32247.374400000001</v>
      </c>
      <c r="G348" s="34">
        <v>37110</v>
      </c>
      <c r="H348" s="26">
        <f t="shared" si="313"/>
        <v>1488</v>
      </c>
      <c r="I348" s="34">
        <f t="shared" si="323"/>
        <v>58224.426000000007</v>
      </c>
      <c r="J348" s="34">
        <v>6000</v>
      </c>
      <c r="K348" s="34">
        <f t="shared" si="324"/>
        <v>26872.812000000002</v>
      </c>
      <c r="L348" s="35">
        <f t="shared" si="321"/>
        <v>356024.03239999997</v>
      </c>
      <c r="M348" s="26">
        <f t="shared" si="314"/>
        <v>1791.5208000000002</v>
      </c>
      <c r="N348" s="26">
        <f t="shared" si="315"/>
        <v>1791.5208000000002</v>
      </c>
      <c r="O348" s="26">
        <f t="shared" si="316"/>
        <v>1791.5208000000002</v>
      </c>
      <c r="P348" s="26">
        <f t="shared" si="317"/>
        <v>3926.6209315068495</v>
      </c>
      <c r="Q348" s="23">
        <f t="shared" si="322"/>
        <v>365325.21573150682</v>
      </c>
      <c r="R348" s="26"/>
      <c r="S348" s="26"/>
      <c r="T348" s="26"/>
      <c r="U348" s="26"/>
      <c r="V348" s="26"/>
      <c r="W348" s="26"/>
      <c r="X348" s="26"/>
      <c r="Y348" s="26"/>
      <c r="Z348" s="26"/>
      <c r="AA348" s="26"/>
    </row>
    <row r="349" spans="1:27" s="25" customFormat="1" x14ac:dyDescent="0.25">
      <c r="A349" s="25" t="s">
        <v>603</v>
      </c>
      <c r="B349" s="25" t="s">
        <v>806</v>
      </c>
      <c r="C349" s="34">
        <v>13188.22</v>
      </c>
      <c r="D349" s="34">
        <f t="shared" si="318"/>
        <v>158258.63999999998</v>
      </c>
      <c r="E349" s="34">
        <f t="shared" si="319"/>
        <v>13188.22</v>
      </c>
      <c r="F349" s="34">
        <f t="shared" si="320"/>
        <v>28486.555199999995</v>
      </c>
      <c r="G349" s="34">
        <v>37110</v>
      </c>
      <c r="H349" s="26">
        <f t="shared" si="313"/>
        <v>1488</v>
      </c>
      <c r="I349" s="34">
        <f t="shared" si="323"/>
        <v>51434.057999999997</v>
      </c>
      <c r="J349" s="34">
        <v>6000</v>
      </c>
      <c r="K349" s="34">
        <f t="shared" si="324"/>
        <v>23738.795999999998</v>
      </c>
      <c r="L349" s="35">
        <f t="shared" si="321"/>
        <v>319704.26919999998</v>
      </c>
      <c r="M349" s="26">
        <f t="shared" si="314"/>
        <v>1582.5863999999999</v>
      </c>
      <c r="N349" s="26">
        <f t="shared" si="315"/>
        <v>1582.5863999999999</v>
      </c>
      <c r="O349" s="26">
        <f t="shared" si="316"/>
        <v>1582.5863999999999</v>
      </c>
      <c r="P349" s="26">
        <f t="shared" si="317"/>
        <v>3468.6825205479449</v>
      </c>
      <c r="Q349" s="23">
        <f t="shared" si="322"/>
        <v>327920.71092054783</v>
      </c>
      <c r="R349" s="26"/>
      <c r="S349" s="26"/>
      <c r="T349" s="26"/>
      <c r="U349" s="26"/>
      <c r="V349" s="26"/>
      <c r="W349" s="26"/>
      <c r="X349" s="26"/>
      <c r="Y349" s="26"/>
      <c r="Z349" s="26"/>
      <c r="AA349" s="26"/>
    </row>
    <row r="350" spans="1:27" s="25" customFormat="1" x14ac:dyDescent="0.25">
      <c r="A350" s="25" t="s">
        <v>605</v>
      </c>
      <c r="B350" s="25" t="s">
        <v>807</v>
      </c>
      <c r="C350" s="34">
        <v>14929.34</v>
      </c>
      <c r="D350" s="34">
        <f t="shared" ref="D350" si="325">C350*12</f>
        <v>179152.08000000002</v>
      </c>
      <c r="E350" s="34">
        <f t="shared" ref="E350" si="326">C350</f>
        <v>14929.34</v>
      </c>
      <c r="F350" s="34">
        <f t="shared" ref="F350" si="327">D350*18%</f>
        <v>32247.374400000001</v>
      </c>
      <c r="G350" s="34">
        <v>37110</v>
      </c>
      <c r="H350" s="26">
        <f t="shared" ref="H350" si="328">IF(D350*0.01&gt;124,124,D350*0.01)*12</f>
        <v>1488</v>
      </c>
      <c r="I350" s="34">
        <f t="shared" ref="I350" si="329">D350*32.5%</f>
        <v>58224.426000000007</v>
      </c>
      <c r="J350" s="34">
        <v>6000</v>
      </c>
      <c r="K350" s="34">
        <f t="shared" ref="K350" si="330">D350*15%</f>
        <v>26872.812000000002</v>
      </c>
      <c r="L350" s="35">
        <f>SUM(D350:K350)</f>
        <v>356024.03239999997</v>
      </c>
      <c r="M350" s="26">
        <f t="shared" si="314"/>
        <v>1791.5208000000002</v>
      </c>
      <c r="N350" s="26">
        <f t="shared" si="315"/>
        <v>1791.5208000000002</v>
      </c>
      <c r="O350" s="26">
        <f t="shared" si="316"/>
        <v>1791.5208000000002</v>
      </c>
      <c r="P350" s="26">
        <f t="shared" si="317"/>
        <v>3926.6209315068495</v>
      </c>
      <c r="Q350" s="23">
        <f>SUM(L350:P350)</f>
        <v>365325.21573150682</v>
      </c>
      <c r="R350" s="26"/>
      <c r="S350" s="26"/>
      <c r="T350" s="26"/>
      <c r="U350" s="26"/>
      <c r="V350" s="26"/>
      <c r="W350" s="26"/>
      <c r="X350" s="26"/>
      <c r="Y350" s="26"/>
      <c r="Z350" s="26"/>
      <c r="AA350" s="26"/>
    </row>
    <row r="351" spans="1:27" s="25" customFormat="1" x14ac:dyDescent="0.25">
      <c r="A351" s="25" t="s">
        <v>606</v>
      </c>
      <c r="C351" s="34"/>
      <c r="D351" s="34">
        <f t="shared" si="318"/>
        <v>0</v>
      </c>
      <c r="E351" s="34">
        <f t="shared" si="319"/>
        <v>0</v>
      </c>
      <c r="F351" s="34">
        <f t="shared" si="320"/>
        <v>0</v>
      </c>
      <c r="G351" s="34"/>
      <c r="H351" s="26">
        <f t="shared" si="313"/>
        <v>0</v>
      </c>
      <c r="I351" s="34">
        <f t="shared" si="323"/>
        <v>0</v>
      </c>
      <c r="J351" s="34"/>
      <c r="K351" s="34">
        <f t="shared" si="324"/>
        <v>0</v>
      </c>
      <c r="L351" s="35">
        <f t="shared" si="321"/>
        <v>0</v>
      </c>
      <c r="M351" s="26">
        <f t="shared" si="314"/>
        <v>0</v>
      </c>
      <c r="N351" s="26">
        <f t="shared" si="315"/>
        <v>0</v>
      </c>
      <c r="O351" s="26">
        <f t="shared" si="316"/>
        <v>0</v>
      </c>
      <c r="P351" s="26">
        <f t="shared" si="317"/>
        <v>0</v>
      </c>
      <c r="Q351" s="23">
        <f t="shared" si="322"/>
        <v>0</v>
      </c>
      <c r="R351" s="26"/>
      <c r="S351" s="26"/>
      <c r="T351" s="26"/>
      <c r="U351" s="26"/>
      <c r="V351" s="26"/>
      <c r="W351" s="26"/>
      <c r="X351" s="26"/>
      <c r="Y351" s="26"/>
      <c r="Z351" s="26"/>
      <c r="AA351" s="26"/>
    </row>
    <row r="352" spans="1:27" s="25" customFormat="1" x14ac:dyDescent="0.25">
      <c r="A352" s="25" t="s">
        <v>607</v>
      </c>
      <c r="B352" s="25" t="s">
        <v>608</v>
      </c>
      <c r="C352" s="34">
        <v>10765.63</v>
      </c>
      <c r="D352" s="34">
        <f t="shared" si="318"/>
        <v>129187.56</v>
      </c>
      <c r="E352" s="34">
        <f t="shared" si="319"/>
        <v>10765.63</v>
      </c>
      <c r="F352" s="34">
        <f t="shared" si="320"/>
        <v>23253.7608</v>
      </c>
      <c r="G352" s="34">
        <v>37110</v>
      </c>
      <c r="H352" s="26">
        <f t="shared" si="313"/>
        <v>1488</v>
      </c>
      <c r="I352" s="34"/>
      <c r="J352" s="34"/>
      <c r="K352" s="34">
        <f t="shared" si="324"/>
        <v>19378.133999999998</v>
      </c>
      <c r="L352" s="35">
        <f t="shared" si="321"/>
        <v>221183.08479999998</v>
      </c>
      <c r="M352" s="26">
        <f t="shared" si="314"/>
        <v>1291.8756000000001</v>
      </c>
      <c r="N352" s="26">
        <f t="shared" si="315"/>
        <v>1291.8756000000001</v>
      </c>
      <c r="O352" s="26">
        <f t="shared" si="316"/>
        <v>1291.8756000000001</v>
      </c>
      <c r="P352" s="26">
        <f t="shared" si="317"/>
        <v>2831.5081643835615</v>
      </c>
      <c r="Q352" s="23">
        <f t="shared" si="322"/>
        <v>227890.21976438354</v>
      </c>
      <c r="R352" s="26"/>
      <c r="S352" s="26"/>
      <c r="T352" s="26"/>
      <c r="U352" s="26"/>
      <c r="V352" s="26"/>
      <c r="W352" s="26"/>
      <c r="X352" s="26"/>
      <c r="Y352" s="26"/>
      <c r="Z352" s="26"/>
      <c r="AA352" s="26"/>
    </row>
    <row r="353" spans="1:27" s="25" customFormat="1" x14ac:dyDescent="0.25">
      <c r="A353" s="25" t="s">
        <v>609</v>
      </c>
      <c r="B353" s="25" t="s">
        <v>289</v>
      </c>
      <c r="C353" s="34">
        <v>16077.3</v>
      </c>
      <c r="D353" s="34">
        <f>C353*12</f>
        <v>192927.59999999998</v>
      </c>
      <c r="E353" s="34">
        <f>C353</f>
        <v>16077.3</v>
      </c>
      <c r="F353" s="34">
        <f>D353*18%</f>
        <v>34726.967999999993</v>
      </c>
      <c r="G353" s="34">
        <v>37110</v>
      </c>
      <c r="H353" s="26">
        <f>IF(D353*0.01&gt;124,124,D353*0.01)*12</f>
        <v>1488</v>
      </c>
      <c r="I353" s="34">
        <f>D353*32.5%</f>
        <v>62701.469999999994</v>
      </c>
      <c r="J353" s="34">
        <v>6000</v>
      </c>
      <c r="K353" s="34">
        <f>D353*15%</f>
        <v>28939.139999999996</v>
      </c>
      <c r="L353" s="35">
        <f>SUM(D353:K353)</f>
        <v>379970.47799999994</v>
      </c>
      <c r="M353" s="26">
        <f>+D353*0.01</f>
        <v>1929.2759999999998</v>
      </c>
      <c r="N353" s="26">
        <f>+D353*0.01</f>
        <v>1929.2759999999998</v>
      </c>
      <c r="O353" s="26">
        <f>+D353*0.01</f>
        <v>1929.2759999999998</v>
      </c>
      <c r="P353" s="26">
        <f>+D353/365*8</f>
        <v>4228.5501369863005</v>
      </c>
      <c r="Q353" s="23">
        <f>SUM(L353:P353)</f>
        <v>389986.85613698629</v>
      </c>
      <c r="R353" s="26"/>
      <c r="S353" s="26"/>
      <c r="T353" s="26"/>
      <c r="U353" s="26"/>
      <c r="V353" s="26"/>
      <c r="W353" s="26"/>
      <c r="X353" s="26"/>
      <c r="Y353" s="26"/>
      <c r="Z353" s="26"/>
      <c r="AA353" s="26"/>
    </row>
    <row r="354" spans="1:27" s="25" customFormat="1" x14ac:dyDescent="0.25">
      <c r="A354" s="25" t="s">
        <v>935</v>
      </c>
      <c r="C354" s="34">
        <v>10765.63</v>
      </c>
      <c r="D354" s="34">
        <f t="shared" ref="D354" si="331">C354*12</f>
        <v>129187.56</v>
      </c>
      <c r="E354" s="34">
        <f t="shared" ref="E354" si="332">C354</f>
        <v>10765.63</v>
      </c>
      <c r="F354" s="34">
        <f t="shared" ref="F354" si="333">D354*18%</f>
        <v>23253.7608</v>
      </c>
      <c r="G354" s="34">
        <v>37110</v>
      </c>
      <c r="H354" s="26">
        <f t="shared" ref="H354" si="334">IF(D354*0.01&gt;124,124,D354*0.01)*12</f>
        <v>1488</v>
      </c>
      <c r="I354" s="34"/>
      <c r="J354" s="34"/>
      <c r="K354" s="34">
        <f t="shared" ref="K354" si="335">D354*15%</f>
        <v>19378.133999999998</v>
      </c>
      <c r="L354" s="35">
        <f t="shared" ref="L354" si="336">SUM(D354:K354)</f>
        <v>221183.08479999998</v>
      </c>
      <c r="M354" s="26">
        <f t="shared" ref="M354" si="337">+D354*0.01</f>
        <v>1291.8756000000001</v>
      </c>
      <c r="N354" s="26">
        <f t="shared" ref="N354" si="338">+D354*0.01</f>
        <v>1291.8756000000001</v>
      </c>
      <c r="O354" s="26">
        <f t="shared" ref="O354" si="339">+D354*0.01</f>
        <v>1291.8756000000001</v>
      </c>
      <c r="P354" s="26">
        <f t="shared" ref="P354" si="340">+D354/365*8</f>
        <v>2831.5081643835615</v>
      </c>
      <c r="Q354" s="23">
        <f t="shared" ref="Q354" si="341">SUM(L354:P354)</f>
        <v>227890.21976438354</v>
      </c>
      <c r="R354" s="26"/>
      <c r="S354" s="26"/>
      <c r="T354" s="26"/>
      <c r="U354" s="26"/>
      <c r="V354" s="26"/>
      <c r="W354" s="26"/>
      <c r="X354" s="26"/>
      <c r="Y354" s="26"/>
      <c r="Z354" s="26"/>
      <c r="AA354" s="26"/>
    </row>
    <row r="355" spans="1:27" s="25" customFormat="1" x14ac:dyDescent="0.25">
      <c r="B355" s="25" t="s">
        <v>610</v>
      </c>
      <c r="C355" s="34">
        <v>10326.1</v>
      </c>
      <c r="D355" s="34">
        <f t="shared" si="318"/>
        <v>123913.20000000001</v>
      </c>
      <c r="E355" s="34">
        <f t="shared" si="319"/>
        <v>10326.1</v>
      </c>
      <c r="F355" s="34">
        <f t="shared" si="320"/>
        <v>22304.376</v>
      </c>
      <c r="G355" s="34">
        <v>37110</v>
      </c>
      <c r="H355" s="26">
        <f t="shared" si="313"/>
        <v>1488</v>
      </c>
      <c r="I355" s="34"/>
      <c r="J355" s="34"/>
      <c r="K355" s="34">
        <f t="shared" si="324"/>
        <v>18586.98</v>
      </c>
      <c r="L355" s="35">
        <f t="shared" si="321"/>
        <v>213728.65600000002</v>
      </c>
      <c r="M355" s="26">
        <f t="shared" si="314"/>
        <v>1239.1320000000001</v>
      </c>
      <c r="N355" s="26">
        <f t="shared" si="315"/>
        <v>1239.1320000000001</v>
      </c>
      <c r="O355" s="26">
        <f t="shared" si="316"/>
        <v>1239.1320000000001</v>
      </c>
      <c r="P355" s="26">
        <f t="shared" si="317"/>
        <v>2715.9057534246576</v>
      </c>
      <c r="Q355" s="23">
        <f t="shared" si="322"/>
        <v>220161.95775342471</v>
      </c>
      <c r="R355" s="26"/>
      <c r="S355" s="26"/>
      <c r="T355" s="26"/>
      <c r="U355" s="26"/>
      <c r="V355" s="26"/>
      <c r="W355" s="26"/>
      <c r="X355" s="26"/>
      <c r="Y355" s="26"/>
      <c r="Z355" s="26"/>
      <c r="AA355" s="26"/>
    </row>
    <row r="356" spans="1:27" s="25" customFormat="1" x14ac:dyDescent="0.25">
      <c r="C356" s="34"/>
      <c r="D356" s="34"/>
      <c r="E356" s="34"/>
      <c r="F356" s="34"/>
      <c r="G356" s="34"/>
      <c r="H356" s="34"/>
      <c r="I356" s="34"/>
      <c r="J356" s="34"/>
      <c r="K356" s="34"/>
      <c r="L356" s="35"/>
      <c r="M356" s="36"/>
      <c r="N356" s="36"/>
      <c r="O356" s="36"/>
      <c r="P356" s="36"/>
      <c r="Q356" s="37"/>
      <c r="R356" s="26"/>
      <c r="S356" s="26"/>
      <c r="T356" s="26"/>
      <c r="U356" s="26"/>
      <c r="V356" s="26"/>
      <c r="W356" s="26"/>
      <c r="X356" s="26"/>
      <c r="Y356" s="26"/>
      <c r="Z356" s="26"/>
      <c r="AA356" s="26"/>
    </row>
    <row r="357" spans="1:27" s="25" customFormat="1" ht="15.75" thickBot="1" x14ac:dyDescent="0.3">
      <c r="A357" s="5"/>
      <c r="B357" s="5"/>
      <c r="C357" s="38">
        <f>SUM(C337:C356)</f>
        <v>298688.68</v>
      </c>
      <c r="D357" s="38">
        <f t="shared" ref="D357:Q357" si="342">SUM(D337:D356)</f>
        <v>3584264.1600000006</v>
      </c>
      <c r="E357" s="38">
        <f t="shared" si="342"/>
        <v>183354.42</v>
      </c>
      <c r="F357" s="38">
        <f t="shared" si="342"/>
        <v>396045.54719999991</v>
      </c>
      <c r="G357" s="38">
        <f t="shared" si="342"/>
        <v>519540</v>
      </c>
      <c r="H357" s="38">
        <f t="shared" si="342"/>
        <v>23808</v>
      </c>
      <c r="I357" s="38">
        <f t="shared" si="342"/>
        <v>480581.82900000003</v>
      </c>
      <c r="J357" s="38">
        <f t="shared" si="342"/>
        <v>48000</v>
      </c>
      <c r="K357" s="38">
        <f t="shared" si="342"/>
        <v>419309.74799999996</v>
      </c>
      <c r="L357" s="38">
        <f t="shared" si="342"/>
        <v>5654903.7042000005</v>
      </c>
      <c r="M357" s="38">
        <f t="shared" si="342"/>
        <v>35842.641599999995</v>
      </c>
      <c r="N357" s="38">
        <f t="shared" si="342"/>
        <v>35842.641599999995</v>
      </c>
      <c r="O357" s="38">
        <f t="shared" si="342"/>
        <v>35842.641599999995</v>
      </c>
      <c r="P357" s="38">
        <f t="shared" si="342"/>
        <v>78559.214465753408</v>
      </c>
      <c r="Q357" s="38">
        <f t="shared" si="342"/>
        <v>5840990.8434657529</v>
      </c>
      <c r="R357" s="39"/>
      <c r="S357" s="26"/>
      <c r="T357" s="26"/>
      <c r="U357" s="26"/>
      <c r="V357" s="26"/>
      <c r="W357" s="26"/>
      <c r="X357" s="26"/>
      <c r="Y357" s="26"/>
      <c r="Z357" s="26"/>
      <c r="AA357" s="26"/>
    </row>
    <row r="358" spans="1:27" s="25" customFormat="1" ht="15.75" thickTop="1" x14ac:dyDescent="0.25">
      <c r="A358" s="27" t="s">
        <v>328</v>
      </c>
      <c r="C358" s="26"/>
      <c r="D358" s="26">
        <f>+D357*1.07</f>
        <v>3835162.6512000007</v>
      </c>
      <c r="E358" s="26">
        <f t="shared" ref="E358:P358" si="343">+E357*1.07</f>
        <v>196189.22940000001</v>
      </c>
      <c r="F358" s="26">
        <f t="shared" si="343"/>
        <v>423768.73550399992</v>
      </c>
      <c r="G358" s="26">
        <f t="shared" si="343"/>
        <v>555907.80000000005</v>
      </c>
      <c r="H358" s="26">
        <f t="shared" si="343"/>
        <v>25474.560000000001</v>
      </c>
      <c r="I358" s="26">
        <f t="shared" si="343"/>
        <v>514222.55703000008</v>
      </c>
      <c r="J358" s="26">
        <f t="shared" si="343"/>
        <v>51360</v>
      </c>
      <c r="K358" s="26">
        <f t="shared" si="343"/>
        <v>448661.43036</v>
      </c>
      <c r="L358" s="26">
        <f t="shared" si="343"/>
        <v>6050746.963494001</v>
      </c>
      <c r="M358" s="26">
        <f t="shared" si="343"/>
        <v>38351.626511999995</v>
      </c>
      <c r="N358" s="26">
        <f t="shared" si="343"/>
        <v>38351.626511999995</v>
      </c>
      <c r="O358" s="26">
        <f t="shared" si="343"/>
        <v>38351.626511999995</v>
      </c>
      <c r="P358" s="26">
        <f t="shared" si="343"/>
        <v>84058.359478356157</v>
      </c>
      <c r="Q358" s="26">
        <f>+Q357*1.07</f>
        <v>6249860.2025083564</v>
      </c>
      <c r="R358" s="26"/>
      <c r="S358" s="26"/>
      <c r="T358" s="26"/>
      <c r="U358" s="26"/>
      <c r="V358" s="26"/>
      <c r="W358" s="26"/>
      <c r="X358" s="26"/>
      <c r="Y358" s="26"/>
      <c r="Z358" s="26"/>
      <c r="AA358" s="26"/>
    </row>
    <row r="359" spans="1:27" s="25" customFormat="1" x14ac:dyDescent="0.25">
      <c r="A359" s="27" t="s">
        <v>329</v>
      </c>
      <c r="C359" s="26"/>
      <c r="D359" s="23">
        <f t="shared" ref="D359:Q359" si="344">+D358*1.0684</f>
        <v>4097487.7765420806</v>
      </c>
      <c r="E359" s="23">
        <f t="shared" si="344"/>
        <v>209608.57269096002</v>
      </c>
      <c r="F359" s="23">
        <f t="shared" si="344"/>
        <v>452754.51701247355</v>
      </c>
      <c r="G359" s="23">
        <f t="shared" si="344"/>
        <v>593931.89352000004</v>
      </c>
      <c r="H359" s="23">
        <f t="shared" si="344"/>
        <v>27217.019904000001</v>
      </c>
      <c r="I359" s="23">
        <f t="shared" si="344"/>
        <v>549395.3799308521</v>
      </c>
      <c r="J359" s="23">
        <f t="shared" si="344"/>
        <v>54873.023999999998</v>
      </c>
      <c r="K359" s="23">
        <f t="shared" si="344"/>
        <v>479349.872196624</v>
      </c>
      <c r="L359" s="23">
        <f t="shared" si="344"/>
        <v>6464618.0557969911</v>
      </c>
      <c r="M359" s="23">
        <f t="shared" si="344"/>
        <v>40974.877765420795</v>
      </c>
      <c r="N359" s="23">
        <f t="shared" si="344"/>
        <v>40974.877765420795</v>
      </c>
      <c r="O359" s="23">
        <f t="shared" si="344"/>
        <v>40974.877765420795</v>
      </c>
      <c r="P359" s="23">
        <f t="shared" si="344"/>
        <v>89807.951266675722</v>
      </c>
      <c r="Q359" s="23">
        <f t="shared" si="344"/>
        <v>6677350.6403599279</v>
      </c>
      <c r="R359" s="26"/>
      <c r="S359" s="26"/>
      <c r="T359" s="26"/>
      <c r="U359" s="26"/>
      <c r="V359" s="26"/>
      <c r="W359" s="26"/>
      <c r="X359" s="26"/>
      <c r="Y359" s="26"/>
      <c r="Z359" s="26"/>
      <c r="AA359" s="26"/>
    </row>
    <row r="360" spans="1:27" s="25" customFormat="1" x14ac:dyDescent="0.25">
      <c r="A360" s="27" t="s">
        <v>931</v>
      </c>
      <c r="C360" s="26"/>
      <c r="D360" s="26">
        <f>+D359*1.07</f>
        <v>4384311.9209000263</v>
      </c>
      <c r="E360" s="26">
        <f t="shared" ref="E360:Q360" si="345">+E359*1.07</f>
        <v>224281.17277932723</v>
      </c>
      <c r="F360" s="26">
        <f t="shared" si="345"/>
        <v>484447.3332033467</v>
      </c>
      <c r="G360" s="26">
        <f t="shared" si="345"/>
        <v>635507.12606640009</v>
      </c>
      <c r="H360" s="26">
        <f t="shared" si="345"/>
        <v>29122.211297280002</v>
      </c>
      <c r="I360" s="26">
        <f t="shared" si="345"/>
        <v>587853.05652601179</v>
      </c>
      <c r="J360" s="26">
        <f t="shared" si="345"/>
        <v>58714.135679999999</v>
      </c>
      <c r="K360" s="26">
        <f t="shared" si="345"/>
        <v>512904.36325038772</v>
      </c>
      <c r="L360" s="26">
        <f t="shared" si="345"/>
        <v>6917141.3197027808</v>
      </c>
      <c r="M360" s="26">
        <f t="shared" si="345"/>
        <v>43843.119209000251</v>
      </c>
      <c r="N360" s="26">
        <f t="shared" si="345"/>
        <v>43843.119209000251</v>
      </c>
      <c r="O360" s="26">
        <f t="shared" si="345"/>
        <v>43843.119209000251</v>
      </c>
      <c r="P360" s="26">
        <f t="shared" si="345"/>
        <v>96094.507855343021</v>
      </c>
      <c r="Q360" s="26">
        <f t="shared" si="345"/>
        <v>7144765.1851851232</v>
      </c>
      <c r="R360" s="26"/>
      <c r="S360" s="26"/>
      <c r="T360" s="26"/>
      <c r="U360" s="26"/>
      <c r="V360" s="26"/>
      <c r="W360" s="26"/>
      <c r="X360" s="26"/>
      <c r="Y360" s="26"/>
      <c r="Z360" s="26"/>
      <c r="AA360" s="26"/>
    </row>
    <row r="361" spans="1:27" s="25" customFormat="1" x14ac:dyDescent="0.25">
      <c r="A361" s="270" t="s">
        <v>932</v>
      </c>
      <c r="C361" s="26"/>
      <c r="D361" s="26">
        <f>+D360*1.08</f>
        <v>4735056.8745720284</v>
      </c>
      <c r="E361" s="26">
        <f t="shared" ref="E361:Q361" si="346">+E360*1.08</f>
        <v>242223.66660167344</v>
      </c>
      <c r="F361" s="26">
        <f t="shared" si="346"/>
        <v>523203.11985961447</v>
      </c>
      <c r="G361" s="26">
        <f t="shared" si="346"/>
        <v>686347.69615171209</v>
      </c>
      <c r="H361" s="26">
        <f t="shared" si="346"/>
        <v>31451.988201062406</v>
      </c>
      <c r="I361" s="26">
        <f t="shared" si="346"/>
        <v>634881.30104809278</v>
      </c>
      <c r="J361" s="26">
        <f t="shared" si="346"/>
        <v>63411.266534400005</v>
      </c>
      <c r="K361" s="26">
        <f t="shared" si="346"/>
        <v>553936.71231041872</v>
      </c>
      <c r="L361" s="26">
        <f t="shared" si="346"/>
        <v>7470512.6252790038</v>
      </c>
      <c r="M361" s="26">
        <f t="shared" si="346"/>
        <v>47350.568745720273</v>
      </c>
      <c r="N361" s="26">
        <f t="shared" si="346"/>
        <v>47350.568745720273</v>
      </c>
      <c r="O361" s="26">
        <f t="shared" si="346"/>
        <v>47350.568745720273</v>
      </c>
      <c r="P361" s="26">
        <f t="shared" si="346"/>
        <v>103782.06848377048</v>
      </c>
      <c r="Q361" s="26">
        <f t="shared" si="346"/>
        <v>7716346.3999999333</v>
      </c>
      <c r="R361" s="26"/>
      <c r="S361" s="26"/>
      <c r="T361" s="26"/>
      <c r="U361" s="26"/>
      <c r="V361" s="26"/>
      <c r="W361" s="26"/>
      <c r="X361" s="26"/>
      <c r="Y361" s="26"/>
      <c r="Z361" s="26"/>
      <c r="AA361" s="26"/>
    </row>
    <row r="362" spans="1:27" s="25" customFormat="1" x14ac:dyDescent="0.25">
      <c r="C362" s="26"/>
      <c r="D362" s="26"/>
      <c r="E362" s="26"/>
      <c r="F362" s="26"/>
      <c r="G362" s="26"/>
      <c r="H362" s="26"/>
      <c r="I362" s="26"/>
      <c r="J362" s="26"/>
      <c r="K362" s="26"/>
      <c r="L362" s="23"/>
      <c r="M362" s="26"/>
      <c r="N362" s="26"/>
      <c r="O362" s="26"/>
      <c r="P362" s="40"/>
      <c r="Q362" s="41"/>
      <c r="R362" s="26"/>
      <c r="S362" s="26">
        <f>+Q360+Q334+Q291+Q121+Q76+Q39</f>
        <v>89082491.717321113</v>
      </c>
      <c r="T362" s="26"/>
      <c r="U362" s="26"/>
      <c r="V362" s="26"/>
      <c r="W362" s="26"/>
      <c r="X362" s="26"/>
      <c r="Y362" s="26"/>
      <c r="Z362" s="26"/>
      <c r="AA362" s="26"/>
    </row>
    <row r="363" spans="1:27" s="25" customFormat="1" x14ac:dyDescent="0.25">
      <c r="C363" s="26"/>
      <c r="D363" s="26"/>
      <c r="E363" s="26"/>
      <c r="F363" s="26"/>
      <c r="G363" s="26"/>
      <c r="H363" s="26"/>
      <c r="I363" s="26"/>
      <c r="J363" s="26"/>
      <c r="K363" s="26"/>
      <c r="L363" s="23"/>
      <c r="M363" s="26"/>
      <c r="N363" s="26"/>
      <c r="O363" s="26"/>
      <c r="P363" s="26"/>
      <c r="Q363" s="23"/>
      <c r="R363" s="26"/>
      <c r="S363" s="26"/>
      <c r="T363" s="26"/>
      <c r="U363" s="26"/>
      <c r="V363" s="26"/>
      <c r="W363" s="26"/>
      <c r="X363" s="26"/>
      <c r="Y363" s="26"/>
      <c r="Z363" s="26"/>
      <c r="AA363" s="26"/>
    </row>
    <row r="364" spans="1:27" s="25" customFormat="1" x14ac:dyDescent="0.25">
      <c r="C364" s="26"/>
      <c r="D364" s="26"/>
      <c r="E364" s="26"/>
      <c r="F364" s="26"/>
      <c r="G364" s="26"/>
      <c r="H364" s="26"/>
      <c r="I364" s="26"/>
      <c r="J364" s="26"/>
      <c r="K364" s="26"/>
      <c r="L364" s="23"/>
      <c r="M364" s="26"/>
      <c r="N364" s="26"/>
      <c r="O364" s="26"/>
      <c r="P364" s="26"/>
      <c r="Q364" s="23"/>
      <c r="R364" s="26"/>
      <c r="S364" s="26"/>
      <c r="T364" s="26"/>
      <c r="U364" s="26"/>
      <c r="V364" s="26"/>
      <c r="W364" s="26"/>
      <c r="X364" s="26"/>
      <c r="Y364" s="26"/>
      <c r="Z364" s="26"/>
      <c r="AA364" s="26"/>
    </row>
    <row r="365" spans="1:27" s="25" customFormat="1" x14ac:dyDescent="0.25">
      <c r="C365" s="26"/>
      <c r="D365" s="26"/>
      <c r="E365" s="26"/>
      <c r="F365" s="26"/>
      <c r="G365" s="26"/>
      <c r="H365" s="26"/>
      <c r="I365" s="26"/>
      <c r="J365" s="26"/>
      <c r="K365" s="26"/>
      <c r="L365" s="23"/>
      <c r="M365" s="26"/>
      <c r="N365" s="26"/>
      <c r="O365" s="26"/>
      <c r="P365" s="26"/>
      <c r="Q365" s="23"/>
      <c r="R365" s="26"/>
      <c r="S365" s="26"/>
      <c r="T365" s="26"/>
      <c r="U365" s="26"/>
      <c r="V365" s="26"/>
      <c r="W365" s="26"/>
      <c r="X365" s="26"/>
      <c r="Y365" s="26"/>
      <c r="Z365" s="26"/>
      <c r="AA365" s="26"/>
    </row>
    <row r="366" spans="1:27" s="25" customFormat="1" x14ac:dyDescent="0.25">
      <c r="C366" s="26"/>
      <c r="D366" s="26"/>
      <c r="E366" s="26"/>
      <c r="F366" s="26"/>
      <c r="G366" s="26"/>
      <c r="H366" s="26"/>
      <c r="I366" s="26"/>
      <c r="J366" s="26"/>
      <c r="K366" s="26"/>
      <c r="L366" s="23"/>
      <c r="M366" s="26"/>
      <c r="N366" s="26"/>
      <c r="O366" s="26"/>
      <c r="P366" s="26"/>
      <c r="Q366" s="23">
        <f>+Q361+Q335+Q292+Q122+Q77+Q40</f>
        <v>96209091.054706812</v>
      </c>
      <c r="R366" s="26"/>
      <c r="S366" s="26"/>
      <c r="T366" s="26"/>
      <c r="U366" s="26"/>
      <c r="V366" s="26"/>
      <c r="W366" s="26"/>
      <c r="X366" s="26"/>
      <c r="Y366" s="26"/>
      <c r="Z366" s="26"/>
      <c r="AA366" s="26"/>
    </row>
    <row r="367" spans="1:27" s="25" customFormat="1" x14ac:dyDescent="0.25">
      <c r="C367" s="26"/>
      <c r="D367" s="26"/>
      <c r="E367" s="26"/>
      <c r="F367" s="26"/>
      <c r="G367" s="26"/>
      <c r="H367" s="26"/>
      <c r="I367" s="26"/>
      <c r="J367" s="26"/>
      <c r="K367" s="26"/>
      <c r="L367" s="23"/>
      <c r="M367" s="26"/>
      <c r="N367" s="26"/>
      <c r="O367" s="26"/>
      <c r="P367" s="26"/>
      <c r="Q367" s="23"/>
      <c r="R367" s="26"/>
      <c r="S367" s="26"/>
      <c r="T367" s="26"/>
      <c r="U367" s="26"/>
      <c r="V367" s="26"/>
      <c r="W367" s="26"/>
      <c r="X367" s="26"/>
      <c r="Y367" s="26"/>
      <c r="Z367" s="26"/>
      <c r="AA367" s="26"/>
    </row>
    <row r="368" spans="1:27" s="25" customFormat="1" x14ac:dyDescent="0.25">
      <c r="C368" s="26"/>
      <c r="D368" s="26"/>
      <c r="E368" s="26"/>
      <c r="F368" s="26"/>
      <c r="G368" s="26"/>
      <c r="H368" s="26"/>
      <c r="I368" s="26"/>
      <c r="J368" s="26"/>
      <c r="K368" s="26"/>
      <c r="L368" s="23"/>
      <c r="M368" s="26"/>
      <c r="N368" s="26"/>
      <c r="O368" s="26"/>
      <c r="P368" s="26"/>
      <c r="Q368" s="23"/>
      <c r="R368" s="26"/>
      <c r="S368" s="26"/>
      <c r="T368" s="26"/>
      <c r="U368" s="26"/>
      <c r="V368" s="26"/>
      <c r="W368" s="26"/>
      <c r="X368" s="26"/>
      <c r="Y368" s="26"/>
      <c r="Z368" s="26"/>
      <c r="AA368" s="26"/>
    </row>
    <row r="369" spans="3:27" s="25" customFormat="1" x14ac:dyDescent="0.25">
      <c r="C369" s="26"/>
      <c r="D369" s="26"/>
      <c r="E369" s="26"/>
      <c r="F369" s="26"/>
      <c r="G369" s="26"/>
      <c r="H369" s="26"/>
      <c r="I369" s="26"/>
      <c r="J369" s="26"/>
      <c r="K369" s="26"/>
      <c r="L369" s="23"/>
      <c r="M369" s="26"/>
      <c r="N369" s="26"/>
      <c r="O369" s="26"/>
      <c r="P369" s="26"/>
      <c r="Q369" s="23">
        <f>+Q366+'New Councillors'!G22</f>
        <v>112019720.05470681</v>
      </c>
      <c r="R369" s="26"/>
      <c r="S369" s="26"/>
      <c r="T369" s="26"/>
      <c r="U369" s="26"/>
      <c r="V369" s="26"/>
      <c r="W369" s="26"/>
      <c r="X369" s="26"/>
      <c r="Y369" s="26"/>
      <c r="Z369" s="26"/>
      <c r="AA369" s="26"/>
    </row>
    <row r="370" spans="3:27" s="25" customFormat="1" x14ac:dyDescent="0.25">
      <c r="C370" s="26"/>
      <c r="D370" s="26"/>
      <c r="E370" s="26"/>
      <c r="F370" s="26"/>
      <c r="G370" s="26"/>
      <c r="H370" s="26"/>
      <c r="I370" s="26"/>
      <c r="J370" s="26"/>
      <c r="K370" s="26"/>
      <c r="L370" s="23"/>
      <c r="M370" s="26"/>
      <c r="N370" s="26"/>
      <c r="O370" s="26"/>
      <c r="P370" s="26"/>
      <c r="Q370" s="23"/>
      <c r="R370" s="26"/>
      <c r="S370" s="26"/>
      <c r="T370" s="26"/>
      <c r="U370" s="26"/>
      <c r="V370" s="26"/>
      <c r="W370" s="26"/>
      <c r="X370" s="26"/>
      <c r="Y370" s="26"/>
      <c r="Z370" s="26"/>
      <c r="AA370" s="26"/>
    </row>
    <row r="371" spans="3:27" s="25" customFormat="1" x14ac:dyDescent="0.25">
      <c r="C371" s="26"/>
      <c r="D371" s="26"/>
      <c r="E371" s="26"/>
      <c r="F371" s="26"/>
      <c r="G371" s="26"/>
      <c r="H371" s="26"/>
      <c r="I371" s="26"/>
      <c r="J371" s="26"/>
      <c r="K371" s="26"/>
      <c r="L371" s="23"/>
      <c r="M371" s="26"/>
      <c r="N371" s="26"/>
      <c r="O371" s="26"/>
      <c r="P371" s="26"/>
      <c r="Q371" s="23"/>
      <c r="R371" s="26"/>
      <c r="S371" s="26"/>
      <c r="T371" s="26"/>
      <c r="U371" s="26"/>
      <c r="V371" s="26"/>
      <c r="W371" s="26"/>
      <c r="X371" s="26"/>
      <c r="Y371" s="26"/>
      <c r="Z371" s="26"/>
      <c r="AA371" s="26"/>
    </row>
    <row r="372" spans="3:27" s="25" customFormat="1" x14ac:dyDescent="0.25">
      <c r="C372" s="26"/>
      <c r="D372" s="26"/>
      <c r="E372" s="26"/>
      <c r="F372" s="26"/>
      <c r="G372" s="26"/>
      <c r="H372" s="26"/>
      <c r="I372" s="26"/>
      <c r="J372" s="26"/>
      <c r="K372" s="26"/>
      <c r="L372" s="23"/>
      <c r="M372" s="26"/>
      <c r="N372" s="26"/>
      <c r="O372" s="26"/>
      <c r="P372" s="26"/>
      <c r="Q372" s="23"/>
      <c r="R372" s="26"/>
      <c r="S372" s="26"/>
      <c r="T372" s="26"/>
      <c r="U372" s="26"/>
      <c r="V372" s="26"/>
      <c r="W372" s="26"/>
      <c r="X372" s="26"/>
      <c r="Y372" s="26"/>
      <c r="Z372" s="26"/>
      <c r="AA372" s="26"/>
    </row>
    <row r="373" spans="3:27" s="25" customFormat="1" x14ac:dyDescent="0.25">
      <c r="C373" s="26"/>
      <c r="D373" s="26"/>
      <c r="E373" s="26"/>
      <c r="F373" s="26"/>
      <c r="G373" s="26"/>
      <c r="H373" s="26"/>
      <c r="I373" s="26"/>
      <c r="J373" s="26"/>
      <c r="K373" s="26"/>
      <c r="L373" s="23"/>
      <c r="M373" s="26"/>
      <c r="N373" s="26"/>
      <c r="O373" s="26"/>
      <c r="P373" s="26"/>
      <c r="Q373" s="23"/>
      <c r="R373" s="26"/>
      <c r="S373" s="26"/>
      <c r="T373" s="26"/>
      <c r="U373" s="26"/>
      <c r="V373" s="26"/>
      <c r="W373" s="26"/>
      <c r="X373" s="26"/>
      <c r="Y373" s="26"/>
      <c r="Z373" s="26"/>
      <c r="AA373" s="26"/>
    </row>
    <row r="374" spans="3:27" s="25" customFormat="1" x14ac:dyDescent="0.25">
      <c r="C374" s="26"/>
      <c r="D374" s="26"/>
      <c r="E374" s="26"/>
      <c r="F374" s="26"/>
      <c r="G374" s="26"/>
      <c r="H374" s="26"/>
      <c r="I374" s="26"/>
      <c r="J374" s="26"/>
      <c r="K374" s="26"/>
      <c r="L374" s="23"/>
      <c r="M374" s="26"/>
      <c r="N374" s="26"/>
      <c r="O374" s="26"/>
      <c r="P374" s="26"/>
      <c r="Q374" s="23"/>
      <c r="R374" s="26"/>
      <c r="S374" s="26"/>
      <c r="T374" s="26"/>
      <c r="U374" s="26"/>
      <c r="V374" s="26"/>
      <c r="W374" s="26"/>
      <c r="X374" s="26"/>
      <c r="Y374" s="26"/>
      <c r="Z374" s="26"/>
      <c r="AA374" s="26"/>
    </row>
    <row r="375" spans="3:27" s="25" customFormat="1" x14ac:dyDescent="0.25">
      <c r="C375" s="26"/>
      <c r="D375" s="26"/>
      <c r="E375" s="26"/>
      <c r="F375" s="26"/>
      <c r="G375" s="26"/>
      <c r="H375" s="26"/>
      <c r="I375" s="26"/>
      <c r="J375" s="26"/>
      <c r="K375" s="26"/>
      <c r="L375" s="23"/>
      <c r="M375" s="26"/>
      <c r="N375" s="26"/>
      <c r="O375" s="26"/>
      <c r="P375" s="26"/>
      <c r="Q375" s="23"/>
      <c r="R375" s="26"/>
      <c r="S375" s="26"/>
      <c r="T375" s="26"/>
      <c r="U375" s="26"/>
      <c r="V375" s="26"/>
      <c r="W375" s="26"/>
      <c r="X375" s="26"/>
      <c r="Y375" s="26"/>
      <c r="Z375" s="26"/>
      <c r="AA375" s="26"/>
    </row>
    <row r="376" spans="3:27" s="25" customFormat="1" x14ac:dyDescent="0.25">
      <c r="C376" s="26"/>
      <c r="D376" s="26"/>
      <c r="E376" s="26"/>
      <c r="F376" s="26"/>
      <c r="G376" s="26"/>
      <c r="H376" s="26"/>
      <c r="I376" s="26"/>
      <c r="J376" s="26"/>
      <c r="K376" s="26"/>
      <c r="L376" s="23"/>
      <c r="M376" s="26"/>
      <c r="N376" s="26"/>
      <c r="O376" s="26"/>
      <c r="P376" s="26"/>
      <c r="Q376" s="23"/>
      <c r="R376" s="26"/>
      <c r="S376" s="26"/>
      <c r="T376" s="26"/>
      <c r="U376" s="26"/>
      <c r="V376" s="26"/>
      <c r="W376" s="26"/>
      <c r="X376" s="26"/>
      <c r="Y376" s="26"/>
      <c r="Z376" s="26"/>
      <c r="AA376" s="26"/>
    </row>
    <row r="377" spans="3:27" s="25" customFormat="1" x14ac:dyDescent="0.25">
      <c r="C377" s="26"/>
      <c r="D377" s="26"/>
      <c r="E377" s="26"/>
      <c r="F377" s="26"/>
      <c r="G377" s="26"/>
      <c r="H377" s="26"/>
      <c r="I377" s="26"/>
      <c r="J377" s="26"/>
      <c r="K377" s="26"/>
      <c r="L377" s="23"/>
      <c r="M377" s="26"/>
      <c r="N377" s="26"/>
      <c r="O377" s="26"/>
      <c r="P377" s="26"/>
      <c r="Q377" s="23"/>
      <c r="R377" s="26"/>
      <c r="S377" s="26"/>
      <c r="T377" s="26"/>
      <c r="U377" s="26"/>
      <c r="V377" s="26"/>
      <c r="W377" s="26"/>
      <c r="X377" s="26"/>
      <c r="Y377" s="26"/>
      <c r="Z377" s="26"/>
      <c r="AA377" s="26"/>
    </row>
    <row r="378" spans="3:27" s="25" customFormat="1" x14ac:dyDescent="0.25">
      <c r="C378" s="26"/>
      <c r="D378" s="26"/>
      <c r="E378" s="26"/>
      <c r="F378" s="26"/>
      <c r="G378" s="26"/>
      <c r="H378" s="26"/>
      <c r="I378" s="26"/>
      <c r="J378" s="26"/>
      <c r="K378" s="26"/>
      <c r="L378" s="23"/>
      <c r="M378" s="26"/>
      <c r="N378" s="26"/>
      <c r="O378" s="26"/>
      <c r="P378" s="26"/>
      <c r="Q378" s="23"/>
      <c r="R378" s="26"/>
      <c r="S378" s="26"/>
      <c r="T378" s="26"/>
      <c r="U378" s="26"/>
      <c r="V378" s="26"/>
      <c r="W378" s="26"/>
      <c r="X378" s="26"/>
      <c r="Y378" s="26"/>
      <c r="Z378" s="26"/>
      <c r="AA378" s="26"/>
    </row>
    <row r="379" spans="3:27" s="25" customFormat="1" x14ac:dyDescent="0.25">
      <c r="C379" s="26"/>
      <c r="D379" s="26"/>
      <c r="E379" s="26"/>
      <c r="F379" s="26"/>
      <c r="G379" s="26"/>
      <c r="H379" s="26"/>
      <c r="I379" s="26"/>
      <c r="J379" s="26"/>
      <c r="K379" s="26"/>
      <c r="L379" s="23"/>
      <c r="M379" s="26"/>
      <c r="N379" s="26"/>
      <c r="O379" s="26"/>
      <c r="P379" s="26"/>
      <c r="Q379" s="23"/>
      <c r="R379" s="26"/>
      <c r="S379" s="26"/>
      <c r="T379" s="26"/>
      <c r="U379" s="26"/>
      <c r="V379" s="26"/>
      <c r="W379" s="26"/>
      <c r="X379" s="26"/>
      <c r="Y379" s="26"/>
      <c r="Z379" s="26"/>
      <c r="AA379" s="26"/>
    </row>
    <row r="380" spans="3:27" s="25" customFormat="1" x14ac:dyDescent="0.25">
      <c r="C380" s="26"/>
      <c r="D380" s="26"/>
      <c r="E380" s="26"/>
      <c r="F380" s="26"/>
      <c r="G380" s="26"/>
      <c r="H380" s="26"/>
      <c r="I380" s="26"/>
      <c r="J380" s="26"/>
      <c r="K380" s="26"/>
      <c r="L380" s="23"/>
      <c r="M380" s="26"/>
      <c r="N380" s="26"/>
      <c r="O380" s="26"/>
      <c r="P380" s="26"/>
      <c r="Q380" s="23"/>
      <c r="R380" s="26"/>
      <c r="S380" s="26"/>
      <c r="T380" s="26"/>
      <c r="U380" s="26"/>
      <c r="V380" s="26"/>
      <c r="W380" s="26"/>
      <c r="X380" s="26"/>
      <c r="Y380" s="26"/>
      <c r="Z380" s="26"/>
      <c r="AA380" s="26"/>
    </row>
    <row r="381" spans="3:27" s="25" customFormat="1" x14ac:dyDescent="0.25">
      <c r="C381" s="26"/>
      <c r="D381" s="26"/>
      <c r="E381" s="26"/>
      <c r="F381" s="26"/>
      <c r="G381" s="26"/>
      <c r="H381" s="26"/>
      <c r="I381" s="26"/>
      <c r="J381" s="26"/>
      <c r="K381" s="26"/>
      <c r="L381" s="23"/>
      <c r="M381" s="26"/>
      <c r="N381" s="26"/>
      <c r="O381" s="26"/>
      <c r="P381" s="26"/>
      <c r="Q381" s="23"/>
      <c r="R381" s="26"/>
      <c r="S381" s="26"/>
      <c r="T381" s="26"/>
      <c r="U381" s="26"/>
      <c r="V381" s="26"/>
      <c r="W381" s="26"/>
      <c r="X381" s="26"/>
      <c r="Y381" s="26"/>
      <c r="Z381" s="26"/>
      <c r="AA381" s="26"/>
    </row>
    <row r="382" spans="3:27" s="25" customFormat="1" x14ac:dyDescent="0.25">
      <c r="C382" s="26"/>
      <c r="D382" s="26"/>
      <c r="E382" s="26"/>
      <c r="F382" s="26"/>
      <c r="G382" s="26"/>
      <c r="H382" s="26"/>
      <c r="I382" s="26"/>
      <c r="J382" s="26"/>
      <c r="K382" s="26"/>
      <c r="L382" s="23"/>
      <c r="M382" s="26"/>
      <c r="N382" s="26"/>
      <c r="O382" s="26"/>
      <c r="P382" s="26"/>
      <c r="Q382" s="23"/>
      <c r="R382" s="26"/>
      <c r="S382" s="26"/>
      <c r="T382" s="26"/>
      <c r="U382" s="26"/>
      <c r="V382" s="26"/>
      <c r="W382" s="26"/>
      <c r="X382" s="26"/>
      <c r="Y382" s="26"/>
      <c r="Z382" s="26"/>
      <c r="AA382" s="26"/>
    </row>
    <row r="383" spans="3:27" s="25" customFormat="1" x14ac:dyDescent="0.25">
      <c r="C383" s="26"/>
      <c r="D383" s="26"/>
      <c r="E383" s="26"/>
      <c r="F383" s="26"/>
      <c r="G383" s="26"/>
      <c r="H383" s="26"/>
      <c r="I383" s="26"/>
      <c r="J383" s="26"/>
      <c r="K383" s="26"/>
      <c r="L383" s="23"/>
      <c r="M383" s="26"/>
      <c r="N383" s="26"/>
      <c r="O383" s="26"/>
      <c r="P383" s="26"/>
      <c r="Q383" s="23"/>
      <c r="R383" s="26"/>
      <c r="S383" s="26"/>
      <c r="T383" s="26"/>
      <c r="U383" s="26"/>
      <c r="V383" s="26"/>
      <c r="W383" s="26"/>
      <c r="X383" s="26"/>
      <c r="Y383" s="26"/>
      <c r="Z383" s="26"/>
      <c r="AA383" s="26"/>
    </row>
    <row r="384" spans="3:27" s="25" customFormat="1" x14ac:dyDescent="0.25">
      <c r="C384" s="26"/>
      <c r="D384" s="26"/>
      <c r="E384" s="26"/>
      <c r="F384" s="26"/>
      <c r="G384" s="26"/>
      <c r="H384" s="26"/>
      <c r="I384" s="26"/>
      <c r="J384" s="26"/>
      <c r="K384" s="26"/>
      <c r="L384" s="23"/>
      <c r="M384" s="26"/>
      <c r="N384" s="26"/>
      <c r="O384" s="26"/>
      <c r="P384" s="26"/>
      <c r="Q384" s="23"/>
      <c r="R384" s="26"/>
      <c r="S384" s="26"/>
      <c r="T384" s="26"/>
      <c r="U384" s="26"/>
      <c r="V384" s="26"/>
      <c r="W384" s="26"/>
      <c r="X384" s="26"/>
      <c r="Y384" s="26"/>
      <c r="Z384" s="26"/>
      <c r="AA384" s="26"/>
    </row>
    <row r="385" spans="3:27" s="25" customFormat="1" x14ac:dyDescent="0.25">
      <c r="C385" s="26"/>
      <c r="D385" s="26"/>
      <c r="E385" s="26"/>
      <c r="F385" s="26"/>
      <c r="G385" s="26"/>
      <c r="H385" s="26"/>
      <c r="I385" s="26"/>
      <c r="J385" s="26"/>
      <c r="K385" s="26"/>
      <c r="L385" s="23"/>
      <c r="M385" s="26"/>
      <c r="N385" s="26"/>
      <c r="O385" s="26"/>
      <c r="P385" s="26"/>
      <c r="Q385" s="23"/>
      <c r="R385" s="26"/>
      <c r="S385" s="26"/>
      <c r="T385" s="26"/>
      <c r="U385" s="26"/>
      <c r="V385" s="26"/>
      <c r="W385" s="26"/>
      <c r="X385" s="26"/>
      <c r="Y385" s="26"/>
      <c r="Z385" s="26"/>
      <c r="AA385" s="26"/>
    </row>
    <row r="386" spans="3:27" s="25" customFormat="1" x14ac:dyDescent="0.25">
      <c r="C386" s="26"/>
      <c r="D386" s="26"/>
      <c r="E386" s="26"/>
      <c r="F386" s="26"/>
      <c r="G386" s="26"/>
      <c r="H386" s="26"/>
      <c r="I386" s="26"/>
      <c r="J386" s="26"/>
      <c r="K386" s="26"/>
      <c r="L386" s="23"/>
      <c r="M386" s="26"/>
      <c r="N386" s="26"/>
      <c r="O386" s="26"/>
      <c r="P386" s="26"/>
      <c r="Q386" s="23"/>
      <c r="R386" s="26"/>
      <c r="S386" s="26"/>
      <c r="T386" s="26"/>
      <c r="U386" s="26"/>
      <c r="V386" s="26"/>
      <c r="W386" s="26"/>
      <c r="X386" s="26"/>
      <c r="Y386" s="26"/>
      <c r="Z386" s="26"/>
      <c r="AA386" s="26"/>
    </row>
    <row r="387" spans="3:27" s="25" customFormat="1" x14ac:dyDescent="0.25">
      <c r="C387" s="26"/>
      <c r="D387" s="26"/>
      <c r="E387" s="26"/>
      <c r="F387" s="26"/>
      <c r="G387" s="26"/>
      <c r="H387" s="26"/>
      <c r="I387" s="26"/>
      <c r="J387" s="26"/>
      <c r="K387" s="26"/>
      <c r="L387" s="23"/>
      <c r="M387" s="26"/>
      <c r="N387" s="26"/>
      <c r="O387" s="26"/>
      <c r="P387" s="26"/>
      <c r="Q387" s="23"/>
      <c r="R387" s="26"/>
      <c r="S387" s="26"/>
      <c r="T387" s="26"/>
      <c r="U387" s="26"/>
      <c r="V387" s="26"/>
      <c r="W387" s="26"/>
      <c r="X387" s="26"/>
      <c r="Y387" s="26"/>
      <c r="Z387" s="26"/>
      <c r="AA387" s="26"/>
    </row>
    <row r="388" spans="3:27" s="25" customFormat="1" x14ac:dyDescent="0.25">
      <c r="C388" s="26"/>
      <c r="D388" s="26"/>
      <c r="E388" s="26"/>
      <c r="F388" s="26"/>
      <c r="G388" s="26"/>
      <c r="H388" s="26"/>
      <c r="I388" s="26"/>
      <c r="J388" s="26"/>
      <c r="K388" s="26"/>
      <c r="L388" s="23"/>
      <c r="M388" s="26"/>
      <c r="N388" s="26"/>
      <c r="O388" s="26"/>
      <c r="P388" s="26"/>
      <c r="Q388" s="23"/>
      <c r="R388" s="26"/>
      <c r="S388" s="26"/>
      <c r="T388" s="26"/>
      <c r="U388" s="26"/>
      <c r="V388" s="26"/>
      <c r="W388" s="26"/>
      <c r="X388" s="26"/>
      <c r="Y388" s="26"/>
      <c r="Z388" s="26"/>
      <c r="AA388" s="26"/>
    </row>
    <row r="389" spans="3:27" s="25" customFormat="1" x14ac:dyDescent="0.25">
      <c r="C389" s="26"/>
      <c r="D389" s="26"/>
      <c r="E389" s="26"/>
      <c r="F389" s="26"/>
      <c r="G389" s="26"/>
      <c r="H389" s="26"/>
      <c r="I389" s="26"/>
      <c r="J389" s="26"/>
      <c r="K389" s="26"/>
      <c r="L389" s="23"/>
      <c r="M389" s="26"/>
      <c r="N389" s="26"/>
      <c r="O389" s="26"/>
      <c r="P389" s="26"/>
      <c r="Q389" s="23"/>
      <c r="R389" s="26"/>
      <c r="S389" s="26"/>
      <c r="T389" s="26"/>
      <c r="U389" s="26"/>
      <c r="V389" s="26"/>
      <c r="W389" s="26"/>
      <c r="X389" s="26"/>
      <c r="Y389" s="26"/>
      <c r="Z389" s="26"/>
      <c r="AA389" s="26"/>
    </row>
    <row r="390" spans="3:27" s="25" customFormat="1" x14ac:dyDescent="0.25">
      <c r="C390" s="26"/>
      <c r="D390" s="26"/>
      <c r="E390" s="26"/>
      <c r="F390" s="26"/>
      <c r="G390" s="26"/>
      <c r="H390" s="26"/>
      <c r="I390" s="26"/>
      <c r="J390" s="26"/>
      <c r="K390" s="26"/>
      <c r="L390" s="23"/>
      <c r="M390" s="26"/>
      <c r="N390" s="26"/>
      <c r="O390" s="26"/>
      <c r="P390" s="26"/>
      <c r="Q390" s="23"/>
      <c r="R390" s="26"/>
      <c r="S390" s="26"/>
      <c r="T390" s="26"/>
      <c r="U390" s="26"/>
      <c r="V390" s="26"/>
      <c r="W390" s="26"/>
      <c r="X390" s="26"/>
      <c r="Y390" s="26"/>
      <c r="Z390" s="26"/>
      <c r="AA390" s="26"/>
    </row>
    <row r="391" spans="3:27" s="25" customFormat="1" x14ac:dyDescent="0.25">
      <c r="C391" s="26"/>
      <c r="D391" s="26"/>
      <c r="E391" s="26"/>
      <c r="F391" s="26"/>
      <c r="G391" s="26"/>
      <c r="H391" s="26"/>
      <c r="I391" s="26"/>
      <c r="J391" s="26"/>
      <c r="K391" s="26"/>
      <c r="L391" s="23"/>
      <c r="M391" s="26"/>
      <c r="N391" s="26"/>
      <c r="O391" s="26"/>
      <c r="P391" s="26"/>
      <c r="Q391" s="23"/>
      <c r="R391" s="26"/>
      <c r="S391" s="26"/>
      <c r="T391" s="26"/>
      <c r="U391" s="26"/>
      <c r="V391" s="26"/>
      <c r="W391" s="26"/>
      <c r="X391" s="26"/>
      <c r="Y391" s="26"/>
      <c r="Z391" s="26"/>
      <c r="AA391" s="26"/>
    </row>
    <row r="392" spans="3:27" s="25" customFormat="1" x14ac:dyDescent="0.25">
      <c r="C392" s="26"/>
      <c r="D392" s="26"/>
      <c r="E392" s="26"/>
      <c r="F392" s="26"/>
      <c r="G392" s="26"/>
      <c r="H392" s="26"/>
      <c r="I392" s="26"/>
      <c r="J392" s="26"/>
      <c r="K392" s="26"/>
      <c r="L392" s="23"/>
      <c r="M392" s="26"/>
      <c r="N392" s="26"/>
      <c r="O392" s="26"/>
      <c r="P392" s="26"/>
      <c r="Q392" s="23"/>
      <c r="R392" s="26"/>
      <c r="S392" s="26"/>
      <c r="T392" s="26"/>
      <c r="U392" s="26"/>
      <c r="V392" s="26"/>
      <c r="W392" s="26"/>
      <c r="X392" s="26"/>
      <c r="Y392" s="26"/>
      <c r="Z392" s="26"/>
      <c r="AA392" s="26"/>
    </row>
    <row r="393" spans="3:27" s="25" customFormat="1" x14ac:dyDescent="0.25">
      <c r="C393" s="26"/>
      <c r="D393" s="26"/>
      <c r="E393" s="26"/>
      <c r="F393" s="26"/>
      <c r="G393" s="26"/>
      <c r="H393" s="26"/>
      <c r="I393" s="26"/>
      <c r="J393" s="26"/>
      <c r="K393" s="26"/>
      <c r="L393" s="23"/>
      <c r="M393" s="26"/>
      <c r="N393" s="26"/>
      <c r="O393" s="26"/>
      <c r="P393" s="26"/>
      <c r="Q393" s="23"/>
      <c r="R393" s="26"/>
      <c r="S393" s="26"/>
      <c r="T393" s="26"/>
      <c r="U393" s="26"/>
      <c r="V393" s="26"/>
      <c r="W393" s="26"/>
      <c r="X393" s="26"/>
      <c r="Y393" s="26"/>
      <c r="Z393" s="26"/>
      <c r="AA393" s="26"/>
    </row>
    <row r="394" spans="3:27" s="25" customFormat="1" x14ac:dyDescent="0.25">
      <c r="C394" s="26"/>
      <c r="D394" s="26"/>
      <c r="E394" s="26"/>
      <c r="F394" s="26"/>
      <c r="G394" s="26"/>
      <c r="H394" s="26"/>
      <c r="I394" s="26"/>
      <c r="J394" s="26"/>
      <c r="K394" s="26"/>
      <c r="L394" s="23"/>
      <c r="M394" s="26"/>
      <c r="N394" s="26"/>
      <c r="O394" s="26"/>
      <c r="P394" s="26"/>
      <c r="Q394" s="23"/>
      <c r="R394" s="26"/>
      <c r="S394" s="26"/>
      <c r="T394" s="26"/>
      <c r="U394" s="26"/>
      <c r="V394" s="26"/>
      <c r="W394" s="26"/>
      <c r="X394" s="26"/>
      <c r="Y394" s="26"/>
      <c r="Z394" s="26"/>
      <c r="AA394" s="26"/>
    </row>
    <row r="395" spans="3:27" s="25" customFormat="1" x14ac:dyDescent="0.25">
      <c r="C395" s="26"/>
      <c r="D395" s="26"/>
      <c r="E395" s="26"/>
      <c r="F395" s="26"/>
      <c r="G395" s="26"/>
      <c r="H395" s="26"/>
      <c r="I395" s="26"/>
      <c r="J395" s="26"/>
      <c r="K395" s="26"/>
      <c r="L395" s="23"/>
      <c r="M395" s="26"/>
      <c r="N395" s="26"/>
      <c r="O395" s="26"/>
      <c r="P395" s="26"/>
      <c r="Q395" s="23"/>
      <c r="R395" s="26"/>
      <c r="S395" s="26"/>
      <c r="T395" s="26"/>
      <c r="U395" s="26"/>
      <c r="V395" s="26"/>
      <c r="W395" s="26"/>
      <c r="X395" s="26"/>
      <c r="Y395" s="26"/>
      <c r="Z395" s="26"/>
      <c r="AA395" s="26"/>
    </row>
    <row r="396" spans="3:27" s="25" customFormat="1" x14ac:dyDescent="0.25">
      <c r="C396" s="26"/>
      <c r="D396" s="26"/>
      <c r="E396" s="26"/>
      <c r="F396" s="26"/>
      <c r="G396" s="26"/>
      <c r="H396" s="26"/>
      <c r="I396" s="26"/>
      <c r="J396" s="26"/>
      <c r="K396" s="26"/>
      <c r="L396" s="23"/>
      <c r="M396" s="26"/>
      <c r="N396" s="26"/>
      <c r="O396" s="26"/>
      <c r="P396" s="26"/>
      <c r="Q396" s="23"/>
      <c r="R396" s="26"/>
      <c r="S396" s="26"/>
      <c r="T396" s="26"/>
      <c r="U396" s="26"/>
      <c r="V396" s="26"/>
      <c r="W396" s="26"/>
      <c r="X396" s="26"/>
      <c r="Y396" s="26"/>
      <c r="Z396" s="26"/>
      <c r="AA396" s="26"/>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14</vt:i4>
      </vt:variant>
    </vt:vector>
  </HeadingPairs>
  <TitlesOfParts>
    <vt:vector size="31" baseType="lpstr">
      <vt:lpstr>Smry</vt:lpstr>
      <vt:lpstr>Cuncl</vt:lpstr>
      <vt:lpstr>MM</vt:lpstr>
      <vt:lpstr>BTO</vt:lpstr>
      <vt:lpstr>CORP</vt:lpstr>
      <vt:lpstr>C+S</vt:lpstr>
      <vt:lpstr>INFR</vt:lpstr>
      <vt:lpstr>STR+DEV</vt:lpstr>
      <vt:lpstr>New Employees</vt:lpstr>
      <vt:lpstr>New Councillors</vt:lpstr>
      <vt:lpstr>COUNCIL SALARIES</vt:lpstr>
      <vt:lpstr>Budget analysis</vt:lpstr>
      <vt:lpstr>Sheet1</vt:lpstr>
      <vt:lpstr>WORKINGS</vt:lpstr>
      <vt:lpstr>Adjustments</vt:lpstr>
      <vt:lpstr>PROJECTS</vt:lpstr>
      <vt:lpstr>ADVERT</vt:lpstr>
      <vt:lpstr>ADVERT!_GoBack</vt:lpstr>
      <vt:lpstr>Adjustments!Print_Area</vt:lpstr>
      <vt:lpstr>ADVERT!Print_Area</vt:lpstr>
      <vt:lpstr>BTO!Print_Area</vt:lpstr>
      <vt:lpstr>'Budget analysis'!Print_Area</vt:lpstr>
      <vt:lpstr>'C+S'!Print_Area</vt:lpstr>
      <vt:lpstr>CORP!Print_Area</vt:lpstr>
      <vt:lpstr>Cuncl!Print_Area</vt:lpstr>
      <vt:lpstr>INFR!Print_Area</vt:lpstr>
      <vt:lpstr>MM!Print_Area</vt:lpstr>
      <vt:lpstr>PROJECTS!Print_Area</vt:lpstr>
      <vt:lpstr>Smry!Print_Area</vt:lpstr>
      <vt:lpstr>'STR+DEV'!Print_Area</vt:lpstr>
      <vt:lpstr>WORKINGS!Print_Area</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tmadikizela</dc:creator>
  <cp:lastModifiedBy>tgodlwana</cp:lastModifiedBy>
  <cp:lastPrinted>2016-01-26T13:03:21Z</cp:lastPrinted>
  <dcterms:created xsi:type="dcterms:W3CDTF">2014-01-11T09:09:01Z</dcterms:created>
  <dcterms:modified xsi:type="dcterms:W3CDTF">2016-07-26T14:34:13Z</dcterms:modified>
</cp:coreProperties>
</file>